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Rockfish_SF_mortality\RockfishSportMort\data\raw_dat\2022\"/>
    </mc:Choice>
  </mc:AlternateContent>
  <xr:revisionPtr revIDLastSave="0" documentId="13_ncr:1_{496DEF7B-1E2E-49FD-9839-DD1C73ADDE92}" xr6:coauthVersionLast="47" xr6:coauthVersionMax="47" xr10:uidLastSave="{00000000-0000-0000-0000-000000000000}"/>
  <bookViews>
    <workbookView xWindow="-57720" yWindow="1560" windowWidth="29040" windowHeight="15840" tabRatio="655" activeTab="8" xr2:uid="{A093FB95-EA4F-495F-9C78-120B75CA432D}"/>
  </bookViews>
  <sheets>
    <sheet name="instructions" sheetId="1" r:id="rId1"/>
    <sheet name="rockfish release" sheetId="2" r:id="rId2"/>
    <sheet name="rf release  figs" sheetId="14" r:id="rId3"/>
    <sheet name="BRF release" sheetId="4" r:id="rId4"/>
    <sheet name="brf release figs" sheetId="15" r:id="rId5"/>
    <sheet name="YE release" sheetId="6" r:id="rId6"/>
    <sheet name="ye release figs" sheetId="16" r:id="rId7"/>
    <sheet name="DSR release" sheetId="20" r:id="rId8"/>
    <sheet name="Slope release" sheetId="21" r:id="rId9"/>
    <sheet name="RF release harv Kodiak" sheetId="11" r:id="rId10"/>
    <sheet name="RF release Central" sheetId="18" r:id="rId11"/>
    <sheet name="RF release SEAK" sheetId="19" r:id="rId12"/>
    <sheet name="logbook v guiSWHS" sheetId="10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3" hidden="1">'BRF release'!$A$2:$AB$362</definedName>
    <definedName name="_xlnm._FilterDatabase" localSheetId="7" hidden="1">'DSR release'!$A$2:$AD$353</definedName>
    <definedName name="_xlnm._FilterDatabase" localSheetId="1" hidden="1">'rockfish release'!$A$1:$X$361</definedName>
    <definedName name="_xlnm._FilterDatabase" localSheetId="8" hidden="1">'Slope release'!$A$2:$AD$362</definedName>
    <definedName name="_xlnm._FilterDatabase" localSheetId="5" hidden="1">'YE release'!$A$2:$AG$362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0" i="21" l="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219" i="21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254" i="20"/>
  <c r="R255" i="20"/>
  <c r="R256" i="20"/>
  <c r="R257" i="20"/>
  <c r="R258" i="20"/>
  <c r="R259" i="20"/>
  <c r="R260" i="20"/>
  <c r="R261" i="20"/>
  <c r="R262" i="20"/>
  <c r="R263" i="20"/>
  <c r="R264" i="20"/>
  <c r="R265" i="20"/>
  <c r="R266" i="20"/>
  <c r="R267" i="20"/>
  <c r="R268" i="20"/>
  <c r="R269" i="20"/>
  <c r="R270" i="20"/>
  <c r="R271" i="20"/>
  <c r="R272" i="20"/>
  <c r="R273" i="20"/>
  <c r="R274" i="20"/>
  <c r="R275" i="20"/>
  <c r="R276" i="20"/>
  <c r="R277" i="20"/>
  <c r="R278" i="20"/>
  <c r="R279" i="20"/>
  <c r="R280" i="20"/>
  <c r="R281" i="20"/>
  <c r="R282" i="20"/>
  <c r="R283" i="20"/>
  <c r="R284" i="20"/>
  <c r="R285" i="20"/>
  <c r="R286" i="20"/>
  <c r="R287" i="20"/>
  <c r="R288" i="20"/>
  <c r="R289" i="20"/>
  <c r="R290" i="20"/>
  <c r="R291" i="20"/>
  <c r="R292" i="20"/>
  <c r="R293" i="20"/>
  <c r="R294" i="20"/>
  <c r="R295" i="20"/>
  <c r="R296" i="20"/>
  <c r="R297" i="20"/>
  <c r="R298" i="20"/>
  <c r="R299" i="20"/>
  <c r="R300" i="20"/>
  <c r="R301" i="20"/>
  <c r="R302" i="20"/>
  <c r="R303" i="20"/>
  <c r="R304" i="20"/>
  <c r="R305" i="20"/>
  <c r="R306" i="20"/>
  <c r="R307" i="20"/>
  <c r="R308" i="20"/>
  <c r="R309" i="20"/>
  <c r="R310" i="20"/>
  <c r="R311" i="20"/>
  <c r="R312" i="20"/>
  <c r="R313" i="20"/>
  <c r="R314" i="20"/>
  <c r="R315" i="20"/>
  <c r="R316" i="20"/>
  <c r="R317" i="20"/>
  <c r="R318" i="20"/>
  <c r="R319" i="20"/>
  <c r="R320" i="20"/>
  <c r="R321" i="20"/>
  <c r="R322" i="20"/>
  <c r="R323" i="20"/>
  <c r="R324" i="20"/>
  <c r="R325" i="20"/>
  <c r="R326" i="20"/>
  <c r="R327" i="20"/>
  <c r="R328" i="20"/>
  <c r="R329" i="20"/>
  <c r="R330" i="20"/>
  <c r="R331" i="20"/>
  <c r="R332" i="20"/>
  <c r="R333" i="20"/>
  <c r="R334" i="20"/>
  <c r="R335" i="20"/>
  <c r="R336" i="20"/>
  <c r="R337" i="20"/>
  <c r="R338" i="20"/>
  <c r="R339" i="20"/>
  <c r="R340" i="20"/>
  <c r="R341" i="20"/>
  <c r="R342" i="20"/>
  <c r="R343" i="20"/>
  <c r="R344" i="20"/>
  <c r="R345" i="20"/>
  <c r="R346" i="20"/>
  <c r="R347" i="20"/>
  <c r="R348" i="20"/>
  <c r="R349" i="20"/>
  <c r="R350" i="20"/>
  <c r="R351" i="20"/>
  <c r="R352" i="20"/>
  <c r="R353" i="20"/>
  <c r="R210" i="20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123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99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75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3" i="6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" i="4"/>
  <c r="E329" i="20"/>
  <c r="I329" i="20" s="1"/>
  <c r="D329" i="20"/>
  <c r="L338" i="6"/>
  <c r="J338" i="6"/>
  <c r="I338" i="6"/>
  <c r="D338" i="6"/>
  <c r="E305" i="20"/>
  <c r="I305" i="20" s="1"/>
  <c r="D305" i="20"/>
  <c r="L311" i="6"/>
  <c r="L314" i="6"/>
  <c r="J314" i="6"/>
  <c r="I314" i="6"/>
  <c r="D314" i="6"/>
  <c r="E281" i="20"/>
  <c r="H281" i="20" s="1"/>
  <c r="D281" i="20"/>
  <c r="L290" i="6"/>
  <c r="J290" i="6"/>
  <c r="I290" i="6"/>
  <c r="D290" i="6"/>
  <c r="E257" i="20"/>
  <c r="I257" i="20" s="1"/>
  <c r="D257" i="20"/>
  <c r="L266" i="6"/>
  <c r="J266" i="6"/>
  <c r="I266" i="6"/>
  <c r="D266" i="6"/>
  <c r="E353" i="20"/>
  <c r="I353" i="20" s="1"/>
  <c r="D353" i="20"/>
  <c r="L362" i="6"/>
  <c r="J362" i="6"/>
  <c r="I362" i="6"/>
  <c r="D362" i="6"/>
  <c r="E362" i="21"/>
  <c r="I362" i="21" s="1"/>
  <c r="J362" i="21" s="1"/>
  <c r="K362" i="21" s="1"/>
  <c r="E338" i="21"/>
  <c r="H338" i="21" s="1"/>
  <c r="E314" i="21"/>
  <c r="H314" i="21" s="1"/>
  <c r="E290" i="21"/>
  <c r="H290" i="21" s="1"/>
  <c r="E266" i="21"/>
  <c r="I266" i="21" s="1"/>
  <c r="E242" i="21"/>
  <c r="H242" i="21" s="1"/>
  <c r="E233" i="20"/>
  <c r="H233" i="20" s="1"/>
  <c r="D233" i="20"/>
  <c r="A353" i="20"/>
  <c r="B353" i="20"/>
  <c r="C353" i="20"/>
  <c r="A329" i="20"/>
  <c r="B329" i="20"/>
  <c r="C329" i="20"/>
  <c r="A305" i="20"/>
  <c r="B305" i="20"/>
  <c r="C305" i="20"/>
  <c r="A281" i="20"/>
  <c r="B281" i="20"/>
  <c r="C281" i="20"/>
  <c r="A257" i="20"/>
  <c r="B257" i="20"/>
  <c r="C257" i="20"/>
  <c r="A233" i="20"/>
  <c r="B233" i="20"/>
  <c r="C233" i="20"/>
  <c r="L242" i="6"/>
  <c r="J242" i="6"/>
  <c r="I242" i="6"/>
  <c r="D242" i="6"/>
  <c r="H338" i="4"/>
  <c r="I338" i="4"/>
  <c r="J338" i="4" s="1"/>
  <c r="K338" i="4" s="1"/>
  <c r="D338" i="4"/>
  <c r="H314" i="4"/>
  <c r="I314" i="4"/>
  <c r="J314" i="4" s="1"/>
  <c r="K314" i="4" s="1"/>
  <c r="D314" i="4"/>
  <c r="O289" i="4"/>
  <c r="P289" i="4"/>
  <c r="P288" i="4"/>
  <c r="O288" i="4"/>
  <c r="H290" i="4"/>
  <c r="I290" i="4"/>
  <c r="J290" i="4" s="1"/>
  <c r="K290" i="4" s="1"/>
  <c r="D290" i="4"/>
  <c r="H266" i="4"/>
  <c r="I266" i="4"/>
  <c r="J266" i="4" s="1"/>
  <c r="K266" i="4" s="1"/>
  <c r="H329" i="20" l="1"/>
  <c r="H305" i="20"/>
  <c r="I281" i="20"/>
  <c r="H257" i="20"/>
  <c r="I314" i="21"/>
  <c r="H353" i="20"/>
  <c r="I233" i="20"/>
  <c r="I290" i="21"/>
  <c r="I242" i="21"/>
  <c r="H362" i="21"/>
  <c r="I338" i="21"/>
  <c r="J338" i="21" s="1"/>
  <c r="K338" i="21" s="1"/>
  <c r="J266" i="21"/>
  <c r="K266" i="21" s="1"/>
  <c r="H266" i="21"/>
  <c r="J314" i="21" l="1"/>
  <c r="K314" i="21" s="1"/>
  <c r="J242" i="21"/>
  <c r="K242" i="21" s="1"/>
  <c r="J290" i="21"/>
  <c r="K290" i="21" s="1"/>
  <c r="D266" i="4" l="1"/>
  <c r="H362" i="4"/>
  <c r="I362" i="4"/>
  <c r="J362" i="4" s="1"/>
  <c r="K362" i="4" s="1"/>
  <c r="D362" i="4"/>
  <c r="H242" i="4"/>
  <c r="I242" i="4"/>
  <c r="J242" i="4" s="1"/>
  <c r="K242" i="4" s="1"/>
  <c r="D242" i="4"/>
  <c r="C181" i="10"/>
  <c r="D181" i="10"/>
  <c r="E181" i="10"/>
  <c r="F181" i="10"/>
  <c r="G181" i="10" s="1"/>
  <c r="C169" i="10"/>
  <c r="D169" i="10"/>
  <c r="E169" i="10"/>
  <c r="F169" i="10"/>
  <c r="G169" i="10" s="1"/>
  <c r="C157" i="10"/>
  <c r="D157" i="10"/>
  <c r="E157" i="10"/>
  <c r="F157" i="10" s="1"/>
  <c r="G157" i="10" s="1"/>
  <c r="C145" i="10"/>
  <c r="D145" i="10"/>
  <c r="E145" i="10"/>
  <c r="F145" i="10" s="1"/>
  <c r="G145" i="10" s="1"/>
  <c r="C133" i="10"/>
  <c r="C121" i="10"/>
  <c r="C109" i="10"/>
  <c r="D109" i="10"/>
  <c r="E109" i="10"/>
  <c r="F109" i="10" s="1"/>
  <c r="G109" i="10" s="1"/>
  <c r="C97" i="10"/>
  <c r="C85" i="10"/>
  <c r="D85" i="10"/>
  <c r="E85" i="10"/>
  <c r="F85" i="10" s="1"/>
  <c r="G85" i="10" s="1"/>
  <c r="C73" i="10"/>
  <c r="D73" i="10"/>
  <c r="E73" i="10"/>
  <c r="F73" i="10" s="1"/>
  <c r="G73" i="10" s="1"/>
  <c r="C61" i="10"/>
  <c r="D61" i="10"/>
  <c r="E61" i="10"/>
  <c r="F61" i="10" s="1"/>
  <c r="G61" i="10" s="1"/>
  <c r="C49" i="10"/>
  <c r="D49" i="10"/>
  <c r="E49" i="10"/>
  <c r="F49" i="10" s="1"/>
  <c r="G49" i="10" s="1"/>
  <c r="C37" i="10"/>
  <c r="D37" i="10"/>
  <c r="E37" i="10"/>
  <c r="F37" i="10" s="1"/>
  <c r="G37" i="10" s="1"/>
  <c r="C25" i="10"/>
  <c r="D25" i="10"/>
  <c r="E25" i="10"/>
  <c r="F25" i="10" s="1"/>
  <c r="G25" i="10" s="1"/>
  <c r="C13" i="10"/>
  <c r="D13" i="10"/>
  <c r="E13" i="10"/>
  <c r="F13" i="10"/>
  <c r="G13" i="10" s="1"/>
  <c r="L50" i="6"/>
  <c r="J50" i="6"/>
  <c r="I50" i="6"/>
  <c r="L74" i="6"/>
  <c r="J74" i="6"/>
  <c r="I74" i="6"/>
  <c r="L218" i="6"/>
  <c r="J218" i="6"/>
  <c r="I218" i="6"/>
  <c r="L215" i="6"/>
  <c r="L191" i="6"/>
  <c r="L194" i="6"/>
  <c r="J194" i="6"/>
  <c r="I194" i="6"/>
  <c r="L170" i="6"/>
  <c r="J170" i="6"/>
  <c r="I170" i="6"/>
  <c r="L146" i="6"/>
  <c r="J146" i="6"/>
  <c r="I146" i="6"/>
  <c r="L122" i="6"/>
  <c r="J122" i="6"/>
  <c r="I122" i="6"/>
  <c r="L98" i="6"/>
  <c r="J98" i="6"/>
  <c r="I98" i="6"/>
  <c r="I26" i="6"/>
  <c r="J26" i="6"/>
  <c r="K26" i="6" s="1"/>
  <c r="L26" i="6" s="1"/>
  <c r="B26" i="6"/>
  <c r="C26" i="6"/>
  <c r="B50" i="6"/>
  <c r="C50" i="6"/>
  <c r="B74" i="6"/>
  <c r="C74" i="6"/>
  <c r="B98" i="6"/>
  <c r="C98" i="6"/>
  <c r="B122" i="6"/>
  <c r="C122" i="6"/>
  <c r="B146" i="6"/>
  <c r="C146" i="6"/>
  <c r="B170" i="6"/>
  <c r="C170" i="6"/>
  <c r="B194" i="6"/>
  <c r="C194" i="6"/>
  <c r="B218" i="6"/>
  <c r="C218" i="6"/>
  <c r="B242" i="6"/>
  <c r="C242" i="6"/>
  <c r="B266" i="6"/>
  <c r="C266" i="6"/>
  <c r="B290" i="6"/>
  <c r="C290" i="6"/>
  <c r="B314" i="6"/>
  <c r="C314" i="6"/>
  <c r="B338" i="6"/>
  <c r="C338" i="6"/>
  <c r="C362" i="6"/>
  <c r="O50" i="4"/>
  <c r="P50" i="4"/>
  <c r="F50" i="4"/>
  <c r="H50" i="4" s="1"/>
  <c r="G50" i="4"/>
  <c r="I50" i="4" s="1"/>
  <c r="J50" i="4" s="1"/>
  <c r="K50" i="4" s="1"/>
  <c r="O74" i="4"/>
  <c r="P74" i="4"/>
  <c r="F74" i="4"/>
  <c r="H74" i="4" s="1"/>
  <c r="G74" i="4"/>
  <c r="I74" i="4" s="1"/>
  <c r="J74" i="4" s="1"/>
  <c r="K74" i="4" s="1"/>
  <c r="H218" i="4"/>
  <c r="I218" i="4"/>
  <c r="J218" i="4" s="1"/>
  <c r="K218" i="4" s="1"/>
  <c r="H194" i="4"/>
  <c r="I194" i="4"/>
  <c r="J194" i="4" s="1"/>
  <c r="K194" i="4" s="1"/>
  <c r="H170" i="4"/>
  <c r="I170" i="4"/>
  <c r="J170" i="4" s="1"/>
  <c r="K170" i="4" s="1"/>
  <c r="H146" i="4"/>
  <c r="I146" i="4"/>
  <c r="J146" i="4" s="1"/>
  <c r="K146" i="4" s="1"/>
  <c r="O122" i="4"/>
  <c r="P122" i="4"/>
  <c r="H122" i="4"/>
  <c r="I122" i="4"/>
  <c r="J122" i="4" s="1"/>
  <c r="K122" i="4" s="1"/>
  <c r="H98" i="4"/>
  <c r="I98" i="4"/>
  <c r="J98" i="4" s="1"/>
  <c r="K98" i="4" s="1"/>
  <c r="D98" i="4"/>
  <c r="C74" i="4"/>
  <c r="C50" i="4"/>
  <c r="O26" i="4"/>
  <c r="P26" i="4"/>
  <c r="G26" i="4"/>
  <c r="I26" i="4" s="1"/>
  <c r="J26" i="4" s="1"/>
  <c r="K26" i="4" s="1"/>
  <c r="F26" i="4"/>
  <c r="H26" i="4" s="1"/>
  <c r="J361" i="2" l="1"/>
  <c r="J337" i="2"/>
  <c r="L337" i="2" s="1"/>
  <c r="M337" i="2" s="1"/>
  <c r="N337" i="2" s="1"/>
  <c r="J313" i="2"/>
  <c r="J289" i="2"/>
  <c r="J265" i="2"/>
  <c r="J241" i="2"/>
  <c r="J217" i="2"/>
  <c r="J193" i="2"/>
  <c r="L193" i="2" s="1"/>
  <c r="K193" i="2"/>
  <c r="D26" i="18" s="1"/>
  <c r="J169" i="2"/>
  <c r="I145" i="2"/>
  <c r="K145" i="2" s="1"/>
  <c r="J145" i="2"/>
  <c r="L145" i="2" s="1"/>
  <c r="J97" i="2"/>
  <c r="J25" i="2"/>
  <c r="L25" i="2" s="1"/>
  <c r="P25" i="2" s="1"/>
  <c r="Q25" i="2" s="1"/>
  <c r="R25" i="2" s="1"/>
  <c r="I361" i="2"/>
  <c r="K361" i="2" s="1"/>
  <c r="I337" i="2"/>
  <c r="K337" i="2" s="1"/>
  <c r="I313" i="2"/>
  <c r="K313" i="2" s="1"/>
  <c r="J27" i="19" s="1"/>
  <c r="I289" i="2"/>
  <c r="K289" i="2" s="1"/>
  <c r="I265" i="2"/>
  <c r="K265" i="2" s="1"/>
  <c r="I241" i="2"/>
  <c r="K241" i="2" s="1"/>
  <c r="I217" i="2"/>
  <c r="L217" i="2" s="1"/>
  <c r="P217" i="2" s="1"/>
  <c r="I193" i="2"/>
  <c r="I169" i="2"/>
  <c r="K169" i="2" s="1"/>
  <c r="F121" i="2"/>
  <c r="E121" i="10" s="1"/>
  <c r="F121" i="10" s="1"/>
  <c r="G121" i="10" s="1"/>
  <c r="G121" i="2"/>
  <c r="H121" i="2"/>
  <c r="E121" i="2"/>
  <c r="D121" i="10" s="1"/>
  <c r="I97" i="2"/>
  <c r="K97" i="2" s="1"/>
  <c r="F73" i="2"/>
  <c r="E97" i="10" s="1"/>
  <c r="F97" i="10" s="1"/>
  <c r="G97" i="10" s="1"/>
  <c r="G73" i="2"/>
  <c r="H73" i="2"/>
  <c r="E73" i="2"/>
  <c r="D97" i="10" s="1"/>
  <c r="H49" i="2"/>
  <c r="G49" i="2"/>
  <c r="F49" i="2"/>
  <c r="E133" i="10" s="1"/>
  <c r="F133" i="10" s="1"/>
  <c r="G133" i="10" s="1"/>
  <c r="E49" i="2"/>
  <c r="D133" i="10" s="1"/>
  <c r="I25" i="2"/>
  <c r="K25" i="2" s="1"/>
  <c r="M193" i="2" l="1"/>
  <c r="N193" i="2" s="1"/>
  <c r="P193" i="2"/>
  <c r="Q193" i="2" s="1"/>
  <c r="R193" i="2" s="1"/>
  <c r="K217" i="2"/>
  <c r="L313" i="2"/>
  <c r="D27" i="19"/>
  <c r="O361" i="2"/>
  <c r="M25" i="2"/>
  <c r="N25" i="2" s="1"/>
  <c r="J49" i="2"/>
  <c r="M217" i="2"/>
  <c r="N217" i="2" s="1"/>
  <c r="L361" i="2"/>
  <c r="B26" i="18"/>
  <c r="O97" i="2"/>
  <c r="K27" i="19"/>
  <c r="M313" i="2"/>
  <c r="N313" i="2" s="1"/>
  <c r="P313" i="2"/>
  <c r="D26" i="11"/>
  <c r="O169" i="2"/>
  <c r="F27" i="19"/>
  <c r="O265" i="2"/>
  <c r="M145" i="2"/>
  <c r="N145" i="2" s="1"/>
  <c r="P145" i="2"/>
  <c r="O241" i="2"/>
  <c r="B27" i="19"/>
  <c r="H27" i="19"/>
  <c r="O289" i="2"/>
  <c r="C26" i="18"/>
  <c r="O145" i="2"/>
  <c r="O25" i="2"/>
  <c r="B26" i="11"/>
  <c r="L241" i="2"/>
  <c r="J121" i="2"/>
  <c r="I121" i="2"/>
  <c r="K121" i="2" s="1"/>
  <c r="L265" i="2"/>
  <c r="O194" i="6"/>
  <c r="N194" i="4"/>
  <c r="J73" i="2"/>
  <c r="I73" i="2"/>
  <c r="K73" i="2" s="1"/>
  <c r="Q217" i="2"/>
  <c r="R217" i="2" s="1"/>
  <c r="N218" i="4"/>
  <c r="O218" i="6"/>
  <c r="L97" i="2"/>
  <c r="O26" i="6"/>
  <c r="N26" i="4"/>
  <c r="L289" i="2"/>
  <c r="L169" i="2"/>
  <c r="I49" i="2"/>
  <c r="K49" i="2" s="1"/>
  <c r="O313" i="2"/>
  <c r="O193" i="2"/>
  <c r="P337" i="2"/>
  <c r="M27" i="19"/>
  <c r="O337" i="2"/>
  <c r="L27" i="19"/>
  <c r="O217" i="2"/>
  <c r="E26" i="18"/>
  <c r="M97" i="2"/>
  <c r="N97" i="2" s="1"/>
  <c r="P97" i="2"/>
  <c r="C180" i="10"/>
  <c r="D180" i="10"/>
  <c r="E180" i="10"/>
  <c r="F180" i="10" s="1"/>
  <c r="G180" i="10" s="1"/>
  <c r="C168" i="10"/>
  <c r="D168" i="10"/>
  <c r="E168" i="10"/>
  <c r="F168" i="10" s="1"/>
  <c r="G168" i="10" s="1"/>
  <c r="C156" i="10"/>
  <c r="D156" i="10"/>
  <c r="E156" i="10"/>
  <c r="F156" i="10" s="1"/>
  <c r="G156" i="10" s="1"/>
  <c r="C144" i="10"/>
  <c r="D144" i="10"/>
  <c r="E144" i="10"/>
  <c r="F144" i="10" s="1"/>
  <c r="G144" i="10" s="1"/>
  <c r="C132" i="10"/>
  <c r="D132" i="10"/>
  <c r="E132" i="10"/>
  <c r="F132" i="10" s="1"/>
  <c r="G132" i="10" s="1"/>
  <c r="C120" i="10"/>
  <c r="D120" i="10"/>
  <c r="E120" i="10"/>
  <c r="F120" i="10" s="1"/>
  <c r="G120" i="10" s="1"/>
  <c r="C108" i="10"/>
  <c r="D108" i="10"/>
  <c r="E108" i="10"/>
  <c r="F108" i="10" s="1"/>
  <c r="G108" i="10" s="1"/>
  <c r="C96" i="10"/>
  <c r="D96" i="10"/>
  <c r="E96" i="10"/>
  <c r="F96" i="10" s="1"/>
  <c r="G96" i="10" s="1"/>
  <c r="C84" i="10"/>
  <c r="D84" i="10"/>
  <c r="E84" i="10"/>
  <c r="F84" i="10" s="1"/>
  <c r="G84" i="10" s="1"/>
  <c r="C72" i="10"/>
  <c r="D72" i="10"/>
  <c r="E72" i="10"/>
  <c r="F72" i="10" s="1"/>
  <c r="G72" i="10" s="1"/>
  <c r="C60" i="10"/>
  <c r="D60" i="10"/>
  <c r="E60" i="10"/>
  <c r="F60" i="10" s="1"/>
  <c r="G60" i="10" s="1"/>
  <c r="C48" i="10"/>
  <c r="D48" i="10"/>
  <c r="E48" i="10"/>
  <c r="F48" i="10" s="1"/>
  <c r="G48" i="10" s="1"/>
  <c r="C36" i="10"/>
  <c r="D36" i="10"/>
  <c r="E36" i="10"/>
  <c r="F36" i="10" s="1"/>
  <c r="G36" i="10" s="1"/>
  <c r="C24" i="10"/>
  <c r="D24" i="10"/>
  <c r="E24" i="10"/>
  <c r="F24" i="10" s="1"/>
  <c r="G24" i="10" s="1"/>
  <c r="C12" i="10"/>
  <c r="D12" i="10"/>
  <c r="E12" i="10"/>
  <c r="F12" i="10" s="1"/>
  <c r="G12" i="10" s="1"/>
  <c r="I361" i="6"/>
  <c r="J361" i="6"/>
  <c r="K361" i="6" s="1"/>
  <c r="L361" i="6" s="1"/>
  <c r="I337" i="6"/>
  <c r="J337" i="6"/>
  <c r="K337" i="6" s="1"/>
  <c r="L337" i="6" s="1"/>
  <c r="I313" i="6"/>
  <c r="J313" i="6"/>
  <c r="K313" i="6" s="1"/>
  <c r="L313" i="6" s="1"/>
  <c r="I289" i="6"/>
  <c r="J289" i="6"/>
  <c r="K289" i="6" s="1"/>
  <c r="L289" i="6" s="1"/>
  <c r="I265" i="6"/>
  <c r="J265" i="6"/>
  <c r="K265" i="6" s="1"/>
  <c r="L265" i="6" s="1"/>
  <c r="I241" i="6"/>
  <c r="J241" i="6"/>
  <c r="K241" i="6" s="1"/>
  <c r="L241" i="6" s="1"/>
  <c r="H361" i="4"/>
  <c r="I361" i="4"/>
  <c r="J361" i="4" s="1"/>
  <c r="K361" i="4" s="1"/>
  <c r="H337" i="4"/>
  <c r="I337" i="4"/>
  <c r="J337" i="4" s="1"/>
  <c r="K337" i="4" s="1"/>
  <c r="H313" i="4"/>
  <c r="I313" i="4"/>
  <c r="J313" i="4" s="1"/>
  <c r="K313" i="4" s="1"/>
  <c r="H289" i="4"/>
  <c r="I289" i="4"/>
  <c r="J289" i="4" s="1"/>
  <c r="K289" i="4" s="1"/>
  <c r="H265" i="4"/>
  <c r="I265" i="4"/>
  <c r="J265" i="4" s="1"/>
  <c r="K265" i="4" s="1"/>
  <c r="H241" i="4"/>
  <c r="I241" i="4"/>
  <c r="J241" i="4" s="1"/>
  <c r="K241" i="4" s="1"/>
  <c r="M266" i="4" l="1"/>
  <c r="M266" i="21"/>
  <c r="M257" i="20"/>
  <c r="N266" i="6"/>
  <c r="N338" i="6"/>
  <c r="M338" i="4"/>
  <c r="M338" i="21"/>
  <c r="M329" i="20"/>
  <c r="Q337" i="2"/>
  <c r="R337" i="2" s="1"/>
  <c r="O338" i="6"/>
  <c r="N338" i="4"/>
  <c r="N338" i="21"/>
  <c r="N329" i="20"/>
  <c r="M242" i="21"/>
  <c r="N242" i="6"/>
  <c r="M233" i="20"/>
  <c r="M242" i="4"/>
  <c r="M305" i="20"/>
  <c r="N314" i="6"/>
  <c r="M314" i="4"/>
  <c r="M314" i="21"/>
  <c r="Q313" i="2"/>
  <c r="R313" i="2" s="1"/>
  <c r="O314" i="6"/>
  <c r="N314" i="4"/>
  <c r="N314" i="21"/>
  <c r="N305" i="20"/>
  <c r="M353" i="20"/>
  <c r="N362" i="6"/>
  <c r="M362" i="21"/>
  <c r="Q362" i="21" s="1"/>
  <c r="V362" i="21" s="1"/>
  <c r="M362" i="4"/>
  <c r="M290" i="21"/>
  <c r="N290" i="6"/>
  <c r="M290" i="4"/>
  <c r="M281" i="20"/>
  <c r="E27" i="19"/>
  <c r="M361" i="2"/>
  <c r="N361" i="2" s="1"/>
  <c r="P361" i="2"/>
  <c r="M241" i="2"/>
  <c r="N241" i="2" s="1"/>
  <c r="C27" i="19"/>
  <c r="M146" i="4"/>
  <c r="N146" i="6"/>
  <c r="Q97" i="2"/>
  <c r="R97" i="2" s="1"/>
  <c r="N98" i="4"/>
  <c r="O98" i="6"/>
  <c r="P241" i="2"/>
  <c r="Q145" i="2"/>
  <c r="R145" i="2" s="1"/>
  <c r="N146" i="4"/>
  <c r="O146" i="6"/>
  <c r="N27" i="19"/>
  <c r="M170" i="4"/>
  <c r="N170" i="6"/>
  <c r="O49" i="2"/>
  <c r="E26" i="11"/>
  <c r="M169" i="2"/>
  <c r="N169" i="2" s="1"/>
  <c r="P169" i="2"/>
  <c r="I27" i="19"/>
  <c r="M289" i="2"/>
  <c r="N289" i="2" s="1"/>
  <c r="P289" i="2"/>
  <c r="M98" i="4"/>
  <c r="N98" i="6"/>
  <c r="F26" i="18"/>
  <c r="L49" i="2"/>
  <c r="N26" i="6"/>
  <c r="M26" i="4"/>
  <c r="M218" i="4"/>
  <c r="N218" i="6"/>
  <c r="N194" i="6"/>
  <c r="M194" i="4"/>
  <c r="F26" i="11"/>
  <c r="O73" i="2"/>
  <c r="L73" i="2"/>
  <c r="M265" i="2"/>
  <c r="N265" i="2" s="1"/>
  <c r="G27" i="19"/>
  <c r="P265" i="2"/>
  <c r="C26" i="11"/>
  <c r="O121" i="2"/>
  <c r="L121" i="2"/>
  <c r="I217" i="6"/>
  <c r="J217" i="6"/>
  <c r="K217" i="6" s="1"/>
  <c r="L217" i="6" s="1"/>
  <c r="I193" i="6"/>
  <c r="J193" i="6"/>
  <c r="K193" i="6" s="1"/>
  <c r="L193" i="6" s="1"/>
  <c r="I169" i="6"/>
  <c r="J169" i="6"/>
  <c r="K169" i="6" s="1"/>
  <c r="L169" i="6" s="1"/>
  <c r="I145" i="6"/>
  <c r="J145" i="6"/>
  <c r="K145" i="6" s="1"/>
  <c r="L145" i="6" s="1"/>
  <c r="I121" i="6"/>
  <c r="J121" i="6"/>
  <c r="K121" i="6" s="1"/>
  <c r="L121" i="6" s="1"/>
  <c r="I97" i="6"/>
  <c r="J97" i="6"/>
  <c r="K97" i="6" s="1"/>
  <c r="L97" i="6" s="1"/>
  <c r="I73" i="6"/>
  <c r="J73" i="6"/>
  <c r="K73" i="6" s="1"/>
  <c r="L73" i="6" s="1"/>
  <c r="I49" i="6"/>
  <c r="J49" i="6"/>
  <c r="K49" i="6" s="1"/>
  <c r="L49" i="6" s="1"/>
  <c r="I25" i="6"/>
  <c r="J25" i="6"/>
  <c r="K25" i="6" s="1"/>
  <c r="L25" i="6" s="1"/>
  <c r="O24" i="4"/>
  <c r="P24" i="4"/>
  <c r="O25" i="4"/>
  <c r="P25" i="4"/>
  <c r="H25" i="4"/>
  <c r="I25" i="4"/>
  <c r="J25" i="4" s="1"/>
  <c r="K25" i="4" s="1"/>
  <c r="F24" i="4"/>
  <c r="G24" i="4"/>
  <c r="O49" i="4"/>
  <c r="P49" i="4"/>
  <c r="O48" i="4"/>
  <c r="P48" i="4"/>
  <c r="F49" i="4"/>
  <c r="H49" i="4" s="1"/>
  <c r="G49" i="4"/>
  <c r="I49" i="4" s="1"/>
  <c r="J49" i="4" s="1"/>
  <c r="K49" i="4" s="1"/>
  <c r="F48" i="4"/>
  <c r="G48" i="4"/>
  <c r="O72" i="4"/>
  <c r="P72" i="4"/>
  <c r="O73" i="4"/>
  <c r="P73" i="4"/>
  <c r="F72" i="4"/>
  <c r="G72" i="4"/>
  <c r="F73" i="4"/>
  <c r="H73" i="4" s="1"/>
  <c r="G73" i="4"/>
  <c r="I73" i="4" s="1"/>
  <c r="J73" i="4" s="1"/>
  <c r="K73" i="4" s="1"/>
  <c r="O121" i="4"/>
  <c r="P121" i="4"/>
  <c r="O120" i="4"/>
  <c r="P120" i="4"/>
  <c r="H217" i="4"/>
  <c r="I217" i="4"/>
  <c r="J217" i="4" s="1"/>
  <c r="K217" i="4" s="1"/>
  <c r="H193" i="4"/>
  <c r="I193" i="4"/>
  <c r="J193" i="4" s="1"/>
  <c r="K193" i="4" s="1"/>
  <c r="H169" i="4"/>
  <c r="I169" i="4"/>
  <c r="J169" i="4" s="1"/>
  <c r="K169" i="4" s="1"/>
  <c r="H145" i="4"/>
  <c r="I145" i="4"/>
  <c r="J145" i="4" s="1"/>
  <c r="K145" i="4" s="1"/>
  <c r="H121" i="4"/>
  <c r="I121" i="4"/>
  <c r="J121" i="4" s="1"/>
  <c r="K121" i="4" s="1"/>
  <c r="I312" i="6"/>
  <c r="Q314" i="21" l="1"/>
  <c r="V314" i="21" s="1"/>
  <c r="T314" i="6"/>
  <c r="Y314" i="6" s="1"/>
  <c r="J83" i="19" s="1"/>
  <c r="T290" i="6"/>
  <c r="Y290" i="6" s="1"/>
  <c r="H83" i="19" s="1"/>
  <c r="Q290" i="21"/>
  <c r="V290" i="21" s="1"/>
  <c r="Q362" i="4"/>
  <c r="V362" i="4" s="1"/>
  <c r="D55" i="19" s="1"/>
  <c r="T362" i="6"/>
  <c r="Y362" i="6" s="1"/>
  <c r="D83" i="19" s="1"/>
  <c r="Q314" i="4"/>
  <c r="V314" i="4" s="1"/>
  <c r="J55" i="19" s="1"/>
  <c r="Q233" i="20"/>
  <c r="V233" i="20" s="1"/>
  <c r="Q241" i="2"/>
  <c r="R241" i="2" s="1"/>
  <c r="N233" i="20"/>
  <c r="O242" i="6"/>
  <c r="N242" i="21"/>
  <c r="N242" i="4"/>
  <c r="Q338" i="21"/>
  <c r="V338" i="21" s="1"/>
  <c r="Q338" i="4"/>
  <c r="V338" i="4" s="1"/>
  <c r="L55" i="19" s="1"/>
  <c r="T266" i="6"/>
  <c r="Y266" i="6" s="1"/>
  <c r="F83" i="19" s="1"/>
  <c r="Q265" i="2"/>
  <c r="R265" i="2" s="1"/>
  <c r="N266" i="21"/>
  <c r="N266" i="4"/>
  <c r="O266" i="6"/>
  <c r="N257" i="20"/>
  <c r="Q361" i="2"/>
  <c r="R361" i="2" s="1"/>
  <c r="N362" i="21"/>
  <c r="N353" i="20"/>
  <c r="O362" i="6"/>
  <c r="N362" i="4"/>
  <c r="Q257" i="20"/>
  <c r="V257" i="20" s="1"/>
  <c r="Q353" i="20"/>
  <c r="V353" i="20" s="1"/>
  <c r="Q305" i="20"/>
  <c r="V305" i="20" s="1"/>
  <c r="T242" i="6"/>
  <c r="Y242" i="6" s="1"/>
  <c r="B83" i="19" s="1"/>
  <c r="Q242" i="21"/>
  <c r="V242" i="21" s="1"/>
  <c r="Q329" i="20"/>
  <c r="V329" i="20" s="1"/>
  <c r="T338" i="6"/>
  <c r="Y338" i="6" s="1"/>
  <c r="L83" i="19" s="1"/>
  <c r="Q281" i="20"/>
  <c r="V281" i="20" s="1"/>
  <c r="Q266" i="21"/>
  <c r="V266" i="21" s="1"/>
  <c r="Q289" i="2"/>
  <c r="R289" i="2" s="1"/>
  <c r="N281" i="20"/>
  <c r="N290" i="21"/>
  <c r="O290" i="6"/>
  <c r="N290" i="4"/>
  <c r="Q242" i="4"/>
  <c r="V242" i="4" s="1"/>
  <c r="B55" i="19" s="1"/>
  <c r="Q290" i="4"/>
  <c r="V290" i="4" s="1"/>
  <c r="H55" i="19" s="1"/>
  <c r="Q266" i="4"/>
  <c r="V266" i="4" s="1"/>
  <c r="F55" i="19" s="1"/>
  <c r="G26" i="11"/>
  <c r="O27" i="19"/>
  <c r="P27" i="19" s="1"/>
  <c r="Q27" i="19" s="1"/>
  <c r="M50" i="4"/>
  <c r="N50" i="6"/>
  <c r="Q170" i="4"/>
  <c r="V170" i="4" s="1"/>
  <c r="F54" i="11" s="1"/>
  <c r="W54" i="11" s="1"/>
  <c r="M122" i="4"/>
  <c r="N122" i="6"/>
  <c r="T146" i="6"/>
  <c r="Y146" i="6" s="1"/>
  <c r="D82" i="18" s="1"/>
  <c r="S82" i="18" s="1"/>
  <c r="M73" i="2"/>
  <c r="N73" i="2" s="1"/>
  <c r="P73" i="2"/>
  <c r="Q146" i="4"/>
  <c r="V146" i="4" s="1"/>
  <c r="D54" i="18" s="1"/>
  <c r="S54" i="18" s="1"/>
  <c r="Q194" i="4"/>
  <c r="V194" i="4" s="1"/>
  <c r="F54" i="18" s="1"/>
  <c r="U54" i="18" s="1"/>
  <c r="T194" i="6"/>
  <c r="Y194" i="6" s="1"/>
  <c r="F82" i="18" s="1"/>
  <c r="U82" i="18" s="1"/>
  <c r="T218" i="6"/>
  <c r="Y218" i="6" s="1"/>
  <c r="H82" i="18" s="1"/>
  <c r="W82" i="18" s="1"/>
  <c r="Q218" i="4"/>
  <c r="V218" i="4" s="1"/>
  <c r="H54" i="18" s="1"/>
  <c r="W54" i="18" s="1"/>
  <c r="Q169" i="2"/>
  <c r="R169" i="2" s="1"/>
  <c r="N170" i="4"/>
  <c r="O170" i="6"/>
  <c r="T170" i="6"/>
  <c r="Y170" i="6" s="1"/>
  <c r="F82" i="11" s="1"/>
  <c r="W82" i="11" s="1"/>
  <c r="M121" i="2"/>
  <c r="N121" i="2" s="1"/>
  <c r="P121" i="2"/>
  <c r="Q26" i="4"/>
  <c r="V26" i="4" s="1"/>
  <c r="B54" i="11" s="1"/>
  <c r="S54" i="11" s="1"/>
  <c r="T26" i="6"/>
  <c r="Y26" i="6" s="1"/>
  <c r="B82" i="11" s="1"/>
  <c r="S82" i="11" s="1"/>
  <c r="M49" i="2"/>
  <c r="N49" i="2" s="1"/>
  <c r="P49" i="2"/>
  <c r="T98" i="6"/>
  <c r="Y98" i="6" s="1"/>
  <c r="B82" i="18" s="1"/>
  <c r="Q98" i="4"/>
  <c r="V98" i="4" s="1"/>
  <c r="B54" i="18" s="1"/>
  <c r="M74" i="4"/>
  <c r="N74" i="6"/>
  <c r="H97" i="4"/>
  <c r="I97" i="4"/>
  <c r="J97" i="4" s="1"/>
  <c r="K97" i="4" s="1"/>
  <c r="I360" i="2"/>
  <c r="K360" i="2" s="1"/>
  <c r="J360" i="2"/>
  <c r="I336" i="2"/>
  <c r="J336" i="2"/>
  <c r="K336" i="2"/>
  <c r="L26" i="19" s="1"/>
  <c r="L336" i="2"/>
  <c r="P336" i="2" s="1"/>
  <c r="I312" i="2"/>
  <c r="K312" i="2" s="1"/>
  <c r="J312" i="2"/>
  <c r="I288" i="2"/>
  <c r="K288" i="2" s="1"/>
  <c r="H26" i="19" s="1"/>
  <c r="J288" i="2"/>
  <c r="L288" i="2" s="1"/>
  <c r="I264" i="2"/>
  <c r="K264" i="2" s="1"/>
  <c r="F26" i="19" s="1"/>
  <c r="J264" i="2"/>
  <c r="I240" i="2"/>
  <c r="K240" i="2" s="1"/>
  <c r="J240" i="2"/>
  <c r="L240" i="2" s="1"/>
  <c r="C26" i="19" s="1"/>
  <c r="I216" i="2"/>
  <c r="K216" i="2" s="1"/>
  <c r="J216" i="2"/>
  <c r="I192" i="2"/>
  <c r="K192" i="2" s="1"/>
  <c r="J192" i="2"/>
  <c r="I168" i="2"/>
  <c r="K168" i="2" s="1"/>
  <c r="J168" i="2"/>
  <c r="I144" i="2"/>
  <c r="K144" i="2" s="1"/>
  <c r="C25" i="18" s="1"/>
  <c r="J144" i="2"/>
  <c r="I119" i="2"/>
  <c r="K119" i="2" s="1"/>
  <c r="O119" i="2" s="1"/>
  <c r="J119" i="2"/>
  <c r="I120" i="2"/>
  <c r="K120" i="2" s="1"/>
  <c r="J120" i="2"/>
  <c r="I96" i="2"/>
  <c r="K96" i="2" s="1"/>
  <c r="J96" i="2"/>
  <c r="I72" i="2"/>
  <c r="K72" i="2" s="1"/>
  <c r="J72" i="2"/>
  <c r="I48" i="2"/>
  <c r="K48" i="2" s="1"/>
  <c r="J48" i="2"/>
  <c r="I24" i="2"/>
  <c r="K24" i="2" s="1"/>
  <c r="J24" i="2"/>
  <c r="V242" i="6" l="1"/>
  <c r="W242" i="6" s="1"/>
  <c r="Z242" i="6"/>
  <c r="S290" i="21"/>
  <c r="T290" i="21" s="1"/>
  <c r="W290" i="21"/>
  <c r="X290" i="21" s="1"/>
  <c r="S257" i="20"/>
  <c r="W257" i="20"/>
  <c r="X257" i="20" s="1"/>
  <c r="S242" i="4"/>
  <c r="T242" i="4" s="1"/>
  <c r="W242" i="4"/>
  <c r="S266" i="4"/>
  <c r="T266" i="4" s="1"/>
  <c r="W266" i="4"/>
  <c r="S242" i="21"/>
  <c r="T242" i="21" s="1"/>
  <c r="W242" i="21"/>
  <c r="X242" i="21" s="1"/>
  <c r="Z290" i="6"/>
  <c r="V290" i="6"/>
  <c r="W290" i="6" s="1"/>
  <c r="S233" i="20"/>
  <c r="W233" i="20"/>
  <c r="X233" i="20" s="1"/>
  <c r="S329" i="20"/>
  <c r="W329" i="20"/>
  <c r="X329" i="20" s="1"/>
  <c r="V266" i="6"/>
  <c r="W266" i="6" s="1"/>
  <c r="Z266" i="6"/>
  <c r="S362" i="4"/>
  <c r="T362" i="4" s="1"/>
  <c r="W362" i="4"/>
  <c r="N55" i="19"/>
  <c r="S281" i="20"/>
  <c r="W281" i="20"/>
  <c r="X281" i="20" s="1"/>
  <c r="N83" i="19"/>
  <c r="S290" i="4"/>
  <c r="T290" i="4" s="1"/>
  <c r="W290" i="4"/>
  <c r="S338" i="4"/>
  <c r="T338" i="4" s="1"/>
  <c r="W338" i="4"/>
  <c r="S266" i="21"/>
  <c r="T266" i="21" s="1"/>
  <c r="W266" i="21"/>
  <c r="X266" i="21" s="1"/>
  <c r="S338" i="21"/>
  <c r="T338" i="21" s="1"/>
  <c r="W338" i="21"/>
  <c r="X338" i="21" s="1"/>
  <c r="V314" i="6"/>
  <c r="W314" i="6" s="1"/>
  <c r="Z314" i="6"/>
  <c r="Z338" i="6"/>
  <c r="V338" i="6"/>
  <c r="W338" i="6" s="1"/>
  <c r="S314" i="4"/>
  <c r="T314" i="4" s="1"/>
  <c r="W314" i="4"/>
  <c r="W353" i="20"/>
  <c r="X353" i="20" s="1"/>
  <c r="S353" i="20"/>
  <c r="L119" i="2"/>
  <c r="V362" i="6"/>
  <c r="W362" i="6" s="1"/>
  <c r="Z362" i="6"/>
  <c r="W305" i="20"/>
  <c r="X305" i="20" s="1"/>
  <c r="S305" i="20"/>
  <c r="W362" i="21"/>
  <c r="X362" i="21" s="1"/>
  <c r="S362" i="21"/>
  <c r="T362" i="21" s="1"/>
  <c r="S314" i="21"/>
  <c r="T314" i="21" s="1"/>
  <c r="W314" i="21"/>
  <c r="X314" i="21" s="1"/>
  <c r="S146" i="4"/>
  <c r="T146" i="4" s="1"/>
  <c r="W146" i="4"/>
  <c r="Q74" i="4"/>
  <c r="V74" i="4" s="1"/>
  <c r="J54" i="11" s="1"/>
  <c r="Q122" i="4"/>
  <c r="V122" i="4" s="1"/>
  <c r="D54" i="11" s="1"/>
  <c r="U54" i="11" s="1"/>
  <c r="Q54" i="18"/>
  <c r="Y54" i="18" s="1"/>
  <c r="J54" i="18"/>
  <c r="V98" i="6"/>
  <c r="W98" i="6" s="1"/>
  <c r="Z98" i="6"/>
  <c r="Q82" i="18"/>
  <c r="Y82" i="18" s="1"/>
  <c r="J82" i="18"/>
  <c r="T50" i="6"/>
  <c r="Y50" i="6" s="1"/>
  <c r="H82" i="11" s="1"/>
  <c r="Y82" i="11" s="1"/>
  <c r="Q49" i="2"/>
  <c r="R49" i="2" s="1"/>
  <c r="N50" i="4"/>
  <c r="O50" i="6"/>
  <c r="Q50" i="4"/>
  <c r="V50" i="4" s="1"/>
  <c r="H54" i="11" s="1"/>
  <c r="Y54" i="11" s="1"/>
  <c r="V26" i="6"/>
  <c r="W26" i="6" s="1"/>
  <c r="Z26" i="6"/>
  <c r="S26" i="4"/>
  <c r="T26" i="4" s="1"/>
  <c r="W26" i="4"/>
  <c r="S218" i="4"/>
  <c r="T218" i="4" s="1"/>
  <c r="W218" i="4"/>
  <c r="V218" i="6"/>
  <c r="W218" i="6" s="1"/>
  <c r="Z218" i="6"/>
  <c r="V194" i="6"/>
  <c r="W194" i="6" s="1"/>
  <c r="Z194" i="6"/>
  <c r="S194" i="4"/>
  <c r="T194" i="4" s="1"/>
  <c r="W194" i="4"/>
  <c r="N74" i="4"/>
  <c r="O74" i="6"/>
  <c r="Q73" i="2"/>
  <c r="R73" i="2" s="1"/>
  <c r="V146" i="6"/>
  <c r="W146" i="6" s="1"/>
  <c r="Z146" i="6"/>
  <c r="T74" i="6"/>
  <c r="Y74" i="6" s="1"/>
  <c r="J82" i="11" s="1"/>
  <c r="T122" i="6"/>
  <c r="Y122" i="6" s="1"/>
  <c r="D82" i="11" s="1"/>
  <c r="U82" i="11" s="1"/>
  <c r="S98" i="4"/>
  <c r="T98" i="4" s="1"/>
  <c r="W98" i="4"/>
  <c r="S170" i="4"/>
  <c r="T170" i="4" s="1"/>
  <c r="W170" i="4"/>
  <c r="Q121" i="2"/>
  <c r="R121" i="2" s="1"/>
  <c r="N122" i="4"/>
  <c r="O122" i="6"/>
  <c r="V170" i="6"/>
  <c r="W170" i="6" s="1"/>
  <c r="Z170" i="6"/>
  <c r="L264" i="2"/>
  <c r="G26" i="19" s="1"/>
  <c r="L72" i="2"/>
  <c r="M72" i="2" s="1"/>
  <c r="N72" i="2" s="1"/>
  <c r="L168" i="2"/>
  <c r="M168" i="2" s="1"/>
  <c r="N168" i="2" s="1"/>
  <c r="L144" i="2"/>
  <c r="M144" i="2" s="1"/>
  <c r="N144" i="2" s="1"/>
  <c r="L360" i="2"/>
  <c r="E26" i="19" s="1"/>
  <c r="L312" i="2"/>
  <c r="P312" i="2" s="1"/>
  <c r="O313" i="6" s="1"/>
  <c r="L96" i="2"/>
  <c r="M96" i="2" s="1"/>
  <c r="N96" i="2" s="1"/>
  <c r="L192" i="2"/>
  <c r="M192" i="2" s="1"/>
  <c r="N192" i="2" s="1"/>
  <c r="B25" i="18"/>
  <c r="O96" i="2"/>
  <c r="M97" i="4" s="1"/>
  <c r="Q97" i="4" s="1"/>
  <c r="V97" i="4" s="1"/>
  <c r="B53" i="18" s="1"/>
  <c r="Q53" i="18" s="1"/>
  <c r="L216" i="2"/>
  <c r="O144" i="2"/>
  <c r="N145" i="6" s="1"/>
  <c r="D25" i="18"/>
  <c r="O192" i="2"/>
  <c r="N193" i="6" s="1"/>
  <c r="B26" i="19"/>
  <c r="O240" i="2"/>
  <c r="N241" i="6" s="1"/>
  <c r="L24" i="2"/>
  <c r="M24" i="2" s="1"/>
  <c r="N24" i="2" s="1"/>
  <c r="O264" i="2"/>
  <c r="M256" i="20" s="1"/>
  <c r="O24" i="2"/>
  <c r="B25" i="11"/>
  <c r="O48" i="2"/>
  <c r="E25" i="11"/>
  <c r="I26" i="19"/>
  <c r="M288" i="2"/>
  <c r="N288" i="2" s="1"/>
  <c r="P288" i="2"/>
  <c r="Q336" i="2"/>
  <c r="R336" i="2" s="1"/>
  <c r="N337" i="4"/>
  <c r="N328" i="20"/>
  <c r="O337" i="6"/>
  <c r="N337" i="21"/>
  <c r="L48" i="2"/>
  <c r="M48" i="2" s="1"/>
  <c r="N48" i="2" s="1"/>
  <c r="O312" i="2"/>
  <c r="J26" i="19"/>
  <c r="O168" i="2"/>
  <c r="D25" i="11"/>
  <c r="O72" i="2"/>
  <c r="F25" i="11"/>
  <c r="O336" i="2"/>
  <c r="M336" i="2"/>
  <c r="N336" i="2" s="1"/>
  <c r="M26" i="19"/>
  <c r="O360" i="2"/>
  <c r="D26" i="19"/>
  <c r="O216" i="2"/>
  <c r="E25" i="18"/>
  <c r="O288" i="2"/>
  <c r="O120" i="2"/>
  <c r="C25" i="11"/>
  <c r="P240" i="2"/>
  <c r="M240" i="2"/>
  <c r="N240" i="2" s="1"/>
  <c r="P119" i="2"/>
  <c r="Q119" i="2" s="1"/>
  <c r="R119" i="2" s="1"/>
  <c r="M119" i="2"/>
  <c r="N119" i="2" s="1"/>
  <c r="L120" i="2"/>
  <c r="Z362" i="21" l="1"/>
  <c r="Y362" i="21"/>
  <c r="AA290" i="6"/>
  <c r="I83" i="19"/>
  <c r="Z242" i="21"/>
  <c r="Y242" i="21"/>
  <c r="X338" i="4"/>
  <c r="M55" i="19"/>
  <c r="Y266" i="21"/>
  <c r="Z266" i="21"/>
  <c r="Y281" i="20"/>
  <c r="Z281" i="20"/>
  <c r="X290" i="4"/>
  <c r="I55" i="19"/>
  <c r="X362" i="4"/>
  <c r="E55" i="19"/>
  <c r="AA362" i="6"/>
  <c r="E83" i="19"/>
  <c r="X314" i="4"/>
  <c r="K55" i="19"/>
  <c r="AA314" i="6"/>
  <c r="K83" i="19"/>
  <c r="Z290" i="21"/>
  <c r="Y290" i="21"/>
  <c r="AA266" i="6"/>
  <c r="G83" i="19"/>
  <c r="Z233" i="20"/>
  <c r="Y233" i="20"/>
  <c r="Z257" i="20"/>
  <c r="Y257" i="20"/>
  <c r="AA338" i="6"/>
  <c r="M83" i="19"/>
  <c r="Y314" i="21"/>
  <c r="Z314" i="21"/>
  <c r="X266" i="4"/>
  <c r="G55" i="19"/>
  <c r="Z353" i="20"/>
  <c r="Y353" i="20"/>
  <c r="Z338" i="21"/>
  <c r="Y338" i="21"/>
  <c r="AA242" i="6"/>
  <c r="C83" i="19"/>
  <c r="Z329" i="20"/>
  <c r="Y329" i="20"/>
  <c r="Z305" i="20"/>
  <c r="Y305" i="20"/>
  <c r="C55" i="19"/>
  <c r="X242" i="4"/>
  <c r="P192" i="2"/>
  <c r="O193" i="6" s="1"/>
  <c r="V50" i="6"/>
  <c r="W50" i="6" s="1"/>
  <c r="Z50" i="6"/>
  <c r="Z122" i="6"/>
  <c r="V122" i="6"/>
  <c r="W122" i="6" s="1"/>
  <c r="S122" i="4"/>
  <c r="T122" i="4" s="1"/>
  <c r="W122" i="4"/>
  <c r="W74" i="4"/>
  <c r="S74" i="4"/>
  <c r="T74" i="4" s="1"/>
  <c r="S50" i="4"/>
  <c r="T50" i="4" s="1"/>
  <c r="W50" i="4"/>
  <c r="P96" i="2"/>
  <c r="N97" i="4" s="1"/>
  <c r="S97" i="4" s="1"/>
  <c r="T97" i="4" s="1"/>
  <c r="AA194" i="6"/>
  <c r="G82" i="18"/>
  <c r="V82" i="18" s="1"/>
  <c r="AA218" i="6"/>
  <c r="I82" i="18"/>
  <c r="X82" i="18" s="1"/>
  <c r="X26" i="4"/>
  <c r="C54" i="11"/>
  <c r="T54" i="11" s="1"/>
  <c r="AA26" i="6"/>
  <c r="C82" i="11"/>
  <c r="T82" i="11" s="1"/>
  <c r="P72" i="2"/>
  <c r="Q72" i="2" s="1"/>
  <c r="R72" i="2" s="1"/>
  <c r="X98" i="4"/>
  <c r="C54" i="18"/>
  <c r="AA98" i="6"/>
  <c r="C82" i="18"/>
  <c r="X218" i="4"/>
  <c r="I54" i="18"/>
  <c r="X54" i="18" s="1"/>
  <c r="AA54" i="11"/>
  <c r="AC54" i="11" s="1"/>
  <c r="L54" i="11"/>
  <c r="X194" i="4"/>
  <c r="G54" i="18"/>
  <c r="V54" i="18" s="1"/>
  <c r="P264" i="2"/>
  <c r="Q264" i="2" s="1"/>
  <c r="R264" i="2" s="1"/>
  <c r="AA170" i="6"/>
  <c r="G82" i="11"/>
  <c r="X82" i="11" s="1"/>
  <c r="X170" i="4"/>
  <c r="G54" i="11"/>
  <c r="X54" i="11" s="1"/>
  <c r="X146" i="4"/>
  <c r="E54" i="18"/>
  <c r="T54" i="18" s="1"/>
  <c r="M264" i="2"/>
  <c r="N264" i="2" s="1"/>
  <c r="V74" i="6"/>
  <c r="W74" i="6" s="1"/>
  <c r="Z74" i="6"/>
  <c r="L82" i="11"/>
  <c r="AA82" i="11"/>
  <c r="AC82" i="11" s="1"/>
  <c r="AA146" i="6"/>
  <c r="E82" i="18"/>
  <c r="T82" i="18" s="1"/>
  <c r="N97" i="6"/>
  <c r="T97" i="6" s="1"/>
  <c r="Y97" i="6" s="1"/>
  <c r="B81" i="18" s="1"/>
  <c r="Q81" i="18" s="1"/>
  <c r="K26" i="19"/>
  <c r="O26" i="19" s="1"/>
  <c r="P26" i="19" s="1"/>
  <c r="M312" i="2"/>
  <c r="N312" i="2" s="1"/>
  <c r="N313" i="21"/>
  <c r="N304" i="20"/>
  <c r="P144" i="2"/>
  <c r="Q144" i="2" s="1"/>
  <c r="R144" i="2" s="1"/>
  <c r="P168" i="2"/>
  <c r="Q168" i="2" s="1"/>
  <c r="R168" i="2" s="1"/>
  <c r="N313" i="4"/>
  <c r="Q312" i="2"/>
  <c r="R312" i="2" s="1"/>
  <c r="P360" i="2"/>
  <c r="O361" i="6" s="1"/>
  <c r="M360" i="2"/>
  <c r="N360" i="2" s="1"/>
  <c r="F25" i="18"/>
  <c r="M94" i="20"/>
  <c r="M97" i="21"/>
  <c r="Q97" i="21" s="1"/>
  <c r="N186" i="20"/>
  <c r="N193" i="21"/>
  <c r="M145" i="4"/>
  <c r="Q145" i="4" s="1"/>
  <c r="V145" i="4" s="1"/>
  <c r="D53" i="18" s="1"/>
  <c r="S53" i="18" s="1"/>
  <c r="M140" i="20"/>
  <c r="Q140" i="20" s="1"/>
  <c r="Q192" i="2"/>
  <c r="R192" i="2" s="1"/>
  <c r="M145" i="21"/>
  <c r="Q145" i="21" s="1"/>
  <c r="M241" i="21"/>
  <c r="Q241" i="21" s="1"/>
  <c r="N193" i="4"/>
  <c r="N26" i="19"/>
  <c r="N265" i="6"/>
  <c r="T265" i="6" s="1"/>
  <c r="Y265" i="6" s="1"/>
  <c r="F82" i="19" s="1"/>
  <c r="M265" i="21"/>
  <c r="Q265" i="21" s="1"/>
  <c r="M265" i="4"/>
  <c r="Q265" i="4" s="1"/>
  <c r="V265" i="4" s="1"/>
  <c r="F54" i="19" s="1"/>
  <c r="M193" i="4"/>
  <c r="M186" i="20"/>
  <c r="Q186" i="20" s="1"/>
  <c r="M193" i="21"/>
  <c r="M232" i="20"/>
  <c r="Q232" i="20" s="1"/>
  <c r="M216" i="2"/>
  <c r="N216" i="2" s="1"/>
  <c r="P216" i="2"/>
  <c r="P24" i="2"/>
  <c r="O25" i="6" s="1"/>
  <c r="M241" i="4"/>
  <c r="Q241" i="4" s="1"/>
  <c r="V241" i="4" s="1"/>
  <c r="B54" i="19" s="1"/>
  <c r="T145" i="6"/>
  <c r="Y145" i="6" s="1"/>
  <c r="D81" i="18" s="1"/>
  <c r="S81" i="18" s="1"/>
  <c r="T193" i="6"/>
  <c r="Y193" i="6" s="1"/>
  <c r="F81" i="18" s="1"/>
  <c r="U81" i="18" s="1"/>
  <c r="M361" i="21"/>
  <c r="M352" i="20"/>
  <c r="N361" i="6"/>
  <c r="M361" i="4"/>
  <c r="M217" i="21"/>
  <c r="M209" i="20"/>
  <c r="N217" i="6"/>
  <c r="M217" i="4"/>
  <c r="Q240" i="2"/>
  <c r="R240" i="2" s="1"/>
  <c r="O241" i="6"/>
  <c r="N232" i="20"/>
  <c r="N241" i="4"/>
  <c r="N241" i="21"/>
  <c r="Q256" i="20"/>
  <c r="T241" i="6"/>
  <c r="Y241" i="6" s="1"/>
  <c r="B82" i="19" s="1"/>
  <c r="M169" i="21"/>
  <c r="M163" i="20"/>
  <c r="N169" i="6"/>
  <c r="M169" i="4"/>
  <c r="P48" i="2"/>
  <c r="N313" i="6"/>
  <c r="M313" i="21"/>
  <c r="M304" i="20"/>
  <c r="M313" i="4"/>
  <c r="Q288" i="2"/>
  <c r="R288" i="2" s="1"/>
  <c r="O289" i="6"/>
  <c r="N280" i="20"/>
  <c r="N289" i="21"/>
  <c r="N289" i="4"/>
  <c r="G25" i="11"/>
  <c r="M337" i="4"/>
  <c r="M337" i="21"/>
  <c r="M328" i="20"/>
  <c r="N337" i="6"/>
  <c r="M71" i="20"/>
  <c r="M73" i="21"/>
  <c r="M73" i="4"/>
  <c r="N73" i="6"/>
  <c r="M121" i="21"/>
  <c r="M117" i="20"/>
  <c r="M121" i="4"/>
  <c r="N121" i="6"/>
  <c r="M289" i="4"/>
  <c r="M280" i="20"/>
  <c r="N289" i="6"/>
  <c r="M289" i="21"/>
  <c r="M49" i="21"/>
  <c r="M48" i="20"/>
  <c r="N49" i="6"/>
  <c r="M49" i="4"/>
  <c r="M25" i="21"/>
  <c r="M25" i="20"/>
  <c r="N25" i="6"/>
  <c r="M25" i="4"/>
  <c r="P120" i="2"/>
  <c r="M120" i="2"/>
  <c r="N120" i="2" s="1"/>
  <c r="O55" i="19" l="1"/>
  <c r="P55" i="19" s="1"/>
  <c r="Q55" i="19" s="1"/>
  <c r="AC338" i="6"/>
  <c r="AB338" i="6"/>
  <c r="AB266" i="6"/>
  <c r="AC266" i="6"/>
  <c r="AB362" i="6"/>
  <c r="AC362" i="6"/>
  <c r="Y314" i="4"/>
  <c r="Z314" i="4"/>
  <c r="AC314" i="6"/>
  <c r="AB314" i="6"/>
  <c r="AB242" i="6"/>
  <c r="AC242" i="6"/>
  <c r="O83" i="19"/>
  <c r="P83" i="19" s="1"/>
  <c r="Q83" i="19" s="1"/>
  <c r="Y362" i="4"/>
  <c r="Z362" i="4"/>
  <c r="Y242" i="4"/>
  <c r="Z242" i="4"/>
  <c r="Y338" i="4"/>
  <c r="Z338" i="4"/>
  <c r="Y290" i="4"/>
  <c r="Z290" i="4"/>
  <c r="Y266" i="4"/>
  <c r="Z266" i="4"/>
  <c r="AC290" i="6"/>
  <c r="AB290" i="6"/>
  <c r="K82" i="18"/>
  <c r="L82" i="18" s="1"/>
  <c r="M82" i="18" s="1"/>
  <c r="Z82" i="18" s="1"/>
  <c r="N94" i="20"/>
  <c r="R94" i="20" s="1"/>
  <c r="S94" i="20" s="1"/>
  <c r="T94" i="20" s="1"/>
  <c r="AA50" i="6"/>
  <c r="I82" i="11"/>
  <c r="Z82" i="11" s="1"/>
  <c r="AC170" i="6"/>
  <c r="AB170" i="6"/>
  <c r="Z194" i="4"/>
  <c r="Y194" i="4"/>
  <c r="Q96" i="2"/>
  <c r="R96" i="2" s="1"/>
  <c r="Y218" i="4"/>
  <c r="Z218" i="4"/>
  <c r="R54" i="18"/>
  <c r="K54" i="18"/>
  <c r="L54" i="18" s="1"/>
  <c r="M54" i="18" s="1"/>
  <c r="Z54" i="18" s="1"/>
  <c r="Y98" i="4"/>
  <c r="Z98" i="4"/>
  <c r="N73" i="4"/>
  <c r="AB146" i="6"/>
  <c r="AC146" i="6"/>
  <c r="N265" i="4"/>
  <c r="W265" i="4" s="1"/>
  <c r="O97" i="6"/>
  <c r="Z97" i="6" s="1"/>
  <c r="X122" i="4"/>
  <c r="E54" i="11"/>
  <c r="AB98" i="6"/>
  <c r="AC98" i="6"/>
  <c r="R82" i="18"/>
  <c r="AB26" i="6"/>
  <c r="AC26" i="6"/>
  <c r="Y26" i="4"/>
  <c r="Z26" i="4"/>
  <c r="N71" i="20"/>
  <c r="R71" i="20" s="1"/>
  <c r="N73" i="21"/>
  <c r="R73" i="21" s="1"/>
  <c r="S73" i="21" s="1"/>
  <c r="T73" i="21" s="1"/>
  <c r="N256" i="20"/>
  <c r="S256" i="20" s="1"/>
  <c r="T256" i="20" s="1"/>
  <c r="AA74" i="6"/>
  <c r="K82" i="11"/>
  <c r="AB82" i="11" s="1"/>
  <c r="N97" i="21"/>
  <c r="X74" i="4"/>
  <c r="K54" i="11"/>
  <c r="AB54" i="11" s="1"/>
  <c r="Y146" i="4"/>
  <c r="Z146" i="4"/>
  <c r="O73" i="6"/>
  <c r="AB218" i="6"/>
  <c r="AC218" i="6"/>
  <c r="O265" i="6"/>
  <c r="Z265" i="6" s="1"/>
  <c r="AB194" i="6"/>
  <c r="AC194" i="6"/>
  <c r="N265" i="21"/>
  <c r="S265" i="21" s="1"/>
  <c r="T265" i="21" s="1"/>
  <c r="X50" i="4"/>
  <c r="I54" i="11"/>
  <c r="Z54" i="11" s="1"/>
  <c r="Y170" i="4"/>
  <c r="Z170" i="4"/>
  <c r="AA122" i="6"/>
  <c r="E82" i="11"/>
  <c r="N361" i="21"/>
  <c r="S361" i="21" s="1"/>
  <c r="T361" i="21" s="1"/>
  <c r="Q360" i="2"/>
  <c r="R360" i="2" s="1"/>
  <c r="O145" i="6"/>
  <c r="V145" i="6" s="1"/>
  <c r="W145" i="6" s="1"/>
  <c r="N169" i="4"/>
  <c r="N145" i="4"/>
  <c r="W145" i="4" s="1"/>
  <c r="O169" i="6"/>
  <c r="N145" i="21"/>
  <c r="R145" i="21" s="1"/>
  <c r="S145" i="21" s="1"/>
  <c r="T145" i="21" s="1"/>
  <c r="N163" i="20"/>
  <c r="R163" i="20" s="1"/>
  <c r="N140" i="20"/>
  <c r="R140" i="20" s="1"/>
  <c r="N169" i="21"/>
  <c r="N352" i="20"/>
  <c r="R97" i="21"/>
  <c r="S97" i="21" s="1"/>
  <c r="T97" i="21" s="1"/>
  <c r="S241" i="21"/>
  <c r="T241" i="21" s="1"/>
  <c r="W97" i="4"/>
  <c r="X97" i="4" s="1"/>
  <c r="Y97" i="4" s="1"/>
  <c r="N361" i="4"/>
  <c r="W193" i="4"/>
  <c r="Q193" i="4"/>
  <c r="V193" i="4" s="1"/>
  <c r="F53" i="18" s="1"/>
  <c r="U53" i="18" s="1"/>
  <c r="Q94" i="20"/>
  <c r="Q26" i="19"/>
  <c r="R193" i="21"/>
  <c r="S193" i="21" s="1"/>
  <c r="T193" i="21" s="1"/>
  <c r="R186" i="20"/>
  <c r="S186" i="20" s="1"/>
  <c r="T186" i="20" s="1"/>
  <c r="Q193" i="21"/>
  <c r="S232" i="20"/>
  <c r="T232" i="20" s="1"/>
  <c r="Q24" i="2"/>
  <c r="R24" i="2" s="1"/>
  <c r="N209" i="20"/>
  <c r="R209" i="20" s="1"/>
  <c r="N217" i="4"/>
  <c r="N217" i="21"/>
  <c r="R217" i="21" s="1"/>
  <c r="S217" i="21" s="1"/>
  <c r="T217" i="21" s="1"/>
  <c r="O217" i="6"/>
  <c r="Q216" i="2"/>
  <c r="R216" i="2" s="1"/>
  <c r="N25" i="20"/>
  <c r="R25" i="20" s="1"/>
  <c r="N25" i="21"/>
  <c r="R25" i="21" s="1"/>
  <c r="S25" i="21" s="1"/>
  <c r="T25" i="21" s="1"/>
  <c r="N25" i="4"/>
  <c r="S241" i="4"/>
  <c r="T241" i="4" s="1"/>
  <c r="V241" i="6"/>
  <c r="W241" i="6" s="1"/>
  <c r="Z241" i="6"/>
  <c r="T121" i="6"/>
  <c r="Y121" i="6" s="1"/>
  <c r="D81" i="11" s="1"/>
  <c r="U81" i="11" s="1"/>
  <c r="Q25" i="21"/>
  <c r="R169" i="21"/>
  <c r="S169" i="21" s="1"/>
  <c r="T169" i="21" s="1"/>
  <c r="Q169" i="21"/>
  <c r="Q117" i="20"/>
  <c r="Q217" i="4"/>
  <c r="V217" i="4" s="1"/>
  <c r="H53" i="18" s="1"/>
  <c r="W53" i="18" s="1"/>
  <c r="Q120" i="2"/>
  <c r="R120" i="2" s="1"/>
  <c r="N121" i="21"/>
  <c r="R121" i="21" s="1"/>
  <c r="S121" i="21" s="1"/>
  <c r="T121" i="21" s="1"/>
  <c r="N117" i="20"/>
  <c r="R117" i="20" s="1"/>
  <c r="S117" i="20" s="1"/>
  <c r="T117" i="20" s="1"/>
  <c r="N121" i="4"/>
  <c r="O121" i="6"/>
  <c r="S313" i="21"/>
  <c r="T313" i="21" s="1"/>
  <c r="Q313" i="21"/>
  <c r="Q25" i="20"/>
  <c r="Q217" i="21"/>
  <c r="Q71" i="20"/>
  <c r="Q289" i="21"/>
  <c r="S289" i="21"/>
  <c r="T289" i="21" s="1"/>
  <c r="T313" i="6"/>
  <c r="Y313" i="6" s="1"/>
  <c r="J82" i="19" s="1"/>
  <c r="Q73" i="21"/>
  <c r="Q313" i="4"/>
  <c r="V313" i="4" s="1"/>
  <c r="J54" i="19" s="1"/>
  <c r="Q304" i="20"/>
  <c r="T289" i="6"/>
  <c r="Y289" i="6" s="1"/>
  <c r="H82" i="19" s="1"/>
  <c r="Q48" i="2"/>
  <c r="R48" i="2" s="1"/>
  <c r="N48" i="20"/>
  <c r="R48" i="20" s="1"/>
  <c r="N49" i="21"/>
  <c r="R49" i="21" s="1"/>
  <c r="S49" i="21" s="1"/>
  <c r="T49" i="21" s="1"/>
  <c r="N49" i="4"/>
  <c r="O49" i="6"/>
  <c r="Q209" i="20"/>
  <c r="Q25" i="4"/>
  <c r="V25" i="4" s="1"/>
  <c r="B53" i="11" s="1"/>
  <c r="S53" i="11" s="1"/>
  <c r="Q280" i="20"/>
  <c r="Q169" i="4"/>
  <c r="V169" i="4" s="1"/>
  <c r="F53" i="11" s="1"/>
  <c r="W53" i="11" s="1"/>
  <c r="T169" i="6"/>
  <c r="Y169" i="6" s="1"/>
  <c r="F81" i="11" s="1"/>
  <c r="W81" i="11" s="1"/>
  <c r="Q163" i="20"/>
  <c r="Q121" i="4"/>
  <c r="V121" i="4" s="1"/>
  <c r="D53" i="11" s="1"/>
  <c r="U53" i="11" s="1"/>
  <c r="T217" i="6"/>
  <c r="Y217" i="6" s="1"/>
  <c r="H81" i="18" s="1"/>
  <c r="Q49" i="4"/>
  <c r="V49" i="4" s="1"/>
  <c r="H53" i="11" s="1"/>
  <c r="Y53" i="11" s="1"/>
  <c r="T49" i="6"/>
  <c r="Y49" i="6" s="1"/>
  <c r="H81" i="11" s="1"/>
  <c r="Y81" i="11" s="1"/>
  <c r="Q49" i="21"/>
  <c r="T337" i="6"/>
  <c r="Y337" i="6" s="1"/>
  <c r="L82" i="19" s="1"/>
  <c r="Q337" i="4"/>
  <c r="V337" i="4" s="1"/>
  <c r="L54" i="19" s="1"/>
  <c r="T25" i="6"/>
  <c r="Y25" i="6" s="1"/>
  <c r="B81" i="11" s="1"/>
  <c r="S81" i="11" s="1"/>
  <c r="Q289" i="4"/>
  <c r="V289" i="4" s="1"/>
  <c r="H54" i="19" s="1"/>
  <c r="Q121" i="21"/>
  <c r="T73" i="6"/>
  <c r="Y73" i="6" s="1"/>
  <c r="J81" i="11" s="1"/>
  <c r="AA81" i="11" s="1"/>
  <c r="Q73" i="4"/>
  <c r="V73" i="4" s="1"/>
  <c r="J53" i="11" s="1"/>
  <c r="AA53" i="11" s="1"/>
  <c r="Q48" i="20"/>
  <c r="Q361" i="4"/>
  <c r="V361" i="4" s="1"/>
  <c r="D54" i="19" s="1"/>
  <c r="T361" i="6"/>
  <c r="Y361" i="6" s="1"/>
  <c r="D82" i="19" s="1"/>
  <c r="Q328" i="20"/>
  <c r="Q352" i="20"/>
  <c r="S337" i="21"/>
  <c r="T337" i="21" s="1"/>
  <c r="Q337" i="21"/>
  <c r="Q361" i="21"/>
  <c r="V193" i="6"/>
  <c r="W193" i="6" s="1"/>
  <c r="Z193" i="6"/>
  <c r="A361" i="21"/>
  <c r="B361" i="21"/>
  <c r="C361" i="21"/>
  <c r="D361" i="21"/>
  <c r="E361" i="21"/>
  <c r="A337" i="21"/>
  <c r="B337" i="21"/>
  <c r="C337" i="21"/>
  <c r="D337" i="21"/>
  <c r="E337" i="21"/>
  <c r="A313" i="21"/>
  <c r="B313" i="21"/>
  <c r="C313" i="21"/>
  <c r="D313" i="21"/>
  <c r="E313" i="21"/>
  <c r="A289" i="21"/>
  <c r="B289" i="21"/>
  <c r="C289" i="21"/>
  <c r="D289" i="21"/>
  <c r="E289" i="21"/>
  <c r="A265" i="21"/>
  <c r="B265" i="21"/>
  <c r="C265" i="21"/>
  <c r="D265" i="21"/>
  <c r="E265" i="21"/>
  <c r="A241" i="21"/>
  <c r="B241" i="21"/>
  <c r="C241" i="21"/>
  <c r="D241" i="21"/>
  <c r="E241" i="21"/>
  <c r="A217" i="21"/>
  <c r="B217" i="21"/>
  <c r="C217" i="21"/>
  <c r="D217" i="21"/>
  <c r="E217" i="21"/>
  <c r="A193" i="21"/>
  <c r="B193" i="21"/>
  <c r="C193" i="21"/>
  <c r="D193" i="21"/>
  <c r="E193" i="21"/>
  <c r="A169" i="21"/>
  <c r="B169" i="21"/>
  <c r="C169" i="21"/>
  <c r="D169" i="21"/>
  <c r="E169" i="21"/>
  <c r="A145" i="21"/>
  <c r="B145" i="21"/>
  <c r="C145" i="21"/>
  <c r="D145" i="21"/>
  <c r="E145" i="21"/>
  <c r="A121" i="21"/>
  <c r="B121" i="21"/>
  <c r="C121" i="21"/>
  <c r="D121" i="21"/>
  <c r="E121" i="21"/>
  <c r="A97" i="21"/>
  <c r="B97" i="21"/>
  <c r="C97" i="21"/>
  <c r="D97" i="21"/>
  <c r="E97" i="21"/>
  <c r="A73" i="21"/>
  <c r="B73" i="21"/>
  <c r="C73" i="21"/>
  <c r="D73" i="21"/>
  <c r="E73" i="21"/>
  <c r="A49" i="21"/>
  <c r="B49" i="21"/>
  <c r="C49" i="21"/>
  <c r="D49" i="21"/>
  <c r="E49" i="21"/>
  <c r="A25" i="21"/>
  <c r="B25" i="21"/>
  <c r="C25" i="21"/>
  <c r="D25" i="21"/>
  <c r="E25" i="21"/>
  <c r="E352" i="20"/>
  <c r="A352" i="20"/>
  <c r="B352" i="20"/>
  <c r="C352" i="20"/>
  <c r="D352" i="20"/>
  <c r="A328" i="20"/>
  <c r="B328" i="20"/>
  <c r="C328" i="20"/>
  <c r="D328" i="20"/>
  <c r="E328" i="20"/>
  <c r="A304" i="20"/>
  <c r="B304" i="20"/>
  <c r="C304" i="20"/>
  <c r="D304" i="20"/>
  <c r="E304" i="20"/>
  <c r="A280" i="20"/>
  <c r="B280" i="20"/>
  <c r="C280" i="20"/>
  <c r="D280" i="20"/>
  <c r="E280" i="20"/>
  <c r="A256" i="20"/>
  <c r="B256" i="20"/>
  <c r="C256" i="20"/>
  <c r="D256" i="20"/>
  <c r="E256" i="20"/>
  <c r="A232" i="20"/>
  <c r="B232" i="20"/>
  <c r="C232" i="20"/>
  <c r="D232" i="20"/>
  <c r="E232" i="20"/>
  <c r="A209" i="20"/>
  <c r="B209" i="20"/>
  <c r="C209" i="20"/>
  <c r="D209" i="20"/>
  <c r="E209" i="20"/>
  <c r="A186" i="20"/>
  <c r="B186" i="20"/>
  <c r="C186" i="20"/>
  <c r="D186" i="20"/>
  <c r="E186" i="20"/>
  <c r="A163" i="20"/>
  <c r="B163" i="20"/>
  <c r="C163" i="20"/>
  <c r="D163" i="20"/>
  <c r="E163" i="20"/>
  <c r="A140" i="20"/>
  <c r="B140" i="20"/>
  <c r="C140" i="20"/>
  <c r="D140" i="20"/>
  <c r="E140" i="20"/>
  <c r="A117" i="20"/>
  <c r="B117" i="20"/>
  <c r="C117" i="20"/>
  <c r="D117" i="20"/>
  <c r="E117" i="20"/>
  <c r="A94" i="20"/>
  <c r="B94" i="20"/>
  <c r="C94" i="20"/>
  <c r="D94" i="20"/>
  <c r="E94" i="20"/>
  <c r="A71" i="20"/>
  <c r="B71" i="20"/>
  <c r="C71" i="20"/>
  <c r="D71" i="20"/>
  <c r="E71" i="20"/>
  <c r="A48" i="20"/>
  <c r="B48" i="20"/>
  <c r="C48" i="20"/>
  <c r="D48" i="20"/>
  <c r="E48" i="20"/>
  <c r="A25" i="20"/>
  <c r="B25" i="20"/>
  <c r="C25" i="20"/>
  <c r="D25" i="20"/>
  <c r="E25" i="20"/>
  <c r="A361" i="6"/>
  <c r="B361" i="6"/>
  <c r="C361" i="6"/>
  <c r="D361" i="6"/>
  <c r="A337" i="6"/>
  <c r="B337" i="6"/>
  <c r="C337" i="6"/>
  <c r="D337" i="6"/>
  <c r="A313" i="6"/>
  <c r="B313" i="6"/>
  <c r="C313" i="6"/>
  <c r="D313" i="6"/>
  <c r="A289" i="6"/>
  <c r="B289" i="6"/>
  <c r="C289" i="6"/>
  <c r="D289" i="6"/>
  <c r="A265" i="6"/>
  <c r="B265" i="6"/>
  <c r="C265" i="6"/>
  <c r="D265" i="6"/>
  <c r="A241" i="6"/>
  <c r="B241" i="6"/>
  <c r="C241" i="6"/>
  <c r="D241" i="6"/>
  <c r="A217" i="6"/>
  <c r="B217" i="6"/>
  <c r="C217" i="6"/>
  <c r="D217" i="6"/>
  <c r="A193" i="6"/>
  <c r="B193" i="6"/>
  <c r="C193" i="6"/>
  <c r="D193" i="6"/>
  <c r="A169" i="6"/>
  <c r="B169" i="6"/>
  <c r="C169" i="6"/>
  <c r="D169" i="6"/>
  <c r="A145" i="6"/>
  <c r="B145" i="6"/>
  <c r="C145" i="6"/>
  <c r="D145" i="6"/>
  <c r="A121" i="6"/>
  <c r="B121" i="6"/>
  <c r="C121" i="6"/>
  <c r="D121" i="6"/>
  <c r="A97" i="6"/>
  <c r="B97" i="6"/>
  <c r="C97" i="6"/>
  <c r="D97" i="6"/>
  <c r="A73" i="6"/>
  <c r="B73" i="6"/>
  <c r="C73" i="6"/>
  <c r="D73" i="6"/>
  <c r="A49" i="6"/>
  <c r="B49" i="6"/>
  <c r="C49" i="6"/>
  <c r="D49" i="6"/>
  <c r="A25" i="6"/>
  <c r="B25" i="6"/>
  <c r="C25" i="6"/>
  <c r="D25" i="6"/>
  <c r="A361" i="4"/>
  <c r="B361" i="4"/>
  <c r="C361" i="4"/>
  <c r="D361" i="4"/>
  <c r="A337" i="4"/>
  <c r="B337" i="4"/>
  <c r="C337" i="4"/>
  <c r="D337" i="4"/>
  <c r="A313" i="4"/>
  <c r="B313" i="4"/>
  <c r="C313" i="4"/>
  <c r="D313" i="4"/>
  <c r="A289" i="4"/>
  <c r="B289" i="4"/>
  <c r="C289" i="4"/>
  <c r="D289" i="4"/>
  <c r="A265" i="4"/>
  <c r="B265" i="4"/>
  <c r="C265" i="4"/>
  <c r="D265" i="4"/>
  <c r="A241" i="4"/>
  <c r="B241" i="4"/>
  <c r="C241" i="4"/>
  <c r="D241" i="4"/>
  <c r="A217" i="4"/>
  <c r="B217" i="4"/>
  <c r="C217" i="4"/>
  <c r="D217" i="4"/>
  <c r="A193" i="4"/>
  <c r="B193" i="4"/>
  <c r="C193" i="4"/>
  <c r="D193" i="4"/>
  <c r="A169" i="4"/>
  <c r="B169" i="4"/>
  <c r="C169" i="4"/>
  <c r="D169" i="4"/>
  <c r="A145" i="4"/>
  <c r="B145" i="4"/>
  <c r="C145" i="4"/>
  <c r="D145" i="4"/>
  <c r="A121" i="4"/>
  <c r="B121" i="4"/>
  <c r="C121" i="4"/>
  <c r="D121" i="4"/>
  <c r="A97" i="4"/>
  <c r="B97" i="4"/>
  <c r="C97" i="4"/>
  <c r="D97" i="4"/>
  <c r="A73" i="4"/>
  <c r="B73" i="4"/>
  <c r="C73" i="4"/>
  <c r="D73" i="4"/>
  <c r="A49" i="4"/>
  <c r="B49" i="4"/>
  <c r="C49" i="4"/>
  <c r="D49" i="4"/>
  <c r="A25" i="4"/>
  <c r="B25" i="4"/>
  <c r="C25" i="4"/>
  <c r="D25" i="4"/>
  <c r="H153" i="6"/>
  <c r="G153" i="6"/>
  <c r="H152" i="6"/>
  <c r="G152" i="6"/>
  <c r="H151" i="6"/>
  <c r="G151" i="6"/>
  <c r="H150" i="6"/>
  <c r="G150" i="6"/>
  <c r="H149" i="6"/>
  <c r="G149" i="6"/>
  <c r="H148" i="6"/>
  <c r="G148" i="6"/>
  <c r="H147" i="6"/>
  <c r="G147" i="6"/>
  <c r="S118" i="6"/>
  <c r="R118" i="6"/>
  <c r="S117" i="6"/>
  <c r="R117" i="6"/>
  <c r="S116" i="6"/>
  <c r="R116" i="6"/>
  <c r="S115" i="6"/>
  <c r="R115" i="6"/>
  <c r="S114" i="6"/>
  <c r="R114" i="6"/>
  <c r="S113" i="6"/>
  <c r="R113" i="6"/>
  <c r="S112" i="6"/>
  <c r="R112" i="6"/>
  <c r="S111" i="6"/>
  <c r="R111" i="6"/>
  <c r="S110" i="6"/>
  <c r="R110" i="6"/>
  <c r="S109" i="6"/>
  <c r="R109" i="6"/>
  <c r="S108" i="6"/>
  <c r="R108" i="6"/>
  <c r="S107" i="6"/>
  <c r="R107" i="6"/>
  <c r="S106" i="6"/>
  <c r="R106" i="6"/>
  <c r="S105" i="6"/>
  <c r="R105" i="6"/>
  <c r="S104" i="6"/>
  <c r="R104" i="6"/>
  <c r="S103" i="6"/>
  <c r="R103" i="6"/>
  <c r="S102" i="6"/>
  <c r="R102" i="6"/>
  <c r="S101" i="6"/>
  <c r="R101" i="6"/>
  <c r="S100" i="6"/>
  <c r="R100" i="6"/>
  <c r="S99" i="6"/>
  <c r="R99" i="6"/>
  <c r="H105" i="6"/>
  <c r="G105" i="6"/>
  <c r="H104" i="6"/>
  <c r="G104" i="6"/>
  <c r="H103" i="6"/>
  <c r="G103" i="6"/>
  <c r="H102" i="6"/>
  <c r="G102" i="6"/>
  <c r="H101" i="6"/>
  <c r="G101" i="6"/>
  <c r="H100" i="6"/>
  <c r="G100" i="6"/>
  <c r="H99" i="6"/>
  <c r="G99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S70" i="6"/>
  <c r="R70" i="6"/>
  <c r="S69" i="6"/>
  <c r="R69" i="6"/>
  <c r="S68" i="6"/>
  <c r="R68" i="6"/>
  <c r="S67" i="6"/>
  <c r="R67" i="6"/>
  <c r="S66" i="6"/>
  <c r="R66" i="6"/>
  <c r="S65" i="6"/>
  <c r="R65" i="6"/>
  <c r="S64" i="6"/>
  <c r="R64" i="6"/>
  <c r="S63" i="6"/>
  <c r="R63" i="6"/>
  <c r="S62" i="6"/>
  <c r="R62" i="6"/>
  <c r="S61" i="6"/>
  <c r="R61" i="6"/>
  <c r="S60" i="6"/>
  <c r="R60" i="6"/>
  <c r="S59" i="6"/>
  <c r="R59" i="6"/>
  <c r="S58" i="6"/>
  <c r="R58" i="6"/>
  <c r="S57" i="6"/>
  <c r="R57" i="6"/>
  <c r="S56" i="6"/>
  <c r="R56" i="6"/>
  <c r="S55" i="6"/>
  <c r="R55" i="6"/>
  <c r="S54" i="6"/>
  <c r="R54" i="6"/>
  <c r="S53" i="6"/>
  <c r="R53" i="6"/>
  <c r="S52" i="6"/>
  <c r="R52" i="6"/>
  <c r="S51" i="6"/>
  <c r="R51" i="6"/>
  <c r="H57" i="6"/>
  <c r="G57" i="6"/>
  <c r="H56" i="6"/>
  <c r="G56" i="6"/>
  <c r="H53" i="6"/>
  <c r="G53" i="6"/>
  <c r="H52" i="6"/>
  <c r="G52" i="6"/>
  <c r="S46" i="6"/>
  <c r="R46" i="6"/>
  <c r="S45" i="6"/>
  <c r="R45" i="6"/>
  <c r="S44" i="6"/>
  <c r="R44" i="6"/>
  <c r="S43" i="6"/>
  <c r="R43" i="6"/>
  <c r="S42" i="6"/>
  <c r="R42" i="6"/>
  <c r="S41" i="6"/>
  <c r="R41" i="6"/>
  <c r="S40" i="6"/>
  <c r="R40" i="6"/>
  <c r="S39" i="6"/>
  <c r="R39" i="6"/>
  <c r="S38" i="6"/>
  <c r="R38" i="6"/>
  <c r="S37" i="6"/>
  <c r="R37" i="6"/>
  <c r="S36" i="6"/>
  <c r="R36" i="6"/>
  <c r="S35" i="6"/>
  <c r="R35" i="6"/>
  <c r="S34" i="6"/>
  <c r="R34" i="6"/>
  <c r="S33" i="6"/>
  <c r="R33" i="6"/>
  <c r="S32" i="6"/>
  <c r="R32" i="6"/>
  <c r="S31" i="6"/>
  <c r="R31" i="6"/>
  <c r="S30" i="6"/>
  <c r="R30" i="6"/>
  <c r="S29" i="6"/>
  <c r="R29" i="6"/>
  <c r="S28" i="6"/>
  <c r="R28" i="6"/>
  <c r="S27" i="6"/>
  <c r="R27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S22" i="6"/>
  <c r="R22" i="6"/>
  <c r="S21" i="6"/>
  <c r="R21" i="6"/>
  <c r="S20" i="6"/>
  <c r="R20" i="6"/>
  <c r="S19" i="6"/>
  <c r="R19" i="6"/>
  <c r="S18" i="6"/>
  <c r="R18" i="6"/>
  <c r="S17" i="6"/>
  <c r="R17" i="6"/>
  <c r="S16" i="6"/>
  <c r="R16" i="6"/>
  <c r="S15" i="6"/>
  <c r="R15" i="6"/>
  <c r="S14" i="6"/>
  <c r="R14" i="6"/>
  <c r="S13" i="6"/>
  <c r="R13" i="6"/>
  <c r="S12" i="6"/>
  <c r="R12" i="6"/>
  <c r="S11" i="6"/>
  <c r="R11" i="6"/>
  <c r="S10" i="6"/>
  <c r="R10" i="6"/>
  <c r="S9" i="6"/>
  <c r="R9" i="6"/>
  <c r="S8" i="6"/>
  <c r="R8" i="6"/>
  <c r="S7" i="6"/>
  <c r="R7" i="6"/>
  <c r="S6" i="6"/>
  <c r="R6" i="6"/>
  <c r="S5" i="6"/>
  <c r="R5" i="6"/>
  <c r="S4" i="6"/>
  <c r="R4" i="6"/>
  <c r="S3" i="6"/>
  <c r="R3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I24" i="4"/>
  <c r="AC74" i="6" l="1"/>
  <c r="AB74" i="6"/>
  <c r="M54" i="11"/>
  <c r="N54" i="11" s="1"/>
  <c r="O54" i="11" s="1"/>
  <c r="AD54" i="11" s="1"/>
  <c r="V54" i="11"/>
  <c r="Y50" i="4"/>
  <c r="Z50" i="4"/>
  <c r="Y122" i="4"/>
  <c r="Z122" i="4"/>
  <c r="V82" i="11"/>
  <c r="M82" i="11"/>
  <c r="N82" i="11" s="1"/>
  <c r="O82" i="11" s="1"/>
  <c r="AD82" i="11" s="1"/>
  <c r="AC122" i="6"/>
  <c r="AB122" i="6"/>
  <c r="V97" i="6"/>
  <c r="W97" i="6" s="1"/>
  <c r="Y74" i="4"/>
  <c r="Z74" i="4"/>
  <c r="AB50" i="6"/>
  <c r="AC50" i="6"/>
  <c r="J81" i="18"/>
  <c r="W81" i="18"/>
  <c r="Y81" i="18" s="1"/>
  <c r="AC81" i="11"/>
  <c r="Y53" i="18"/>
  <c r="AC53" i="11"/>
  <c r="Z145" i="6"/>
  <c r="AA145" i="6" s="1"/>
  <c r="I25" i="20"/>
  <c r="J25" i="20" s="1"/>
  <c r="K25" i="20" s="1"/>
  <c r="H25" i="20"/>
  <c r="V25" i="20" s="1"/>
  <c r="H117" i="20"/>
  <c r="V117" i="20" s="1"/>
  <c r="I117" i="20"/>
  <c r="H48" i="20"/>
  <c r="V48" i="20" s="1"/>
  <c r="I48" i="20"/>
  <c r="J48" i="20" s="1"/>
  <c r="K48" i="20" s="1"/>
  <c r="I140" i="20"/>
  <c r="J140" i="20" s="1"/>
  <c r="K140" i="20" s="1"/>
  <c r="H140" i="20"/>
  <c r="V140" i="20" s="1"/>
  <c r="H209" i="20"/>
  <c r="V209" i="20" s="1"/>
  <c r="I209" i="20"/>
  <c r="J209" i="20" s="1"/>
  <c r="K209" i="20" s="1"/>
  <c r="H71" i="20"/>
  <c r="V71" i="20" s="1"/>
  <c r="I71" i="20"/>
  <c r="J71" i="20" s="1"/>
  <c r="K71" i="20" s="1"/>
  <c r="H352" i="20"/>
  <c r="V352" i="20" s="1"/>
  <c r="I352" i="20"/>
  <c r="J352" i="20" s="1"/>
  <c r="K352" i="20" s="1"/>
  <c r="H328" i="20"/>
  <c r="V328" i="20" s="1"/>
  <c r="I328" i="20"/>
  <c r="J328" i="20" s="1"/>
  <c r="K328" i="20" s="1"/>
  <c r="I304" i="20"/>
  <c r="J304" i="20" s="1"/>
  <c r="K304" i="20" s="1"/>
  <c r="H304" i="20"/>
  <c r="V304" i="20" s="1"/>
  <c r="H163" i="20"/>
  <c r="V163" i="20" s="1"/>
  <c r="I163" i="20"/>
  <c r="J163" i="20" s="1"/>
  <c r="K163" i="20" s="1"/>
  <c r="H232" i="20"/>
  <c r="V232" i="20" s="1"/>
  <c r="I232" i="20"/>
  <c r="J232" i="20" s="1"/>
  <c r="K232" i="20" s="1"/>
  <c r="H94" i="20"/>
  <c r="V94" i="20" s="1"/>
  <c r="I94" i="20"/>
  <c r="J94" i="20" s="1"/>
  <c r="K94" i="20" s="1"/>
  <c r="H280" i="20"/>
  <c r="V280" i="20" s="1"/>
  <c r="I280" i="20"/>
  <c r="J280" i="20" s="1"/>
  <c r="K280" i="20" s="1"/>
  <c r="H186" i="20"/>
  <c r="V186" i="20" s="1"/>
  <c r="I186" i="20"/>
  <c r="J186" i="20" s="1"/>
  <c r="K186" i="20" s="1"/>
  <c r="I256" i="20"/>
  <c r="H256" i="20"/>
  <c r="V256" i="20" s="1"/>
  <c r="S145" i="4"/>
  <c r="T145" i="4" s="1"/>
  <c r="S193" i="4"/>
  <c r="T193" i="4" s="1"/>
  <c r="J53" i="18"/>
  <c r="C53" i="18"/>
  <c r="R53" i="18" s="1"/>
  <c r="Z97" i="4"/>
  <c r="S140" i="20"/>
  <c r="T140" i="20" s="1"/>
  <c r="W241" i="4"/>
  <c r="X241" i="4" s="1"/>
  <c r="S265" i="4"/>
  <c r="T265" i="4" s="1"/>
  <c r="L53" i="11"/>
  <c r="V265" i="6"/>
  <c r="W265" i="6" s="1"/>
  <c r="N54" i="19"/>
  <c r="S48" i="20"/>
  <c r="T48" i="20" s="1"/>
  <c r="S163" i="20"/>
  <c r="T163" i="20" s="1"/>
  <c r="S73" i="4"/>
  <c r="T73" i="4" s="1"/>
  <c r="W73" i="4"/>
  <c r="W169" i="4"/>
  <c r="S169" i="4"/>
  <c r="T169" i="4" s="1"/>
  <c r="S289" i="4"/>
  <c r="T289" i="4" s="1"/>
  <c r="W289" i="4"/>
  <c r="V25" i="6"/>
  <c r="W25" i="6" s="1"/>
  <c r="Z25" i="6"/>
  <c r="S337" i="4"/>
  <c r="T337" i="4" s="1"/>
  <c r="W337" i="4"/>
  <c r="S304" i="20"/>
  <c r="T304" i="20" s="1"/>
  <c r="S313" i="4"/>
  <c r="T313" i="4" s="1"/>
  <c r="W313" i="4"/>
  <c r="V121" i="6"/>
  <c r="W121" i="6" s="1"/>
  <c r="Z121" i="6"/>
  <c r="V73" i="6"/>
  <c r="W73" i="6" s="1"/>
  <c r="Z73" i="6"/>
  <c r="AA193" i="6"/>
  <c r="G81" i="18"/>
  <c r="V81" i="18" s="1"/>
  <c r="S209" i="20"/>
  <c r="T209" i="20" s="1"/>
  <c r="S361" i="4"/>
  <c r="T361" i="4" s="1"/>
  <c r="W361" i="4"/>
  <c r="V313" i="6"/>
  <c r="W313" i="6" s="1"/>
  <c r="Z313" i="6"/>
  <c r="AA97" i="6"/>
  <c r="C81" i="18"/>
  <c r="R81" i="18" s="1"/>
  <c r="X193" i="4"/>
  <c r="G53" i="18"/>
  <c r="V53" i="18" s="1"/>
  <c r="V337" i="6"/>
  <c r="W337" i="6" s="1"/>
  <c r="Z337" i="6"/>
  <c r="S217" i="4"/>
  <c r="T217" i="4" s="1"/>
  <c r="W217" i="4"/>
  <c r="S49" i="4"/>
  <c r="T49" i="4" s="1"/>
  <c r="W49" i="4"/>
  <c r="X145" i="4"/>
  <c r="E53" i="18"/>
  <c r="T53" i="18" s="1"/>
  <c r="S25" i="20"/>
  <c r="T25" i="20" s="1"/>
  <c r="N82" i="19"/>
  <c r="V49" i="6"/>
  <c r="W49" i="6" s="1"/>
  <c r="Z49" i="6"/>
  <c r="S352" i="20"/>
  <c r="T352" i="20" s="1"/>
  <c r="V289" i="6"/>
  <c r="W289" i="6" s="1"/>
  <c r="Z289" i="6"/>
  <c r="Z217" i="6"/>
  <c r="V217" i="6"/>
  <c r="W217" i="6" s="1"/>
  <c r="W121" i="4"/>
  <c r="S121" i="4"/>
  <c r="T121" i="4" s="1"/>
  <c r="L81" i="11"/>
  <c r="S280" i="20"/>
  <c r="T280" i="20" s="1"/>
  <c r="W25" i="4"/>
  <c r="S25" i="4"/>
  <c r="T25" i="4" s="1"/>
  <c r="S328" i="20"/>
  <c r="T328" i="20" s="1"/>
  <c r="V361" i="6"/>
  <c r="W361" i="6" s="1"/>
  <c r="Z361" i="6"/>
  <c r="AA265" i="6"/>
  <c r="G82" i="19"/>
  <c r="V169" i="6"/>
  <c r="W169" i="6" s="1"/>
  <c r="Z169" i="6"/>
  <c r="AA241" i="6"/>
  <c r="C82" i="19"/>
  <c r="X265" i="4"/>
  <c r="G54" i="19"/>
  <c r="S71" i="20"/>
  <c r="T71" i="20" s="1"/>
  <c r="H49" i="21"/>
  <c r="V49" i="21" s="1"/>
  <c r="I49" i="21"/>
  <c r="H241" i="21"/>
  <c r="V241" i="21" s="1"/>
  <c r="I241" i="21"/>
  <c r="I361" i="21"/>
  <c r="H361" i="21"/>
  <c r="V361" i="21" s="1"/>
  <c r="H97" i="21"/>
  <c r="V97" i="21" s="1"/>
  <c r="I97" i="21"/>
  <c r="I289" i="21"/>
  <c r="H289" i="21"/>
  <c r="V289" i="21" s="1"/>
  <c r="H25" i="21"/>
  <c r="V25" i="21" s="1"/>
  <c r="I25" i="21"/>
  <c r="I217" i="21"/>
  <c r="H217" i="21"/>
  <c r="V217" i="21" s="1"/>
  <c r="H145" i="21"/>
  <c r="V145" i="21" s="1"/>
  <c r="I145" i="21"/>
  <c r="H337" i="21"/>
  <c r="V337" i="21" s="1"/>
  <c r="I337" i="21"/>
  <c r="I73" i="21"/>
  <c r="H73" i="21"/>
  <c r="V73" i="21" s="1"/>
  <c r="H265" i="21"/>
  <c r="V265" i="21" s="1"/>
  <c r="I265" i="21"/>
  <c r="H193" i="21"/>
  <c r="V193" i="21" s="1"/>
  <c r="I193" i="21"/>
  <c r="I169" i="21"/>
  <c r="H169" i="21"/>
  <c r="V169" i="21" s="1"/>
  <c r="I121" i="21"/>
  <c r="H121" i="21"/>
  <c r="V121" i="21" s="1"/>
  <c r="H313" i="21"/>
  <c r="V313" i="21" s="1"/>
  <c r="I313" i="21"/>
  <c r="R23" i="6"/>
  <c r="W25" i="20" l="1"/>
  <c r="X25" i="20" s="1"/>
  <c r="Y25" i="20" s="1"/>
  <c r="E81" i="18"/>
  <c r="T81" i="18" s="1"/>
  <c r="C54" i="19"/>
  <c r="W48" i="20"/>
  <c r="X48" i="20" s="1"/>
  <c r="Y48" i="20" s="1"/>
  <c r="W328" i="20"/>
  <c r="X328" i="20" s="1"/>
  <c r="Y328" i="20" s="1"/>
  <c r="W186" i="20"/>
  <c r="X186" i="20" s="1"/>
  <c r="Y186" i="20" s="1"/>
  <c r="W280" i="20"/>
  <c r="X280" i="20" s="1"/>
  <c r="Y280" i="20" s="1"/>
  <c r="W94" i="20"/>
  <c r="X94" i="20" s="1"/>
  <c r="Y94" i="20" s="1"/>
  <c r="W232" i="20"/>
  <c r="X232" i="20" s="1"/>
  <c r="W209" i="20"/>
  <c r="X209" i="20" s="1"/>
  <c r="Y209" i="20" s="1"/>
  <c r="W71" i="20"/>
  <c r="X71" i="20" s="1"/>
  <c r="Y71" i="20" s="1"/>
  <c r="W352" i="20"/>
  <c r="X352" i="20" s="1"/>
  <c r="Z352" i="20" s="1"/>
  <c r="J256" i="20"/>
  <c r="K256" i="20" s="1"/>
  <c r="W256" i="20"/>
  <c r="X256" i="20" s="1"/>
  <c r="W304" i="20"/>
  <c r="X304" i="20" s="1"/>
  <c r="Y304" i="20" s="1"/>
  <c r="J117" i="20"/>
  <c r="K117" i="20" s="1"/>
  <c r="W117" i="20"/>
  <c r="X117" i="20" s="1"/>
  <c r="Y117" i="20" s="1"/>
  <c r="W140" i="20"/>
  <c r="X140" i="20" s="1"/>
  <c r="Y140" i="20" s="1"/>
  <c r="W163" i="20"/>
  <c r="X163" i="20" s="1"/>
  <c r="Y163" i="20" s="1"/>
  <c r="Y265" i="4"/>
  <c r="Z265" i="4"/>
  <c r="E54" i="19"/>
  <c r="X361" i="4"/>
  <c r="X313" i="4"/>
  <c r="K54" i="19"/>
  <c r="AA313" i="6"/>
  <c r="K82" i="19"/>
  <c r="X121" i="4"/>
  <c r="E53" i="11"/>
  <c r="V53" i="11" s="1"/>
  <c r="AA289" i="6"/>
  <c r="I82" i="19"/>
  <c r="M54" i="19"/>
  <c r="X337" i="4"/>
  <c r="X25" i="4"/>
  <c r="C53" i="11"/>
  <c r="T53" i="11" s="1"/>
  <c r="AC97" i="6"/>
  <c r="AB97" i="6"/>
  <c r="AB193" i="6"/>
  <c r="AC193" i="6"/>
  <c r="AC241" i="6"/>
  <c r="AB241" i="6"/>
  <c r="Y145" i="4"/>
  <c r="Z145" i="4"/>
  <c r="X49" i="4"/>
  <c r="I53" i="11"/>
  <c r="Z53" i="11" s="1"/>
  <c r="AA217" i="6"/>
  <c r="I81" i="18"/>
  <c r="AA25" i="6"/>
  <c r="C81" i="11"/>
  <c r="T81" i="11" s="1"/>
  <c r="AA169" i="6"/>
  <c r="G81" i="11"/>
  <c r="X81" i="11" s="1"/>
  <c r="AB265" i="6"/>
  <c r="AC265" i="6"/>
  <c r="X169" i="4"/>
  <c r="G53" i="11"/>
  <c r="X53" i="11" s="1"/>
  <c r="X217" i="4"/>
  <c r="I53" i="18"/>
  <c r="AA337" i="6"/>
  <c r="M82" i="19"/>
  <c r="Z241" i="4"/>
  <c r="Y241" i="4"/>
  <c r="AA73" i="6"/>
  <c r="K81" i="11"/>
  <c r="AB81" i="11" s="1"/>
  <c r="AA121" i="6"/>
  <c r="E81" i="11"/>
  <c r="V81" i="11" s="1"/>
  <c r="AA49" i="6"/>
  <c r="I81" i="11"/>
  <c r="Z81" i="11" s="1"/>
  <c r="AB145" i="6"/>
  <c r="AC145" i="6"/>
  <c r="I54" i="19"/>
  <c r="X289" i="4"/>
  <c r="AA361" i="6"/>
  <c r="E82" i="19"/>
  <c r="K53" i="11"/>
  <c r="AB53" i="11" s="1"/>
  <c r="X73" i="4"/>
  <c r="Y193" i="4"/>
  <c r="Z193" i="4"/>
  <c r="J361" i="21"/>
  <c r="K361" i="21" s="1"/>
  <c r="W361" i="21"/>
  <c r="X361" i="21" s="1"/>
  <c r="J97" i="21"/>
  <c r="K97" i="21" s="1"/>
  <c r="W97" i="21"/>
  <c r="X97" i="21" s="1"/>
  <c r="Y97" i="21" s="1"/>
  <c r="J313" i="21"/>
  <c r="K313" i="21" s="1"/>
  <c r="W313" i="21"/>
  <c r="X313" i="21" s="1"/>
  <c r="J25" i="21"/>
  <c r="K25" i="21" s="1"/>
  <c r="W25" i="21"/>
  <c r="X25" i="21" s="1"/>
  <c r="Y25" i="21" s="1"/>
  <c r="J241" i="21"/>
  <c r="K241" i="21" s="1"/>
  <c r="W241" i="21"/>
  <c r="X241" i="21" s="1"/>
  <c r="J265" i="21"/>
  <c r="K265" i="21" s="1"/>
  <c r="W265" i="21"/>
  <c r="X265" i="21" s="1"/>
  <c r="W121" i="21"/>
  <c r="X121" i="21" s="1"/>
  <c r="Y121" i="21" s="1"/>
  <c r="J121" i="21"/>
  <c r="K121" i="21" s="1"/>
  <c r="J337" i="21"/>
  <c r="K337" i="21" s="1"/>
  <c r="W337" i="21"/>
  <c r="X337" i="21" s="1"/>
  <c r="J49" i="21"/>
  <c r="K49" i="21" s="1"/>
  <c r="W49" i="21"/>
  <c r="X49" i="21" s="1"/>
  <c r="Y49" i="21" s="1"/>
  <c r="J193" i="21"/>
  <c r="K193" i="21" s="1"/>
  <c r="W193" i="21"/>
  <c r="X193" i="21" s="1"/>
  <c r="Y193" i="21" s="1"/>
  <c r="J145" i="21"/>
  <c r="K145" i="21" s="1"/>
  <c r="W145" i="21"/>
  <c r="X145" i="21" s="1"/>
  <c r="Y145" i="21" s="1"/>
  <c r="J217" i="21"/>
  <c r="K217" i="21" s="1"/>
  <c r="W217" i="21"/>
  <c r="X217" i="21" s="1"/>
  <c r="Y217" i="21" s="1"/>
  <c r="J73" i="21"/>
  <c r="K73" i="21" s="1"/>
  <c r="W73" i="21"/>
  <c r="X73" i="21" s="1"/>
  <c r="Y73" i="21" s="1"/>
  <c r="J169" i="21"/>
  <c r="K169" i="21" s="1"/>
  <c r="W169" i="21"/>
  <c r="X169" i="21" s="1"/>
  <c r="Y169" i="21" s="1"/>
  <c r="J289" i="21"/>
  <c r="K289" i="21" s="1"/>
  <c r="W289" i="21"/>
  <c r="X289" i="21" s="1"/>
  <c r="H72" i="4"/>
  <c r="H24" i="4"/>
  <c r="J24" i="4"/>
  <c r="K24" i="4" s="1"/>
  <c r="I360" i="6"/>
  <c r="J360" i="6"/>
  <c r="K360" i="6" s="1"/>
  <c r="L360" i="6" s="1"/>
  <c r="I336" i="6"/>
  <c r="J336" i="6"/>
  <c r="K336" i="6" s="1"/>
  <c r="L336" i="6" s="1"/>
  <c r="J312" i="6"/>
  <c r="K312" i="6" s="1"/>
  <c r="L312" i="6" s="1"/>
  <c r="I288" i="6"/>
  <c r="J288" i="6"/>
  <c r="K288" i="6" s="1"/>
  <c r="L288" i="6" s="1"/>
  <c r="I264" i="6"/>
  <c r="J264" i="6"/>
  <c r="K264" i="6" s="1"/>
  <c r="L264" i="6" s="1"/>
  <c r="I240" i="6"/>
  <c r="J240" i="6"/>
  <c r="K240" i="6" s="1"/>
  <c r="L240" i="6" s="1"/>
  <c r="I216" i="6"/>
  <c r="J216" i="6"/>
  <c r="K216" i="6" s="1"/>
  <c r="L216" i="6" s="1"/>
  <c r="I192" i="6"/>
  <c r="J192" i="6"/>
  <c r="K192" i="6" s="1"/>
  <c r="L192" i="6" s="1"/>
  <c r="I168" i="6"/>
  <c r="J168" i="6"/>
  <c r="K168" i="6" s="1"/>
  <c r="L168" i="6" s="1"/>
  <c r="I144" i="6"/>
  <c r="J144" i="6"/>
  <c r="K144" i="6" s="1"/>
  <c r="L144" i="6" s="1"/>
  <c r="I120" i="6"/>
  <c r="J120" i="6"/>
  <c r="K120" i="6" s="1"/>
  <c r="L120" i="6" s="1"/>
  <c r="I96" i="6"/>
  <c r="J96" i="6"/>
  <c r="K96" i="6" s="1"/>
  <c r="L96" i="6" s="1"/>
  <c r="I72" i="6"/>
  <c r="J72" i="6"/>
  <c r="K72" i="6" s="1"/>
  <c r="L72" i="6" s="1"/>
  <c r="I48" i="6"/>
  <c r="J48" i="6"/>
  <c r="K48" i="6" s="1"/>
  <c r="L48" i="6" s="1"/>
  <c r="I24" i="6"/>
  <c r="J24" i="6"/>
  <c r="K24" i="6" s="1"/>
  <c r="L24" i="6" s="1"/>
  <c r="H360" i="4"/>
  <c r="I360" i="4"/>
  <c r="J360" i="4" s="1"/>
  <c r="K360" i="4" s="1"/>
  <c r="H336" i="4"/>
  <c r="I336" i="4"/>
  <c r="J336" i="4" s="1"/>
  <c r="K336" i="4" s="1"/>
  <c r="H312" i="4"/>
  <c r="I312" i="4"/>
  <c r="J312" i="4" s="1"/>
  <c r="K312" i="4" s="1"/>
  <c r="H288" i="4"/>
  <c r="I288" i="4"/>
  <c r="J288" i="4" s="1"/>
  <c r="K288" i="4" s="1"/>
  <c r="H264" i="4"/>
  <c r="I264" i="4"/>
  <c r="J264" i="4" s="1"/>
  <c r="K264" i="4" s="1"/>
  <c r="H240" i="4"/>
  <c r="I240" i="4"/>
  <c r="J240" i="4" s="1"/>
  <c r="K240" i="4" s="1"/>
  <c r="H216" i="4"/>
  <c r="I216" i="4"/>
  <c r="J216" i="4" s="1"/>
  <c r="K216" i="4" s="1"/>
  <c r="H192" i="4"/>
  <c r="I192" i="4"/>
  <c r="J192" i="4" s="1"/>
  <c r="K192" i="4" s="1"/>
  <c r="H168" i="4"/>
  <c r="I168" i="4"/>
  <c r="J168" i="4" s="1"/>
  <c r="K168" i="4" s="1"/>
  <c r="H144" i="4"/>
  <c r="I144" i="4"/>
  <c r="J144" i="4" s="1"/>
  <c r="K144" i="4" s="1"/>
  <c r="H120" i="4"/>
  <c r="I120" i="4"/>
  <c r="J120" i="4" s="1"/>
  <c r="K120" i="4" s="1"/>
  <c r="H96" i="4"/>
  <c r="I96" i="4"/>
  <c r="J96" i="4" s="1"/>
  <c r="K96" i="4" s="1"/>
  <c r="I72" i="4"/>
  <c r="J72" i="4" s="1"/>
  <c r="K72" i="4" s="1"/>
  <c r="H48" i="4"/>
  <c r="I48" i="4"/>
  <c r="J48" i="4" s="1"/>
  <c r="K48" i="4" s="1"/>
  <c r="I359" i="2"/>
  <c r="K359" i="2" s="1"/>
  <c r="J359" i="2"/>
  <c r="I335" i="2"/>
  <c r="K335" i="2" s="1"/>
  <c r="J335" i="2"/>
  <c r="I311" i="2"/>
  <c r="K311" i="2" s="1"/>
  <c r="J311" i="2"/>
  <c r="I287" i="2"/>
  <c r="K287" i="2" s="1"/>
  <c r="J287" i="2"/>
  <c r="I263" i="2"/>
  <c r="K263" i="2" s="1"/>
  <c r="J263" i="2"/>
  <c r="I239" i="2"/>
  <c r="K239" i="2" s="1"/>
  <c r="J239" i="2"/>
  <c r="I215" i="2"/>
  <c r="K215" i="2" s="1"/>
  <c r="J215" i="2"/>
  <c r="I191" i="2"/>
  <c r="K191" i="2" s="1"/>
  <c r="J191" i="2"/>
  <c r="I167" i="2"/>
  <c r="K167" i="2" s="1"/>
  <c r="J167" i="2"/>
  <c r="I143" i="2"/>
  <c r="K143" i="2" s="1"/>
  <c r="J143" i="2"/>
  <c r="I95" i="2"/>
  <c r="K95" i="2" s="1"/>
  <c r="J95" i="2"/>
  <c r="I71" i="2"/>
  <c r="K71" i="2" s="1"/>
  <c r="J71" i="2"/>
  <c r="I47" i="2"/>
  <c r="K47" i="2" s="1"/>
  <c r="J47" i="2"/>
  <c r="I23" i="2"/>
  <c r="K23" i="2" s="1"/>
  <c r="J23" i="2"/>
  <c r="E59" i="10"/>
  <c r="F59" i="10" s="1"/>
  <c r="G59" i="10" s="1"/>
  <c r="D11" i="10"/>
  <c r="E35" i="10"/>
  <c r="F35" i="10" s="1"/>
  <c r="G35" i="10" s="1"/>
  <c r="D47" i="10"/>
  <c r="D179" i="10"/>
  <c r="E167" i="10"/>
  <c r="F167" i="10" s="1"/>
  <c r="G167" i="10" s="1"/>
  <c r="D155" i="10"/>
  <c r="D143" i="10"/>
  <c r="E119" i="10"/>
  <c r="F119" i="10" s="1"/>
  <c r="G119" i="10" s="1"/>
  <c r="E83" i="10"/>
  <c r="F83" i="10" s="1"/>
  <c r="G83" i="10" s="1"/>
  <c r="C11" i="10"/>
  <c r="E11" i="10"/>
  <c r="F11" i="10" s="1"/>
  <c r="G11" i="10" s="1"/>
  <c r="C23" i="10"/>
  <c r="D23" i="10"/>
  <c r="E23" i="10"/>
  <c r="F23" i="10" s="1"/>
  <c r="G23" i="10" s="1"/>
  <c r="C35" i="10"/>
  <c r="D35" i="10"/>
  <c r="C47" i="10"/>
  <c r="E47" i="10"/>
  <c r="F47" i="10" s="1"/>
  <c r="G47" i="10" s="1"/>
  <c r="C59" i="10"/>
  <c r="D59" i="10"/>
  <c r="C71" i="10"/>
  <c r="D71" i="10"/>
  <c r="E71" i="10"/>
  <c r="F71" i="10" s="1"/>
  <c r="G71" i="10" s="1"/>
  <c r="C83" i="10"/>
  <c r="D83" i="10"/>
  <c r="C95" i="10"/>
  <c r="D95" i="10"/>
  <c r="E95" i="10"/>
  <c r="F95" i="10" s="1"/>
  <c r="G95" i="10" s="1"/>
  <c r="C107" i="10"/>
  <c r="D107" i="10"/>
  <c r="E107" i="10"/>
  <c r="F107" i="10" s="1"/>
  <c r="G107" i="10" s="1"/>
  <c r="C119" i="10"/>
  <c r="D119" i="10"/>
  <c r="C131" i="10"/>
  <c r="D131" i="10"/>
  <c r="E131" i="10"/>
  <c r="F131" i="10" s="1"/>
  <c r="G131" i="10" s="1"/>
  <c r="C143" i="10"/>
  <c r="E143" i="10"/>
  <c r="F143" i="10" s="1"/>
  <c r="G143" i="10" s="1"/>
  <c r="C155" i="10"/>
  <c r="E155" i="10"/>
  <c r="F155" i="10" s="1"/>
  <c r="G155" i="10" s="1"/>
  <c r="C167" i="10"/>
  <c r="D167" i="10"/>
  <c r="C179" i="10"/>
  <c r="E179" i="10"/>
  <c r="F179" i="10" s="1"/>
  <c r="G179" i="10" s="1"/>
  <c r="A24" i="21"/>
  <c r="B24" i="21"/>
  <c r="C24" i="21"/>
  <c r="D24" i="21"/>
  <c r="E24" i="21"/>
  <c r="H24" i="21" s="1"/>
  <c r="A48" i="21"/>
  <c r="B48" i="21"/>
  <c r="C48" i="21"/>
  <c r="D48" i="21"/>
  <c r="E48" i="21"/>
  <c r="H48" i="21" s="1"/>
  <c r="A72" i="21"/>
  <c r="B72" i="21"/>
  <c r="C72" i="21"/>
  <c r="D72" i="21"/>
  <c r="E72" i="21"/>
  <c r="H72" i="21" s="1"/>
  <c r="A96" i="21"/>
  <c r="B96" i="21"/>
  <c r="C96" i="21"/>
  <c r="D96" i="21"/>
  <c r="E96" i="21"/>
  <c r="I96" i="21" s="1"/>
  <c r="J96" i="21" s="1"/>
  <c r="K96" i="21" s="1"/>
  <c r="A120" i="21"/>
  <c r="B120" i="21"/>
  <c r="C120" i="21"/>
  <c r="D120" i="21"/>
  <c r="E120" i="21"/>
  <c r="H120" i="21" s="1"/>
  <c r="A144" i="21"/>
  <c r="B144" i="21"/>
  <c r="C144" i="21"/>
  <c r="D144" i="21"/>
  <c r="E144" i="21"/>
  <c r="H144" i="21" s="1"/>
  <c r="A168" i="21"/>
  <c r="B168" i="21"/>
  <c r="C168" i="21"/>
  <c r="D168" i="21"/>
  <c r="E168" i="21"/>
  <c r="H168" i="21" s="1"/>
  <c r="A192" i="21"/>
  <c r="B192" i="21"/>
  <c r="C192" i="21"/>
  <c r="D192" i="21"/>
  <c r="E192" i="21"/>
  <c r="H192" i="21" s="1"/>
  <c r="A216" i="21"/>
  <c r="B216" i="21"/>
  <c r="C216" i="21"/>
  <c r="D216" i="21"/>
  <c r="E216" i="21"/>
  <c r="H216" i="21" s="1"/>
  <c r="A240" i="21"/>
  <c r="B240" i="21"/>
  <c r="C240" i="21"/>
  <c r="D240" i="21"/>
  <c r="E240" i="21"/>
  <c r="H240" i="21" s="1"/>
  <c r="A264" i="21"/>
  <c r="B264" i="21"/>
  <c r="C264" i="21"/>
  <c r="D264" i="21"/>
  <c r="E264" i="21"/>
  <c r="H264" i="21" s="1"/>
  <c r="A288" i="21"/>
  <c r="B288" i="21"/>
  <c r="C288" i="21"/>
  <c r="D288" i="21"/>
  <c r="E288" i="21"/>
  <c r="H288" i="21" s="1"/>
  <c r="A312" i="21"/>
  <c r="B312" i="21"/>
  <c r="C312" i="21"/>
  <c r="D312" i="21"/>
  <c r="E312" i="21"/>
  <c r="H312" i="21" s="1"/>
  <c r="A336" i="21"/>
  <c r="B336" i="21"/>
  <c r="C336" i="21"/>
  <c r="D336" i="21"/>
  <c r="E336" i="21"/>
  <c r="I336" i="21" s="1"/>
  <c r="A360" i="21"/>
  <c r="B360" i="21"/>
  <c r="C360" i="21"/>
  <c r="D360" i="21"/>
  <c r="E360" i="21"/>
  <c r="H360" i="21" s="1"/>
  <c r="A47" i="20"/>
  <c r="B47" i="20"/>
  <c r="C47" i="20"/>
  <c r="D47" i="20"/>
  <c r="E47" i="20"/>
  <c r="I47" i="20" s="1"/>
  <c r="J47" i="20" s="1"/>
  <c r="K47" i="20" s="1"/>
  <c r="A70" i="20"/>
  <c r="B70" i="20"/>
  <c r="C70" i="20"/>
  <c r="D70" i="20"/>
  <c r="E70" i="20"/>
  <c r="H70" i="20" s="1"/>
  <c r="A93" i="20"/>
  <c r="B93" i="20"/>
  <c r="C93" i="20"/>
  <c r="D93" i="20"/>
  <c r="E93" i="20"/>
  <c r="H93" i="20" s="1"/>
  <c r="A116" i="20"/>
  <c r="B116" i="20"/>
  <c r="C116" i="20"/>
  <c r="D116" i="20"/>
  <c r="E116" i="20"/>
  <c r="H116" i="20" s="1"/>
  <c r="A139" i="20"/>
  <c r="B139" i="20"/>
  <c r="C139" i="20"/>
  <c r="D139" i="20"/>
  <c r="E139" i="20"/>
  <c r="H139" i="20" s="1"/>
  <c r="A162" i="20"/>
  <c r="B162" i="20"/>
  <c r="C162" i="20"/>
  <c r="D162" i="20"/>
  <c r="E162" i="20"/>
  <c r="H162" i="20" s="1"/>
  <c r="A185" i="20"/>
  <c r="B185" i="20"/>
  <c r="C185" i="20"/>
  <c r="D185" i="20"/>
  <c r="E185" i="20"/>
  <c r="I185" i="20" s="1"/>
  <c r="J185" i="20" s="1"/>
  <c r="K185" i="20" s="1"/>
  <c r="A208" i="20"/>
  <c r="B208" i="20"/>
  <c r="C208" i="20"/>
  <c r="D208" i="20"/>
  <c r="E208" i="20"/>
  <c r="H208" i="20" s="1"/>
  <c r="A231" i="20"/>
  <c r="B231" i="20"/>
  <c r="C231" i="20"/>
  <c r="D231" i="20"/>
  <c r="E231" i="20"/>
  <c r="H231" i="20" s="1"/>
  <c r="A255" i="20"/>
  <c r="B255" i="20"/>
  <c r="C255" i="20"/>
  <c r="D255" i="20"/>
  <c r="E255" i="20"/>
  <c r="H255" i="20" s="1"/>
  <c r="A279" i="20"/>
  <c r="B279" i="20"/>
  <c r="C279" i="20"/>
  <c r="D279" i="20"/>
  <c r="E279" i="20"/>
  <c r="H279" i="20" s="1"/>
  <c r="A303" i="20"/>
  <c r="B303" i="20"/>
  <c r="C303" i="20"/>
  <c r="D303" i="20"/>
  <c r="E303" i="20"/>
  <c r="H303" i="20" s="1"/>
  <c r="E327" i="20"/>
  <c r="I327" i="20" s="1"/>
  <c r="J327" i="20" s="1"/>
  <c r="K327" i="20" s="1"/>
  <c r="A327" i="20"/>
  <c r="B327" i="20"/>
  <c r="C327" i="20"/>
  <c r="D327" i="20"/>
  <c r="A351" i="20"/>
  <c r="B351" i="20"/>
  <c r="C351" i="20"/>
  <c r="D351" i="20"/>
  <c r="E351" i="20"/>
  <c r="H351" i="20" s="1"/>
  <c r="A24" i="20"/>
  <c r="B24" i="20"/>
  <c r="C24" i="20"/>
  <c r="D24" i="20"/>
  <c r="E24" i="20"/>
  <c r="H24" i="20" s="1"/>
  <c r="A24" i="6"/>
  <c r="B24" i="6"/>
  <c r="C24" i="6"/>
  <c r="D24" i="6"/>
  <c r="A48" i="6"/>
  <c r="B48" i="6"/>
  <c r="C48" i="6"/>
  <c r="D48" i="6"/>
  <c r="A72" i="6"/>
  <c r="B72" i="6"/>
  <c r="C72" i="6"/>
  <c r="D72" i="6"/>
  <c r="A96" i="6"/>
  <c r="B96" i="6"/>
  <c r="C96" i="6"/>
  <c r="D96" i="6"/>
  <c r="A120" i="6"/>
  <c r="B120" i="6"/>
  <c r="C120" i="6"/>
  <c r="D120" i="6"/>
  <c r="A144" i="6"/>
  <c r="B144" i="6"/>
  <c r="C144" i="6"/>
  <c r="D144" i="6"/>
  <c r="A168" i="6"/>
  <c r="B168" i="6"/>
  <c r="C168" i="6"/>
  <c r="D168" i="6"/>
  <c r="A192" i="6"/>
  <c r="B192" i="6"/>
  <c r="C192" i="6"/>
  <c r="D192" i="6"/>
  <c r="A216" i="6"/>
  <c r="B216" i="6"/>
  <c r="C216" i="6"/>
  <c r="D216" i="6"/>
  <c r="A240" i="6"/>
  <c r="B240" i="6"/>
  <c r="C240" i="6"/>
  <c r="D240" i="6"/>
  <c r="A264" i="6"/>
  <c r="B264" i="6"/>
  <c r="C264" i="6"/>
  <c r="D264" i="6"/>
  <c r="A288" i="6"/>
  <c r="B288" i="6"/>
  <c r="C288" i="6"/>
  <c r="D288" i="6"/>
  <c r="A312" i="6"/>
  <c r="B312" i="6"/>
  <c r="C312" i="6"/>
  <c r="D312" i="6"/>
  <c r="A336" i="6"/>
  <c r="B336" i="6"/>
  <c r="C336" i="6"/>
  <c r="D336" i="6"/>
  <c r="A360" i="6"/>
  <c r="B360" i="6"/>
  <c r="C360" i="6"/>
  <c r="D360" i="6"/>
  <c r="A24" i="4"/>
  <c r="B24" i="4"/>
  <c r="C24" i="4"/>
  <c r="D24" i="4"/>
  <c r="A48" i="4"/>
  <c r="B48" i="4"/>
  <c r="C48" i="4"/>
  <c r="D48" i="4"/>
  <c r="A72" i="4"/>
  <c r="B72" i="4"/>
  <c r="C72" i="4"/>
  <c r="D72" i="4"/>
  <c r="A96" i="4"/>
  <c r="B96" i="4"/>
  <c r="C96" i="4"/>
  <c r="D96" i="4"/>
  <c r="A120" i="4"/>
  <c r="B120" i="4"/>
  <c r="C120" i="4"/>
  <c r="D120" i="4"/>
  <c r="A144" i="4"/>
  <c r="B144" i="4"/>
  <c r="C144" i="4"/>
  <c r="D144" i="4"/>
  <c r="A168" i="4"/>
  <c r="B168" i="4"/>
  <c r="C168" i="4"/>
  <c r="D168" i="4"/>
  <c r="A192" i="4"/>
  <c r="B192" i="4"/>
  <c r="C192" i="4"/>
  <c r="D192" i="4"/>
  <c r="A216" i="4"/>
  <c r="B216" i="4"/>
  <c r="C216" i="4"/>
  <c r="D216" i="4"/>
  <c r="A240" i="4"/>
  <c r="B240" i="4"/>
  <c r="C240" i="4"/>
  <c r="D240" i="4"/>
  <c r="A264" i="4"/>
  <c r="B264" i="4"/>
  <c r="C264" i="4"/>
  <c r="D264" i="4"/>
  <c r="A288" i="4"/>
  <c r="B288" i="4"/>
  <c r="C288" i="4"/>
  <c r="D288" i="4"/>
  <c r="A312" i="4"/>
  <c r="B312" i="4"/>
  <c r="C312" i="4"/>
  <c r="D312" i="4"/>
  <c r="A336" i="4"/>
  <c r="B336" i="4"/>
  <c r="C336" i="4"/>
  <c r="D336" i="4"/>
  <c r="A360" i="4"/>
  <c r="B360" i="4"/>
  <c r="C360" i="4"/>
  <c r="D360" i="4"/>
  <c r="Z280" i="20" l="1"/>
  <c r="Z328" i="20"/>
  <c r="K81" i="18"/>
  <c r="L81" i="18" s="1"/>
  <c r="M81" i="18" s="1"/>
  <c r="Z81" i="18" s="1"/>
  <c r="X81" i="18"/>
  <c r="K53" i="18"/>
  <c r="L53" i="18" s="1"/>
  <c r="M53" i="18" s="1"/>
  <c r="Z53" i="18" s="1"/>
  <c r="X53" i="18"/>
  <c r="Z304" i="20"/>
  <c r="Z232" i="20"/>
  <c r="Y232" i="20"/>
  <c r="Y256" i="20"/>
  <c r="Z256" i="20"/>
  <c r="Y352" i="20"/>
  <c r="L287" i="2"/>
  <c r="O82" i="19"/>
  <c r="P82" i="19" s="1"/>
  <c r="Q82" i="19" s="1"/>
  <c r="L191" i="2"/>
  <c r="M191" i="2" s="1"/>
  <c r="N191" i="2" s="1"/>
  <c r="Y169" i="4"/>
  <c r="Z169" i="4"/>
  <c r="AB361" i="6"/>
  <c r="AC361" i="6"/>
  <c r="Y25" i="4"/>
  <c r="Z25" i="4"/>
  <c r="Y217" i="4"/>
  <c r="Z217" i="4"/>
  <c r="Y289" i="4"/>
  <c r="Z289" i="4"/>
  <c r="O54" i="19"/>
  <c r="P54" i="19" s="1"/>
  <c r="Q54" i="19" s="1"/>
  <c r="Y121" i="4"/>
  <c r="Z121" i="4"/>
  <c r="Z337" i="4"/>
  <c r="Y337" i="4"/>
  <c r="M53" i="11"/>
  <c r="N53" i="11" s="1"/>
  <c r="O53" i="11" s="1"/>
  <c r="AD53" i="11" s="1"/>
  <c r="AB49" i="6"/>
  <c r="AC49" i="6"/>
  <c r="AC73" i="6"/>
  <c r="AB73" i="6"/>
  <c r="AC121" i="6"/>
  <c r="AB121" i="6"/>
  <c r="M81" i="11"/>
  <c r="N81" i="11" s="1"/>
  <c r="O81" i="11" s="1"/>
  <c r="AD81" i="11" s="1"/>
  <c r="AB169" i="6"/>
  <c r="AC169" i="6"/>
  <c r="Y313" i="4"/>
  <c r="Z313" i="4"/>
  <c r="Y73" i="4"/>
  <c r="Z73" i="4"/>
  <c r="AC217" i="6"/>
  <c r="AB217" i="6"/>
  <c r="AC337" i="6"/>
  <c r="AB337" i="6"/>
  <c r="AC25" i="6"/>
  <c r="AB25" i="6"/>
  <c r="AC289" i="6"/>
  <c r="AB289" i="6"/>
  <c r="AC313" i="6"/>
  <c r="AB313" i="6"/>
  <c r="Y361" i="4"/>
  <c r="Z361" i="4"/>
  <c r="Z49" i="4"/>
  <c r="Y49" i="4"/>
  <c r="Y337" i="21"/>
  <c r="Z337" i="21"/>
  <c r="Y289" i="21"/>
  <c r="Z289" i="21"/>
  <c r="Y313" i="21"/>
  <c r="Z313" i="21"/>
  <c r="Y265" i="21"/>
  <c r="Z265" i="21"/>
  <c r="Y241" i="21"/>
  <c r="Z241" i="21"/>
  <c r="Y361" i="21"/>
  <c r="Z361" i="21"/>
  <c r="H185" i="20"/>
  <c r="I303" i="20"/>
  <c r="J303" i="20" s="1"/>
  <c r="K303" i="20" s="1"/>
  <c r="H96" i="21"/>
  <c r="I264" i="21"/>
  <c r="J264" i="21" s="1"/>
  <c r="K264" i="21" s="1"/>
  <c r="I351" i="20"/>
  <c r="J351" i="20" s="1"/>
  <c r="K351" i="20" s="1"/>
  <c r="H47" i="20"/>
  <c r="I139" i="20"/>
  <c r="J139" i="20" s="1"/>
  <c r="K139" i="20" s="1"/>
  <c r="I70" i="20"/>
  <c r="J70" i="20" s="1"/>
  <c r="K70" i="20" s="1"/>
  <c r="I208" i="20"/>
  <c r="J208" i="20" s="1"/>
  <c r="K208" i="20" s="1"/>
  <c r="I120" i="21"/>
  <c r="J120" i="21" s="1"/>
  <c r="K120" i="21" s="1"/>
  <c r="I192" i="21"/>
  <c r="J192" i="21" s="1"/>
  <c r="K192" i="21" s="1"/>
  <c r="I288" i="21"/>
  <c r="J288" i="21" s="1"/>
  <c r="K288" i="21" s="1"/>
  <c r="H327" i="20"/>
  <c r="I48" i="21"/>
  <c r="J48" i="21" s="1"/>
  <c r="K48" i="21" s="1"/>
  <c r="H336" i="21"/>
  <c r="I24" i="20"/>
  <c r="J24" i="20" s="1"/>
  <c r="K24" i="20" s="1"/>
  <c r="I93" i="20"/>
  <c r="J93" i="20" s="1"/>
  <c r="K93" i="20" s="1"/>
  <c r="I231" i="20"/>
  <c r="J231" i="20" s="1"/>
  <c r="K231" i="20" s="1"/>
  <c r="I312" i="21"/>
  <c r="J312" i="21" s="1"/>
  <c r="K312" i="21" s="1"/>
  <c r="I162" i="20"/>
  <c r="J162" i="20" s="1"/>
  <c r="K162" i="20" s="1"/>
  <c r="I24" i="21"/>
  <c r="J24" i="21" s="1"/>
  <c r="K24" i="21" s="1"/>
  <c r="I72" i="21"/>
  <c r="J72" i="21" s="1"/>
  <c r="K72" i="21" s="1"/>
  <c r="I144" i="21"/>
  <c r="J144" i="21" s="1"/>
  <c r="K144" i="21" s="1"/>
  <c r="I216" i="21"/>
  <c r="J216" i="21" s="1"/>
  <c r="K216" i="21" s="1"/>
  <c r="I360" i="21"/>
  <c r="J360" i="21" s="1"/>
  <c r="K360" i="21" s="1"/>
  <c r="I255" i="20"/>
  <c r="J255" i="20" s="1"/>
  <c r="K255" i="20" s="1"/>
  <c r="I116" i="20"/>
  <c r="I168" i="21"/>
  <c r="J168" i="21" s="1"/>
  <c r="K168" i="21" s="1"/>
  <c r="I240" i="21"/>
  <c r="J240" i="21" s="1"/>
  <c r="K240" i="21" s="1"/>
  <c r="I279" i="20"/>
  <c r="J279" i="20" s="1"/>
  <c r="K279" i="20" s="1"/>
  <c r="L23" i="2"/>
  <c r="P23" i="2" s="1"/>
  <c r="L47" i="2"/>
  <c r="M47" i="2" s="1"/>
  <c r="N47" i="2" s="1"/>
  <c r="L143" i="2"/>
  <c r="M143" i="2" s="1"/>
  <c r="N143" i="2" s="1"/>
  <c r="L239" i="2"/>
  <c r="C25" i="19" s="1"/>
  <c r="L335" i="2"/>
  <c r="M335" i="2" s="1"/>
  <c r="N335" i="2" s="1"/>
  <c r="O167" i="2"/>
  <c r="D24" i="11"/>
  <c r="L215" i="2"/>
  <c r="M215" i="2" s="1"/>
  <c r="N215" i="2" s="1"/>
  <c r="L311" i="2"/>
  <c r="P311" i="2" s="1"/>
  <c r="L71" i="2"/>
  <c r="M71" i="2" s="1"/>
  <c r="N71" i="2" s="1"/>
  <c r="L167" i="2"/>
  <c r="P167" i="2" s="1"/>
  <c r="L263" i="2"/>
  <c r="G25" i="19" s="1"/>
  <c r="L359" i="2"/>
  <c r="M359" i="2" s="1"/>
  <c r="N359" i="2" s="1"/>
  <c r="L95" i="2"/>
  <c r="P95" i="2" s="1"/>
  <c r="J336" i="21"/>
  <c r="K336" i="21" s="1"/>
  <c r="D25" i="19"/>
  <c r="O359" i="2"/>
  <c r="L25" i="19"/>
  <c r="O335" i="2"/>
  <c r="J25" i="19"/>
  <c r="O311" i="2"/>
  <c r="H25" i="19"/>
  <c r="O287" i="2"/>
  <c r="I25" i="19"/>
  <c r="M287" i="2"/>
  <c r="N287" i="2" s="1"/>
  <c r="P287" i="2"/>
  <c r="O263" i="2"/>
  <c r="F25" i="19"/>
  <c r="B25" i="19"/>
  <c r="O239" i="2"/>
  <c r="E24" i="18"/>
  <c r="O215" i="2"/>
  <c r="O191" i="2"/>
  <c r="D24" i="18"/>
  <c r="C24" i="18"/>
  <c r="O143" i="2"/>
  <c r="C24" i="11"/>
  <c r="B24" i="18"/>
  <c r="O95" i="2"/>
  <c r="F24" i="11"/>
  <c r="O71" i="2"/>
  <c r="E24" i="11"/>
  <c r="O47" i="2"/>
  <c r="B24" i="11"/>
  <c r="O23" i="2"/>
  <c r="O334" i="21"/>
  <c r="O325" i="20"/>
  <c r="P191" i="2" l="1"/>
  <c r="P239" i="2"/>
  <c r="Q239" i="2" s="1"/>
  <c r="R239" i="2" s="1"/>
  <c r="M239" i="2"/>
  <c r="N239" i="2" s="1"/>
  <c r="K25" i="19"/>
  <c r="W116" i="20"/>
  <c r="X116" i="20" s="1"/>
  <c r="Y116" i="20" s="1"/>
  <c r="J116" i="20"/>
  <c r="K116" i="20" s="1"/>
  <c r="W120" i="21"/>
  <c r="X120" i="21" s="1"/>
  <c r="Y120" i="21" s="1"/>
  <c r="M25" i="19"/>
  <c r="M23" i="2"/>
  <c r="N23" i="2" s="1"/>
  <c r="P143" i="2"/>
  <c r="N144" i="4" s="1"/>
  <c r="P335" i="2"/>
  <c r="N336" i="21" s="1"/>
  <c r="P47" i="2"/>
  <c r="Q47" i="2" s="1"/>
  <c r="R47" i="2" s="1"/>
  <c r="M311" i="2"/>
  <c r="N311" i="2" s="1"/>
  <c r="P215" i="2"/>
  <c r="N216" i="4" s="1"/>
  <c r="P263" i="2"/>
  <c r="N255" i="20" s="1"/>
  <c r="M167" i="2"/>
  <c r="N167" i="2" s="1"/>
  <c r="M263" i="2"/>
  <c r="N263" i="2" s="1"/>
  <c r="P359" i="2"/>
  <c r="Q359" i="2" s="1"/>
  <c r="R359" i="2" s="1"/>
  <c r="G24" i="11"/>
  <c r="Q95" i="2"/>
  <c r="R95" i="2" s="1"/>
  <c r="O96" i="6"/>
  <c r="N96" i="4"/>
  <c r="N96" i="21"/>
  <c r="N93" i="20"/>
  <c r="O120" i="6"/>
  <c r="M144" i="21"/>
  <c r="M139" i="20"/>
  <c r="M144" i="4"/>
  <c r="N144" i="6"/>
  <c r="M70" i="20"/>
  <c r="N72" i="6"/>
  <c r="M72" i="21"/>
  <c r="M72" i="4"/>
  <c r="Q287" i="2"/>
  <c r="R287" i="2" s="1"/>
  <c r="O288" i="6"/>
  <c r="N288" i="21"/>
  <c r="N279" i="20"/>
  <c r="N288" i="4"/>
  <c r="E25" i="19"/>
  <c r="M95" i="2"/>
  <c r="N95" i="2" s="1"/>
  <c r="M240" i="4"/>
  <c r="M231" i="20"/>
  <c r="M240" i="21"/>
  <c r="N240" i="6"/>
  <c r="N240" i="21"/>
  <c r="N240" i="4"/>
  <c r="O240" i="6"/>
  <c r="N231" i="20"/>
  <c r="N96" i="6"/>
  <c r="M96" i="4"/>
  <c r="M96" i="21"/>
  <c r="M93" i="20"/>
  <c r="N288" i="6"/>
  <c r="M288" i="21"/>
  <c r="M279" i="20"/>
  <c r="M288" i="4"/>
  <c r="N192" i="6"/>
  <c r="M192" i="21"/>
  <c r="Q192" i="21" s="1"/>
  <c r="V192" i="21" s="1"/>
  <c r="M192" i="4"/>
  <c r="M185" i="20"/>
  <c r="Q191" i="2"/>
  <c r="R191" i="2" s="1"/>
  <c r="O192" i="6"/>
  <c r="N192" i="21"/>
  <c r="N192" i="4"/>
  <c r="N185" i="20"/>
  <c r="M216" i="21"/>
  <c r="Q216" i="21" s="1"/>
  <c r="V216" i="21" s="1"/>
  <c r="M208" i="20"/>
  <c r="N216" i="6"/>
  <c r="M216" i="4"/>
  <c r="M336" i="4"/>
  <c r="M336" i="21"/>
  <c r="M327" i="20"/>
  <c r="N336" i="6"/>
  <c r="P71" i="2"/>
  <c r="Q167" i="2"/>
  <c r="R167" i="2" s="1"/>
  <c r="O168" i="6"/>
  <c r="N162" i="20"/>
  <c r="N168" i="4"/>
  <c r="N168" i="21"/>
  <c r="N264" i="6"/>
  <c r="M264" i="21"/>
  <c r="M255" i="20"/>
  <c r="M264" i="4"/>
  <c r="M312" i="21"/>
  <c r="M303" i="20"/>
  <c r="N312" i="6"/>
  <c r="M312" i="4"/>
  <c r="M48" i="4"/>
  <c r="N48" i="6"/>
  <c r="M48" i="21"/>
  <c r="M47" i="20"/>
  <c r="N360" i="6"/>
  <c r="M360" i="21"/>
  <c r="M360" i="4"/>
  <c r="M351" i="20"/>
  <c r="Q23" i="2"/>
  <c r="R23" i="2" s="1"/>
  <c r="N24" i="20"/>
  <c r="N24" i="4"/>
  <c r="O24" i="6"/>
  <c r="N24" i="21"/>
  <c r="M116" i="20"/>
  <c r="M120" i="21"/>
  <c r="N120" i="6"/>
  <c r="M120" i="4"/>
  <c r="Q311" i="2"/>
  <c r="R311" i="2" s="1"/>
  <c r="N312" i="21"/>
  <c r="N303" i="20"/>
  <c r="N312" i="4"/>
  <c r="O312" i="6"/>
  <c r="M24" i="20"/>
  <c r="M24" i="4"/>
  <c r="N24" i="6"/>
  <c r="M24" i="21"/>
  <c r="M168" i="4"/>
  <c r="M168" i="21"/>
  <c r="M162" i="20"/>
  <c r="N168" i="6"/>
  <c r="N25" i="19"/>
  <c r="F24" i="18"/>
  <c r="F298" i="4"/>
  <c r="G298" i="4"/>
  <c r="F226" i="4"/>
  <c r="G226" i="4"/>
  <c r="O226" i="4"/>
  <c r="P226" i="4"/>
  <c r="F250" i="4"/>
  <c r="G250" i="4"/>
  <c r="O250" i="4"/>
  <c r="P250" i="4"/>
  <c r="F274" i="4"/>
  <c r="G274" i="4"/>
  <c r="O274" i="4"/>
  <c r="P274" i="4"/>
  <c r="O298" i="4"/>
  <c r="P298" i="4"/>
  <c r="F322" i="4"/>
  <c r="G322" i="4"/>
  <c r="O322" i="4"/>
  <c r="P322" i="4"/>
  <c r="F346" i="4"/>
  <c r="G346" i="4"/>
  <c r="O346" i="4"/>
  <c r="P346" i="4"/>
  <c r="N327" i="20" l="1"/>
  <c r="N336" i="4"/>
  <c r="Q143" i="2"/>
  <c r="R143" i="2" s="1"/>
  <c r="N48" i="21"/>
  <c r="N264" i="21"/>
  <c r="N120" i="4"/>
  <c r="O48" i="6"/>
  <c r="N48" i="4"/>
  <c r="N116" i="20"/>
  <c r="R116" i="20" s="1"/>
  <c r="S116" i="20" s="1"/>
  <c r="T116" i="20" s="1"/>
  <c r="N120" i="21"/>
  <c r="R120" i="21" s="1"/>
  <c r="S120" i="21" s="1"/>
  <c r="T120" i="21" s="1"/>
  <c r="O25" i="19"/>
  <c r="P25" i="19" s="1"/>
  <c r="Q25" i="19" s="1"/>
  <c r="N47" i="20"/>
  <c r="R47" i="20" s="1"/>
  <c r="N139" i="20"/>
  <c r="R139" i="20" s="1"/>
  <c r="N144" i="21"/>
  <c r="R144" i="21" s="1"/>
  <c r="O144" i="6"/>
  <c r="N216" i="21"/>
  <c r="R216" i="21" s="1"/>
  <c r="W216" i="21" s="1"/>
  <c r="X216" i="21" s="1"/>
  <c r="Y216" i="21" s="1"/>
  <c r="Q335" i="2"/>
  <c r="R335" i="2" s="1"/>
  <c r="O336" i="6"/>
  <c r="Q215" i="2"/>
  <c r="R215" i="2" s="1"/>
  <c r="O216" i="6"/>
  <c r="O360" i="6"/>
  <c r="N208" i="20"/>
  <c r="R208" i="20" s="1"/>
  <c r="N351" i="20"/>
  <c r="O264" i="6"/>
  <c r="Q263" i="2"/>
  <c r="R263" i="2" s="1"/>
  <c r="N264" i="4"/>
  <c r="N360" i="4"/>
  <c r="N360" i="21"/>
  <c r="Q327" i="20"/>
  <c r="V327" i="20" s="1"/>
  <c r="T288" i="6"/>
  <c r="Y288" i="6" s="1"/>
  <c r="H81" i="19" s="1"/>
  <c r="Q72" i="21"/>
  <c r="V72" i="21" s="1"/>
  <c r="T24" i="6"/>
  <c r="Y24" i="6" s="1"/>
  <c r="B80" i="11" s="1"/>
  <c r="S80" i="11" s="1"/>
  <c r="Q120" i="4"/>
  <c r="V120" i="4" s="1"/>
  <c r="D52" i="11" s="1"/>
  <c r="U52" i="11" s="1"/>
  <c r="Q303" i="20"/>
  <c r="V303" i="20" s="1"/>
  <c r="Q255" i="20"/>
  <c r="V255" i="20" s="1"/>
  <c r="Q336" i="21"/>
  <c r="V336" i="21" s="1"/>
  <c r="R192" i="21"/>
  <c r="Q185" i="20"/>
  <c r="V185" i="20" s="1"/>
  <c r="R185" i="20"/>
  <c r="R93" i="20"/>
  <c r="Q93" i="20"/>
  <c r="V93" i="20" s="1"/>
  <c r="T72" i="6"/>
  <c r="Y72" i="6" s="1"/>
  <c r="J80" i="11" s="1"/>
  <c r="AA80" i="11" s="1"/>
  <c r="Q24" i="4"/>
  <c r="V24" i="4" s="1"/>
  <c r="B52" i="11" s="1"/>
  <c r="S52" i="11" s="1"/>
  <c r="T120" i="6"/>
  <c r="Y120" i="6" s="1"/>
  <c r="D80" i="11" s="1"/>
  <c r="U80" i="11" s="1"/>
  <c r="Q351" i="20"/>
  <c r="V351" i="20" s="1"/>
  <c r="Q312" i="21"/>
  <c r="V312" i="21" s="1"/>
  <c r="Q264" i="21"/>
  <c r="V264" i="21" s="1"/>
  <c r="Q336" i="4"/>
  <c r="V336" i="4" s="1"/>
  <c r="L53" i="19" s="1"/>
  <c r="Q192" i="4"/>
  <c r="V192" i="4" s="1"/>
  <c r="F52" i="18" s="1"/>
  <c r="U52" i="18" s="1"/>
  <c r="Q96" i="21"/>
  <c r="V96" i="21" s="1"/>
  <c r="R96" i="21"/>
  <c r="T240" i="6"/>
  <c r="Y240" i="6" s="1"/>
  <c r="B81" i="19" s="1"/>
  <c r="Q70" i="20"/>
  <c r="V70" i="20" s="1"/>
  <c r="Q24" i="20"/>
  <c r="V24" i="20" s="1"/>
  <c r="R24" i="20"/>
  <c r="Q47" i="20"/>
  <c r="V47" i="20" s="1"/>
  <c r="Q240" i="21"/>
  <c r="V240" i="21" s="1"/>
  <c r="T144" i="6"/>
  <c r="Y144" i="6" s="1"/>
  <c r="D80" i="18" s="1"/>
  <c r="S80" i="18" s="1"/>
  <c r="Q120" i="21"/>
  <c r="V120" i="21" s="1"/>
  <c r="T264" i="6"/>
  <c r="Y264" i="6" s="1"/>
  <c r="F81" i="19" s="1"/>
  <c r="Q216" i="4"/>
  <c r="V216" i="4" s="1"/>
  <c r="H52" i="18" s="1"/>
  <c r="W52" i="18" s="1"/>
  <c r="Q96" i="4"/>
  <c r="V96" i="4" s="1"/>
  <c r="B52" i="18" s="1"/>
  <c r="Q52" i="18" s="1"/>
  <c r="T168" i="6"/>
  <c r="Y168" i="6" s="1"/>
  <c r="F80" i="11" s="1"/>
  <c r="W80" i="11" s="1"/>
  <c r="Q116" i="20"/>
  <c r="V116" i="20" s="1"/>
  <c r="Q360" i="21"/>
  <c r="V360" i="21" s="1"/>
  <c r="Q48" i="21"/>
  <c r="V48" i="21" s="1"/>
  <c r="R48" i="21"/>
  <c r="T216" i="6"/>
  <c r="Y216" i="6" s="1"/>
  <c r="H80" i="18" s="1"/>
  <c r="W80" i="18" s="1"/>
  <c r="T192" i="6"/>
  <c r="Y192" i="6" s="1"/>
  <c r="F80" i="18" s="1"/>
  <c r="U80" i="18" s="1"/>
  <c r="T96" i="6"/>
  <c r="Y96" i="6" s="1"/>
  <c r="B80" i="18" s="1"/>
  <c r="Q80" i="18" s="1"/>
  <c r="Q231" i="20"/>
  <c r="V231" i="20" s="1"/>
  <c r="Q144" i="4"/>
  <c r="V144" i="4" s="1"/>
  <c r="D52" i="18" s="1"/>
  <c r="S52" i="18" s="1"/>
  <c r="R24" i="21"/>
  <c r="Q24" i="21"/>
  <c r="V24" i="21" s="1"/>
  <c r="T312" i="6"/>
  <c r="Y312" i="6" s="1"/>
  <c r="J81" i="19" s="1"/>
  <c r="Q264" i="4"/>
  <c r="V264" i="4" s="1"/>
  <c r="F53" i="19" s="1"/>
  <c r="Q360" i="4"/>
  <c r="V360" i="4" s="1"/>
  <c r="D53" i="19" s="1"/>
  <c r="R162" i="20"/>
  <c r="Q162" i="20"/>
  <c r="V162" i="20" s="1"/>
  <c r="T360" i="6"/>
  <c r="Y360" i="6" s="1"/>
  <c r="D81" i="19" s="1"/>
  <c r="T48" i="6"/>
  <c r="Y48" i="6" s="1"/>
  <c r="H80" i="11" s="1"/>
  <c r="Y80" i="11" s="1"/>
  <c r="Q208" i="20"/>
  <c r="V208" i="20" s="1"/>
  <c r="Q288" i="4"/>
  <c r="V288" i="4" s="1"/>
  <c r="H53" i="19" s="1"/>
  <c r="Q240" i="4"/>
  <c r="V240" i="4" s="1"/>
  <c r="B53" i="19" s="1"/>
  <c r="Q139" i="20"/>
  <c r="V139" i="20" s="1"/>
  <c r="R168" i="21"/>
  <c r="Q168" i="21"/>
  <c r="V168" i="21" s="1"/>
  <c r="Q48" i="4"/>
  <c r="V48" i="4" s="1"/>
  <c r="H52" i="11" s="1"/>
  <c r="Y52" i="11" s="1"/>
  <c r="Q71" i="2"/>
  <c r="R71" i="2" s="1"/>
  <c r="O72" i="6"/>
  <c r="V72" i="6" s="1"/>
  <c r="W72" i="6" s="1"/>
  <c r="N72" i="4"/>
  <c r="N70" i="20"/>
  <c r="R70" i="20" s="1"/>
  <c r="N72" i="21"/>
  <c r="R72" i="21" s="1"/>
  <c r="Q279" i="20"/>
  <c r="V279" i="20" s="1"/>
  <c r="Q144" i="21"/>
  <c r="V144" i="21" s="1"/>
  <c r="Q168" i="4"/>
  <c r="V168" i="4" s="1"/>
  <c r="F52" i="11" s="1"/>
  <c r="W52" i="11" s="1"/>
  <c r="Q312" i="4"/>
  <c r="V312" i="4" s="1"/>
  <c r="J53" i="19" s="1"/>
  <c r="T336" i="6"/>
  <c r="Y336" i="6" s="1"/>
  <c r="L81" i="19" s="1"/>
  <c r="Q288" i="21"/>
  <c r="V288" i="21" s="1"/>
  <c r="Q72" i="4"/>
  <c r="V72" i="4" s="1"/>
  <c r="J52" i="11" s="1"/>
  <c r="AA52" i="11" s="1"/>
  <c r="P148" i="4"/>
  <c r="P149" i="4"/>
  <c r="P150" i="4"/>
  <c r="P151" i="4"/>
  <c r="P152" i="4"/>
  <c r="P153" i="4"/>
  <c r="P154" i="4"/>
  <c r="P155" i="4"/>
  <c r="P156" i="4"/>
  <c r="P157" i="4"/>
  <c r="P159" i="4"/>
  <c r="P119" i="4"/>
  <c r="P147" i="4"/>
  <c r="O154" i="4"/>
  <c r="AC52" i="11" l="1"/>
  <c r="AC80" i="11"/>
  <c r="Y80" i="18"/>
  <c r="Y52" i="18"/>
  <c r="S216" i="21"/>
  <c r="T216" i="21" s="1"/>
  <c r="J80" i="18"/>
  <c r="L52" i="11"/>
  <c r="Z72" i="6"/>
  <c r="W70" i="20"/>
  <c r="X70" i="20" s="1"/>
  <c r="Y70" i="20" s="1"/>
  <c r="S70" i="20"/>
  <c r="T70" i="20" s="1"/>
  <c r="V96" i="6"/>
  <c r="W96" i="6" s="1"/>
  <c r="Z96" i="6"/>
  <c r="S264" i="21"/>
  <c r="T264" i="21" s="1"/>
  <c r="W264" i="21"/>
  <c r="X264" i="21" s="1"/>
  <c r="W24" i="4"/>
  <c r="S24" i="4"/>
  <c r="T24" i="4" s="1"/>
  <c r="S336" i="21"/>
  <c r="T336" i="21" s="1"/>
  <c r="W336" i="21"/>
  <c r="X336" i="21" s="1"/>
  <c r="N81" i="19"/>
  <c r="S288" i="4"/>
  <c r="T288" i="4" s="1"/>
  <c r="W288" i="4"/>
  <c r="V264" i="6"/>
  <c r="W264" i="6" s="1"/>
  <c r="Z264" i="6"/>
  <c r="W47" i="20"/>
  <c r="X47" i="20" s="1"/>
  <c r="Y47" i="20" s="1"/>
  <c r="S47" i="20"/>
  <c r="T47" i="20" s="1"/>
  <c r="W96" i="21"/>
  <c r="X96" i="21" s="1"/>
  <c r="Y96" i="21" s="1"/>
  <c r="S96" i="21"/>
  <c r="T96" i="21" s="1"/>
  <c r="S312" i="21"/>
  <c r="T312" i="21" s="1"/>
  <c r="W312" i="21"/>
  <c r="X312" i="21" s="1"/>
  <c r="V24" i="6"/>
  <c r="W24" i="6" s="1"/>
  <c r="Z24" i="6"/>
  <c r="S48" i="4"/>
  <c r="T48" i="4" s="1"/>
  <c r="W48" i="4"/>
  <c r="L80" i="11"/>
  <c r="W72" i="21"/>
  <c r="X72" i="21" s="1"/>
  <c r="Y72" i="21" s="1"/>
  <c r="S72" i="21"/>
  <c r="T72" i="21" s="1"/>
  <c r="S279" i="20"/>
  <c r="T279" i="20" s="1"/>
  <c r="W279" i="20"/>
  <c r="X279" i="20" s="1"/>
  <c r="W208" i="20"/>
  <c r="X208" i="20" s="1"/>
  <c r="Y208" i="20" s="1"/>
  <c r="S208" i="20"/>
  <c r="T208" i="20" s="1"/>
  <c r="S360" i="4"/>
  <c r="T360" i="4" s="1"/>
  <c r="W360" i="4"/>
  <c r="S144" i="4"/>
  <c r="T144" i="4" s="1"/>
  <c r="W144" i="4"/>
  <c r="V168" i="6"/>
  <c r="W168" i="6" s="1"/>
  <c r="Z168" i="6"/>
  <c r="S24" i="20"/>
  <c r="T24" i="20" s="1"/>
  <c r="W24" i="20"/>
  <c r="X24" i="20" s="1"/>
  <c r="Y24" i="20" s="1"/>
  <c r="S351" i="20"/>
  <c r="T351" i="20" s="1"/>
  <c r="W351" i="20"/>
  <c r="X351" i="20" s="1"/>
  <c r="S255" i="20"/>
  <c r="T255" i="20" s="1"/>
  <c r="W255" i="20"/>
  <c r="X255" i="20" s="1"/>
  <c r="V336" i="6"/>
  <c r="W336" i="6" s="1"/>
  <c r="Z336" i="6"/>
  <c r="W24" i="21"/>
  <c r="X24" i="21" s="1"/>
  <c r="Y24" i="21" s="1"/>
  <c r="S24" i="21"/>
  <c r="T24" i="21" s="1"/>
  <c r="S72" i="4"/>
  <c r="T72" i="4" s="1"/>
  <c r="W72" i="4"/>
  <c r="S312" i="4"/>
  <c r="T312" i="4" s="1"/>
  <c r="W312" i="4"/>
  <c r="W168" i="21"/>
  <c r="X168" i="21" s="1"/>
  <c r="Y168" i="21" s="1"/>
  <c r="S168" i="21"/>
  <c r="T168" i="21" s="1"/>
  <c r="V216" i="6"/>
  <c r="W216" i="6" s="1"/>
  <c r="Z216" i="6"/>
  <c r="S192" i="4"/>
  <c r="T192" i="4" s="1"/>
  <c r="W192" i="4"/>
  <c r="W93" i="20"/>
  <c r="X93" i="20" s="1"/>
  <c r="Y93" i="20" s="1"/>
  <c r="S93" i="20"/>
  <c r="T93" i="20" s="1"/>
  <c r="S303" i="20"/>
  <c r="T303" i="20" s="1"/>
  <c r="W303" i="20"/>
  <c r="X303" i="20" s="1"/>
  <c r="V288" i="6"/>
  <c r="W288" i="6" s="1"/>
  <c r="Z288" i="6"/>
  <c r="S144" i="21"/>
  <c r="T144" i="21" s="1"/>
  <c r="W144" i="21"/>
  <c r="X144" i="21" s="1"/>
  <c r="Y144" i="21" s="1"/>
  <c r="S162" i="20"/>
  <c r="T162" i="20" s="1"/>
  <c r="W162" i="20"/>
  <c r="X162" i="20" s="1"/>
  <c r="Y162" i="20" s="1"/>
  <c r="W139" i="20"/>
  <c r="X139" i="20" s="1"/>
  <c r="Y139" i="20" s="1"/>
  <c r="S139" i="20"/>
  <c r="T139" i="20" s="1"/>
  <c r="V48" i="6"/>
  <c r="W48" i="6" s="1"/>
  <c r="Z48" i="6"/>
  <c r="S48" i="21"/>
  <c r="T48" i="21" s="1"/>
  <c r="W48" i="21"/>
  <c r="X48" i="21" s="1"/>
  <c r="Y48" i="21" s="1"/>
  <c r="S96" i="4"/>
  <c r="T96" i="4" s="1"/>
  <c r="W96" i="4"/>
  <c r="V144" i="6"/>
  <c r="W144" i="6" s="1"/>
  <c r="Z144" i="6"/>
  <c r="S336" i="4"/>
  <c r="T336" i="4" s="1"/>
  <c r="W336" i="4"/>
  <c r="S185" i="20"/>
  <c r="T185" i="20" s="1"/>
  <c r="W185" i="20"/>
  <c r="X185" i="20" s="1"/>
  <c r="Y185" i="20" s="1"/>
  <c r="V192" i="6"/>
  <c r="W192" i="6" s="1"/>
  <c r="Z192" i="6"/>
  <c r="S264" i="4"/>
  <c r="T264" i="4" s="1"/>
  <c r="W264" i="4"/>
  <c r="S231" i="20"/>
  <c r="T231" i="20" s="1"/>
  <c r="W231" i="20"/>
  <c r="X231" i="20" s="1"/>
  <c r="J52" i="18"/>
  <c r="N53" i="19"/>
  <c r="V120" i="6"/>
  <c r="W120" i="6" s="1"/>
  <c r="Z120" i="6"/>
  <c r="S288" i="21"/>
  <c r="T288" i="21" s="1"/>
  <c r="W288" i="21"/>
  <c r="X288" i="21" s="1"/>
  <c r="S168" i="4"/>
  <c r="T168" i="4" s="1"/>
  <c r="W168" i="4"/>
  <c r="S240" i="4"/>
  <c r="T240" i="4" s="1"/>
  <c r="W240" i="4"/>
  <c r="V360" i="6"/>
  <c r="W360" i="6" s="1"/>
  <c r="Z360" i="6"/>
  <c r="V312" i="6"/>
  <c r="W312" i="6" s="1"/>
  <c r="Z312" i="6"/>
  <c r="S360" i="21"/>
  <c r="T360" i="21" s="1"/>
  <c r="W360" i="21"/>
  <c r="X360" i="21" s="1"/>
  <c r="S216" i="4"/>
  <c r="T216" i="4" s="1"/>
  <c r="W216" i="4"/>
  <c r="S240" i="21"/>
  <c r="T240" i="21" s="1"/>
  <c r="W240" i="21"/>
  <c r="X240" i="21" s="1"/>
  <c r="V240" i="6"/>
  <c r="W240" i="6" s="1"/>
  <c r="Z240" i="6"/>
  <c r="W192" i="21"/>
  <c r="X192" i="21" s="1"/>
  <c r="Y192" i="21" s="1"/>
  <c r="S192" i="21"/>
  <c r="T192" i="21" s="1"/>
  <c r="S120" i="4"/>
  <c r="T120" i="4" s="1"/>
  <c r="W120" i="4"/>
  <c r="S327" i="20"/>
  <c r="T327" i="20" s="1"/>
  <c r="W327" i="20"/>
  <c r="X327" i="20" s="1"/>
  <c r="E108" i="4"/>
  <c r="Y231" i="20" l="1"/>
  <c r="Z231" i="20"/>
  <c r="AA144" i="6"/>
  <c r="E80" i="18"/>
  <c r="T80" i="18" s="1"/>
  <c r="Y360" i="21"/>
  <c r="Z360" i="21"/>
  <c r="X168" i="4"/>
  <c r="G52" i="11"/>
  <c r="X52" i="11" s="1"/>
  <c r="AA48" i="6"/>
  <c r="I80" i="11"/>
  <c r="Z80" i="11" s="1"/>
  <c r="I80" i="18"/>
  <c r="X80" i="18" s="1"/>
  <c r="AA216" i="6"/>
  <c r="C81" i="19"/>
  <c r="AA240" i="6"/>
  <c r="AA312" i="6"/>
  <c r="K81" i="19"/>
  <c r="Z288" i="21"/>
  <c r="Y288" i="21"/>
  <c r="G53" i="19"/>
  <c r="X264" i="4"/>
  <c r="Z303" i="20"/>
  <c r="Y303" i="20"/>
  <c r="AA336" i="6"/>
  <c r="M81" i="19"/>
  <c r="AA168" i="6"/>
  <c r="G80" i="11"/>
  <c r="X80" i="11" s="1"/>
  <c r="Y279" i="20"/>
  <c r="Z279" i="20"/>
  <c r="Y264" i="21"/>
  <c r="Z264" i="21"/>
  <c r="Z312" i="21"/>
  <c r="Y312" i="21"/>
  <c r="X288" i="4"/>
  <c r="I53" i="19"/>
  <c r="Z240" i="21"/>
  <c r="Y240" i="21"/>
  <c r="E81" i="19"/>
  <c r="AA360" i="6"/>
  <c r="E80" i="11"/>
  <c r="V80" i="11" s="1"/>
  <c r="AA120" i="6"/>
  <c r="AA192" i="6"/>
  <c r="G80" i="18"/>
  <c r="V80" i="18" s="1"/>
  <c r="C52" i="18"/>
  <c r="R52" i="18" s="1"/>
  <c r="X96" i="4"/>
  <c r="X312" i="4"/>
  <c r="K53" i="19"/>
  <c r="Y255" i="20"/>
  <c r="Z255" i="20"/>
  <c r="E52" i="18"/>
  <c r="T52" i="18" s="1"/>
  <c r="X144" i="4"/>
  <c r="C80" i="18"/>
  <c r="R80" i="18" s="1"/>
  <c r="AA96" i="6"/>
  <c r="Y327" i="20"/>
  <c r="Z327" i="20"/>
  <c r="X120" i="4"/>
  <c r="E52" i="11"/>
  <c r="V52" i="11" s="1"/>
  <c r="X216" i="4"/>
  <c r="I52" i="18"/>
  <c r="X52" i="18" s="1"/>
  <c r="C53" i="19"/>
  <c r="X240" i="4"/>
  <c r="X192" i="4"/>
  <c r="G52" i="18"/>
  <c r="V52" i="18" s="1"/>
  <c r="X72" i="4"/>
  <c r="K52" i="11"/>
  <c r="AB52" i="11" s="1"/>
  <c r="Y351" i="20"/>
  <c r="Z351" i="20"/>
  <c r="E53" i="19"/>
  <c r="X360" i="4"/>
  <c r="Y336" i="21"/>
  <c r="Z336" i="21"/>
  <c r="I52" i="11"/>
  <c r="Z52" i="11" s="1"/>
  <c r="X48" i="4"/>
  <c r="I81" i="19"/>
  <c r="AA288" i="6"/>
  <c r="K80" i="11"/>
  <c r="AB80" i="11" s="1"/>
  <c r="AA72" i="6"/>
  <c r="X336" i="4"/>
  <c r="M53" i="19"/>
  <c r="C80" i="11"/>
  <c r="T80" i="11" s="1"/>
  <c r="AA24" i="6"/>
  <c r="G81" i="19"/>
  <c r="AA264" i="6"/>
  <c r="X24" i="4"/>
  <c r="C52" i="11"/>
  <c r="T52" i="11" s="1"/>
  <c r="E340" i="6"/>
  <c r="F340" i="6"/>
  <c r="E341" i="6"/>
  <c r="F341" i="6"/>
  <c r="E342" i="6"/>
  <c r="F342" i="6"/>
  <c r="E343" i="6"/>
  <c r="F343" i="6"/>
  <c r="E344" i="6"/>
  <c r="F344" i="6"/>
  <c r="E345" i="6"/>
  <c r="F345" i="6"/>
  <c r="E346" i="6"/>
  <c r="F346" i="6"/>
  <c r="E347" i="6"/>
  <c r="F347" i="6"/>
  <c r="E348" i="6"/>
  <c r="F348" i="6"/>
  <c r="E349" i="6"/>
  <c r="F349" i="6"/>
  <c r="E350" i="6"/>
  <c r="F350" i="6"/>
  <c r="E351" i="6"/>
  <c r="F351" i="6"/>
  <c r="E352" i="6"/>
  <c r="F352" i="6"/>
  <c r="E353" i="6"/>
  <c r="F353" i="6"/>
  <c r="E354" i="6"/>
  <c r="F354" i="6"/>
  <c r="E355" i="6"/>
  <c r="F355" i="6"/>
  <c r="E356" i="6"/>
  <c r="F356" i="6"/>
  <c r="E357" i="6"/>
  <c r="F357" i="6"/>
  <c r="E358" i="6"/>
  <c r="F358" i="6"/>
  <c r="E359" i="6"/>
  <c r="J359" i="6" s="1"/>
  <c r="F359" i="6"/>
  <c r="I359" i="6" s="1"/>
  <c r="F339" i="6"/>
  <c r="E339" i="6"/>
  <c r="E315" i="6"/>
  <c r="F315" i="6"/>
  <c r="E316" i="6"/>
  <c r="F316" i="6"/>
  <c r="E317" i="6"/>
  <c r="F317" i="6"/>
  <c r="E318" i="6"/>
  <c r="F318" i="6"/>
  <c r="E319" i="6"/>
  <c r="F319" i="6"/>
  <c r="E320" i="6"/>
  <c r="F320" i="6"/>
  <c r="E321" i="6"/>
  <c r="F321" i="6"/>
  <c r="E322" i="6"/>
  <c r="F322" i="6"/>
  <c r="E323" i="6"/>
  <c r="F323" i="6"/>
  <c r="E324" i="6"/>
  <c r="F324" i="6"/>
  <c r="E325" i="6"/>
  <c r="F325" i="6"/>
  <c r="E326" i="6"/>
  <c r="F326" i="6"/>
  <c r="E327" i="6"/>
  <c r="F327" i="6"/>
  <c r="E328" i="6"/>
  <c r="F328" i="6"/>
  <c r="E329" i="6"/>
  <c r="F329" i="6"/>
  <c r="E330" i="6"/>
  <c r="F330" i="6"/>
  <c r="E331" i="6"/>
  <c r="F331" i="6"/>
  <c r="E332" i="6"/>
  <c r="F332" i="6"/>
  <c r="E333" i="6"/>
  <c r="F333" i="6"/>
  <c r="E334" i="6"/>
  <c r="F334" i="6"/>
  <c r="E335" i="6"/>
  <c r="J335" i="6" s="1"/>
  <c r="F335" i="6"/>
  <c r="I335" i="6" s="1"/>
  <c r="E291" i="6"/>
  <c r="F291" i="6"/>
  <c r="E292" i="6"/>
  <c r="F292" i="6"/>
  <c r="E293" i="6"/>
  <c r="F293" i="6"/>
  <c r="E294" i="6"/>
  <c r="F294" i="6"/>
  <c r="E295" i="6"/>
  <c r="F295" i="6"/>
  <c r="E296" i="6"/>
  <c r="F296" i="6"/>
  <c r="E297" i="6"/>
  <c r="F297" i="6"/>
  <c r="E298" i="6"/>
  <c r="F298" i="6"/>
  <c r="E299" i="6"/>
  <c r="F299" i="6"/>
  <c r="E300" i="6"/>
  <c r="F300" i="6"/>
  <c r="E301" i="6"/>
  <c r="F301" i="6"/>
  <c r="E302" i="6"/>
  <c r="F302" i="6"/>
  <c r="E303" i="6"/>
  <c r="F303" i="6"/>
  <c r="E304" i="6"/>
  <c r="F304" i="6"/>
  <c r="E305" i="6"/>
  <c r="F305" i="6"/>
  <c r="E306" i="6"/>
  <c r="F306" i="6"/>
  <c r="E307" i="6"/>
  <c r="F307" i="6"/>
  <c r="E308" i="6"/>
  <c r="F308" i="6"/>
  <c r="E309" i="6"/>
  <c r="F309" i="6"/>
  <c r="E310" i="6"/>
  <c r="J310" i="6" s="1"/>
  <c r="F310" i="6"/>
  <c r="E311" i="6"/>
  <c r="J311" i="6" s="1"/>
  <c r="F311" i="6"/>
  <c r="I311" i="6" s="1"/>
  <c r="E244" i="6"/>
  <c r="F244" i="6"/>
  <c r="E245" i="6"/>
  <c r="F245" i="6"/>
  <c r="E246" i="6"/>
  <c r="F246" i="6"/>
  <c r="E247" i="6"/>
  <c r="F247" i="6"/>
  <c r="E248" i="6"/>
  <c r="F248" i="6"/>
  <c r="E249" i="6"/>
  <c r="F249" i="6"/>
  <c r="E250" i="6"/>
  <c r="F250" i="6"/>
  <c r="E251" i="6"/>
  <c r="F251" i="6"/>
  <c r="E252" i="6"/>
  <c r="F252" i="6"/>
  <c r="E253" i="6"/>
  <c r="F253" i="6"/>
  <c r="E254" i="6"/>
  <c r="F254" i="6"/>
  <c r="E255" i="6"/>
  <c r="F255" i="6"/>
  <c r="E256" i="6"/>
  <c r="F256" i="6"/>
  <c r="E257" i="6"/>
  <c r="F257" i="6"/>
  <c r="E258" i="6"/>
  <c r="F258" i="6"/>
  <c r="E259" i="6"/>
  <c r="F259" i="6"/>
  <c r="E260" i="6"/>
  <c r="F260" i="6"/>
  <c r="E261" i="6"/>
  <c r="F261" i="6"/>
  <c r="E262" i="6"/>
  <c r="J262" i="6" s="1"/>
  <c r="F262" i="6"/>
  <c r="E263" i="6"/>
  <c r="J263" i="6" s="1"/>
  <c r="F263" i="6"/>
  <c r="I263" i="6" s="1"/>
  <c r="E267" i="6"/>
  <c r="F267" i="6"/>
  <c r="E268" i="6"/>
  <c r="F268" i="6"/>
  <c r="E269" i="6"/>
  <c r="F269" i="6"/>
  <c r="E270" i="6"/>
  <c r="F270" i="6"/>
  <c r="E271" i="6"/>
  <c r="F271" i="6"/>
  <c r="E272" i="6"/>
  <c r="F272" i="6"/>
  <c r="E273" i="6"/>
  <c r="F273" i="6"/>
  <c r="E274" i="6"/>
  <c r="F274" i="6"/>
  <c r="E275" i="6"/>
  <c r="F275" i="6"/>
  <c r="E276" i="6"/>
  <c r="F276" i="6"/>
  <c r="E277" i="6"/>
  <c r="F277" i="6"/>
  <c r="E278" i="6"/>
  <c r="F278" i="6"/>
  <c r="E279" i="6"/>
  <c r="F279" i="6"/>
  <c r="E280" i="6"/>
  <c r="F280" i="6"/>
  <c r="E281" i="6"/>
  <c r="F281" i="6"/>
  <c r="E282" i="6"/>
  <c r="F282" i="6"/>
  <c r="E283" i="6"/>
  <c r="F283" i="6"/>
  <c r="E284" i="6"/>
  <c r="F284" i="6"/>
  <c r="E285" i="6"/>
  <c r="F285" i="6"/>
  <c r="E286" i="6"/>
  <c r="F286" i="6"/>
  <c r="E287" i="6"/>
  <c r="J287" i="6" s="1"/>
  <c r="F287" i="6"/>
  <c r="I287" i="6" s="1"/>
  <c r="F243" i="6"/>
  <c r="E243" i="6"/>
  <c r="E220" i="6"/>
  <c r="F220" i="6"/>
  <c r="E221" i="6"/>
  <c r="F221" i="6"/>
  <c r="E222" i="6"/>
  <c r="F222" i="6"/>
  <c r="E223" i="6"/>
  <c r="F223" i="6"/>
  <c r="E224" i="6"/>
  <c r="F224" i="6"/>
  <c r="E225" i="6"/>
  <c r="F225" i="6"/>
  <c r="E226" i="6"/>
  <c r="F226" i="6"/>
  <c r="E227" i="6"/>
  <c r="F227" i="6"/>
  <c r="E228" i="6"/>
  <c r="F228" i="6"/>
  <c r="E229" i="6"/>
  <c r="F229" i="6"/>
  <c r="E230" i="6"/>
  <c r="F230" i="6"/>
  <c r="E231" i="6"/>
  <c r="F231" i="6"/>
  <c r="E232" i="6"/>
  <c r="F232" i="6"/>
  <c r="E233" i="6"/>
  <c r="F233" i="6"/>
  <c r="E234" i="6"/>
  <c r="F234" i="6"/>
  <c r="E235" i="6"/>
  <c r="F235" i="6"/>
  <c r="E236" i="6"/>
  <c r="F236" i="6"/>
  <c r="E237" i="6"/>
  <c r="F237" i="6"/>
  <c r="E238" i="6"/>
  <c r="F238" i="6"/>
  <c r="E239" i="6"/>
  <c r="J239" i="6" s="1"/>
  <c r="F239" i="6"/>
  <c r="I239" i="6" s="1"/>
  <c r="F219" i="6"/>
  <c r="E219" i="6"/>
  <c r="P197" i="6"/>
  <c r="Q197" i="6"/>
  <c r="P199" i="6"/>
  <c r="Q199" i="6"/>
  <c r="P200" i="6"/>
  <c r="Q200" i="6"/>
  <c r="P201" i="6"/>
  <c r="Q201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H195" i="6"/>
  <c r="G195" i="6"/>
  <c r="E196" i="6"/>
  <c r="F196" i="6"/>
  <c r="E197" i="6"/>
  <c r="F197" i="6"/>
  <c r="E198" i="6"/>
  <c r="F198" i="6"/>
  <c r="E199" i="6"/>
  <c r="F199" i="6"/>
  <c r="E200" i="6"/>
  <c r="F200" i="6"/>
  <c r="E201" i="6"/>
  <c r="F201" i="6"/>
  <c r="E202" i="6"/>
  <c r="F202" i="6"/>
  <c r="E203" i="6"/>
  <c r="F203" i="6"/>
  <c r="E204" i="6"/>
  <c r="F204" i="6"/>
  <c r="E205" i="6"/>
  <c r="F205" i="6"/>
  <c r="E206" i="6"/>
  <c r="F206" i="6"/>
  <c r="E207" i="6"/>
  <c r="F207" i="6"/>
  <c r="E208" i="6"/>
  <c r="F208" i="6"/>
  <c r="E209" i="6"/>
  <c r="F209" i="6"/>
  <c r="E210" i="6"/>
  <c r="F210" i="6"/>
  <c r="E211" i="6"/>
  <c r="F211" i="6"/>
  <c r="E212" i="6"/>
  <c r="F212" i="6"/>
  <c r="E213" i="6"/>
  <c r="F213" i="6"/>
  <c r="E214" i="6"/>
  <c r="F214" i="6"/>
  <c r="E215" i="6"/>
  <c r="J215" i="6" s="1"/>
  <c r="F215" i="6"/>
  <c r="I215" i="6" s="1"/>
  <c r="F195" i="6"/>
  <c r="E195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H171" i="6"/>
  <c r="G171" i="6"/>
  <c r="E172" i="6"/>
  <c r="F172" i="6"/>
  <c r="E173" i="6"/>
  <c r="F173" i="6"/>
  <c r="E174" i="6"/>
  <c r="F174" i="6"/>
  <c r="E175" i="6"/>
  <c r="F175" i="6"/>
  <c r="E176" i="6"/>
  <c r="F176" i="6"/>
  <c r="E177" i="6"/>
  <c r="F177" i="6"/>
  <c r="E178" i="6"/>
  <c r="F178" i="6"/>
  <c r="E179" i="6"/>
  <c r="F179" i="6"/>
  <c r="E180" i="6"/>
  <c r="F180" i="6"/>
  <c r="E181" i="6"/>
  <c r="F181" i="6"/>
  <c r="E182" i="6"/>
  <c r="F182" i="6"/>
  <c r="E183" i="6"/>
  <c r="F183" i="6"/>
  <c r="E184" i="6"/>
  <c r="F184" i="6"/>
  <c r="E185" i="6"/>
  <c r="F185" i="6"/>
  <c r="E186" i="6"/>
  <c r="F186" i="6"/>
  <c r="E187" i="6"/>
  <c r="F187" i="6"/>
  <c r="E188" i="6"/>
  <c r="F188" i="6"/>
  <c r="E189" i="6"/>
  <c r="F189" i="6"/>
  <c r="E190" i="6"/>
  <c r="F190" i="6"/>
  <c r="E191" i="6"/>
  <c r="J191" i="6" s="1"/>
  <c r="F191" i="6"/>
  <c r="I191" i="6" s="1"/>
  <c r="F171" i="6"/>
  <c r="E171" i="6"/>
  <c r="P148" i="6"/>
  <c r="Q148" i="6"/>
  <c r="P149" i="6"/>
  <c r="Q149" i="6"/>
  <c r="P150" i="6"/>
  <c r="Q150" i="6"/>
  <c r="P151" i="6"/>
  <c r="Q151" i="6"/>
  <c r="P152" i="6"/>
  <c r="Q152" i="6"/>
  <c r="P153" i="6"/>
  <c r="Q153" i="6"/>
  <c r="P154" i="6"/>
  <c r="Q154" i="6"/>
  <c r="P155" i="6"/>
  <c r="Q155" i="6"/>
  <c r="P156" i="6"/>
  <c r="Q156" i="6"/>
  <c r="P157" i="6"/>
  <c r="Q157" i="6"/>
  <c r="P159" i="6"/>
  <c r="Q159" i="6"/>
  <c r="P160" i="6"/>
  <c r="Q160" i="6"/>
  <c r="P161" i="6"/>
  <c r="Q161" i="6"/>
  <c r="P162" i="6"/>
  <c r="Q162" i="6"/>
  <c r="P163" i="6"/>
  <c r="Q163" i="6"/>
  <c r="P164" i="6"/>
  <c r="Q164" i="6"/>
  <c r="P165" i="6"/>
  <c r="Q165" i="6"/>
  <c r="P166" i="6"/>
  <c r="Q166" i="6"/>
  <c r="P167" i="6"/>
  <c r="Q167" i="6"/>
  <c r="Q147" i="6"/>
  <c r="P147" i="6"/>
  <c r="E154" i="6"/>
  <c r="F154" i="6"/>
  <c r="E155" i="6"/>
  <c r="F155" i="6"/>
  <c r="E156" i="6"/>
  <c r="F156" i="6"/>
  <c r="E157" i="6"/>
  <c r="F157" i="6"/>
  <c r="E158" i="6"/>
  <c r="F158" i="6"/>
  <c r="E159" i="6"/>
  <c r="F159" i="6"/>
  <c r="E160" i="6"/>
  <c r="F160" i="6"/>
  <c r="E161" i="6"/>
  <c r="F161" i="6"/>
  <c r="E162" i="6"/>
  <c r="F162" i="6"/>
  <c r="E163" i="6"/>
  <c r="F163" i="6"/>
  <c r="E164" i="6"/>
  <c r="F164" i="6"/>
  <c r="E165" i="6"/>
  <c r="F165" i="6"/>
  <c r="E166" i="6"/>
  <c r="F166" i="6"/>
  <c r="E167" i="6"/>
  <c r="J167" i="6" s="1"/>
  <c r="F167" i="6"/>
  <c r="I167" i="6" s="1"/>
  <c r="E148" i="6"/>
  <c r="F148" i="6"/>
  <c r="E149" i="6"/>
  <c r="F149" i="6"/>
  <c r="E150" i="6"/>
  <c r="F150" i="6"/>
  <c r="E151" i="6"/>
  <c r="F151" i="6"/>
  <c r="E152" i="6"/>
  <c r="F152" i="6"/>
  <c r="E153" i="6"/>
  <c r="F153" i="6"/>
  <c r="F147" i="6"/>
  <c r="E147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139" i="6"/>
  <c r="F139" i="6"/>
  <c r="E140" i="6"/>
  <c r="F140" i="6"/>
  <c r="E141" i="6"/>
  <c r="F141" i="6"/>
  <c r="E142" i="6"/>
  <c r="F142" i="6"/>
  <c r="E143" i="6"/>
  <c r="J143" i="6" s="1"/>
  <c r="F143" i="6"/>
  <c r="I143" i="6" s="1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H123" i="6"/>
  <c r="G123" i="6"/>
  <c r="F123" i="6"/>
  <c r="E123" i="6"/>
  <c r="R119" i="6"/>
  <c r="S119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J119" i="6" s="1"/>
  <c r="F119" i="6"/>
  <c r="I119" i="6" s="1"/>
  <c r="E100" i="6"/>
  <c r="F100" i="6"/>
  <c r="E101" i="6"/>
  <c r="F101" i="6"/>
  <c r="E102" i="6"/>
  <c r="F102" i="6"/>
  <c r="E103" i="6"/>
  <c r="F103" i="6"/>
  <c r="E104" i="6"/>
  <c r="F104" i="6"/>
  <c r="E105" i="6"/>
  <c r="F105" i="6"/>
  <c r="F99" i="6"/>
  <c r="E99" i="6"/>
  <c r="P95" i="6"/>
  <c r="Q95" i="6"/>
  <c r="P77" i="6"/>
  <c r="Q77" i="6"/>
  <c r="P85" i="6"/>
  <c r="Q85" i="6"/>
  <c r="P86" i="6"/>
  <c r="Q86" i="6"/>
  <c r="P87" i="6"/>
  <c r="Q87" i="6"/>
  <c r="P88" i="6"/>
  <c r="Q88" i="6"/>
  <c r="P89" i="6"/>
  <c r="Q89" i="6"/>
  <c r="P90" i="6"/>
  <c r="Q90" i="6"/>
  <c r="P91" i="6"/>
  <c r="Q91" i="6"/>
  <c r="P92" i="6"/>
  <c r="Q92" i="6"/>
  <c r="P93" i="6"/>
  <c r="Q93" i="6"/>
  <c r="P94" i="6"/>
  <c r="Q94" i="6"/>
  <c r="Q75" i="6"/>
  <c r="P75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J95" i="6" s="1"/>
  <c r="F95" i="6"/>
  <c r="I95" i="6" s="1"/>
  <c r="E76" i="6"/>
  <c r="F76" i="6"/>
  <c r="E77" i="6"/>
  <c r="F77" i="6"/>
  <c r="E78" i="6"/>
  <c r="F78" i="6"/>
  <c r="E79" i="6"/>
  <c r="F79" i="6"/>
  <c r="E80" i="6"/>
  <c r="F80" i="6"/>
  <c r="E81" i="6"/>
  <c r="F81" i="6"/>
  <c r="F75" i="6"/>
  <c r="E75" i="6"/>
  <c r="R71" i="6"/>
  <c r="S7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J71" i="6" s="1"/>
  <c r="F71" i="6"/>
  <c r="I71" i="6" s="1"/>
  <c r="F51" i="6"/>
  <c r="E51" i="6"/>
  <c r="F34" i="6"/>
  <c r="I34" i="6" s="1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39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243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19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71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47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23" i="4"/>
  <c r="E100" i="4"/>
  <c r="E101" i="4"/>
  <c r="E102" i="4"/>
  <c r="E103" i="4"/>
  <c r="E104" i="4"/>
  <c r="E105" i="4"/>
  <c r="E106" i="4"/>
  <c r="E107" i="4"/>
  <c r="E109" i="4"/>
  <c r="E110" i="4"/>
  <c r="E111" i="4"/>
  <c r="E112" i="4"/>
  <c r="E113" i="4"/>
  <c r="E114" i="4"/>
  <c r="E115" i="4"/>
  <c r="E116" i="4"/>
  <c r="E117" i="4"/>
  <c r="E118" i="4"/>
  <c r="E119" i="4"/>
  <c r="E99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75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51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7" i="4"/>
  <c r="E28" i="6"/>
  <c r="E29" i="6"/>
  <c r="E30" i="6"/>
  <c r="E31" i="6"/>
  <c r="E32" i="6"/>
  <c r="E33" i="6"/>
  <c r="E34" i="6"/>
  <c r="J34" i="6" s="1"/>
  <c r="E35" i="6"/>
  <c r="J35" i="6" s="1"/>
  <c r="E36" i="6"/>
  <c r="E37" i="6"/>
  <c r="E38" i="6"/>
  <c r="E39" i="6"/>
  <c r="E40" i="6"/>
  <c r="E41" i="6"/>
  <c r="E42" i="6"/>
  <c r="E43" i="6"/>
  <c r="E44" i="6"/>
  <c r="E45" i="6"/>
  <c r="E46" i="6"/>
  <c r="E47" i="6"/>
  <c r="J47" i="6" s="1"/>
  <c r="E27" i="6"/>
  <c r="F28" i="6"/>
  <c r="F29" i="6"/>
  <c r="F30" i="6"/>
  <c r="F31" i="6"/>
  <c r="F32" i="6"/>
  <c r="F33" i="6"/>
  <c r="F35" i="6"/>
  <c r="I35" i="6" s="1"/>
  <c r="F36" i="6"/>
  <c r="F37" i="6"/>
  <c r="F38" i="6"/>
  <c r="F39" i="6"/>
  <c r="F40" i="6"/>
  <c r="F41" i="6"/>
  <c r="F42" i="6"/>
  <c r="F43" i="6"/>
  <c r="F44" i="6"/>
  <c r="F45" i="6"/>
  <c r="F46" i="6"/>
  <c r="F47" i="6"/>
  <c r="I47" i="6" s="1"/>
  <c r="F27" i="6"/>
  <c r="R47" i="6"/>
  <c r="S47" i="6"/>
  <c r="S23" i="6"/>
  <c r="I23" i="6"/>
  <c r="J23" i="6"/>
  <c r="O197" i="4"/>
  <c r="P197" i="4"/>
  <c r="O199" i="4"/>
  <c r="P199" i="4"/>
  <c r="O200" i="4"/>
  <c r="P200" i="4"/>
  <c r="O201" i="4"/>
  <c r="P201" i="4"/>
  <c r="O148" i="4"/>
  <c r="O149" i="4"/>
  <c r="O150" i="4"/>
  <c r="O151" i="4"/>
  <c r="O152" i="4"/>
  <c r="O153" i="4"/>
  <c r="O155" i="4"/>
  <c r="O156" i="4"/>
  <c r="O157" i="4"/>
  <c r="O159" i="4"/>
  <c r="O22" i="4"/>
  <c r="O23" i="4"/>
  <c r="O147" i="4"/>
  <c r="O99" i="4" s="1"/>
  <c r="F23" i="4"/>
  <c r="H23" i="4" s="1"/>
  <c r="G47" i="4"/>
  <c r="G117" i="4"/>
  <c r="F117" i="4"/>
  <c r="G116" i="4"/>
  <c r="F116" i="4"/>
  <c r="G109" i="4"/>
  <c r="F109" i="4"/>
  <c r="O77" i="4"/>
  <c r="P77" i="4"/>
  <c r="P75" i="4"/>
  <c r="O75" i="4"/>
  <c r="F79" i="4"/>
  <c r="G79" i="4"/>
  <c r="F81" i="4"/>
  <c r="G81" i="4"/>
  <c r="F85" i="4"/>
  <c r="G85" i="4"/>
  <c r="F86" i="4"/>
  <c r="G86" i="4"/>
  <c r="F87" i="4"/>
  <c r="G87" i="4"/>
  <c r="F95" i="4"/>
  <c r="G95" i="4"/>
  <c r="P23" i="4"/>
  <c r="O71" i="4" l="1"/>
  <c r="O119" i="4"/>
  <c r="H215" i="4"/>
  <c r="I215" i="4"/>
  <c r="J215" i="4" s="1"/>
  <c r="K215" i="4" s="1"/>
  <c r="K80" i="18"/>
  <c r="L80" i="18" s="1"/>
  <c r="M80" i="18" s="1"/>
  <c r="Z80" i="18" s="1"/>
  <c r="AC24" i="6"/>
  <c r="AB24" i="6"/>
  <c r="Z48" i="4"/>
  <c r="Y48" i="4"/>
  <c r="M52" i="11"/>
  <c r="N52" i="11" s="1"/>
  <c r="O52" i="11" s="1"/>
  <c r="AD52" i="11" s="1"/>
  <c r="AC120" i="6"/>
  <c r="AB120" i="6"/>
  <c r="Z72" i="4"/>
  <c r="Y72" i="4"/>
  <c r="Y120" i="4"/>
  <c r="Z120" i="4"/>
  <c r="M80" i="11"/>
  <c r="N80" i="11" s="1"/>
  <c r="O80" i="11" s="1"/>
  <c r="AD80" i="11" s="1"/>
  <c r="AB336" i="6"/>
  <c r="AC336" i="6"/>
  <c r="AB312" i="6"/>
  <c r="AC312" i="6"/>
  <c r="Z168" i="4"/>
  <c r="Y168" i="4"/>
  <c r="AC360" i="6"/>
  <c r="AB360" i="6"/>
  <c r="AC240" i="6"/>
  <c r="AB240" i="6"/>
  <c r="Z336" i="4"/>
  <c r="Y336" i="4"/>
  <c r="Y192" i="4"/>
  <c r="Z192" i="4"/>
  <c r="Y312" i="4"/>
  <c r="Z312" i="4"/>
  <c r="AC72" i="6"/>
  <c r="AB72" i="6"/>
  <c r="Z360" i="4"/>
  <c r="Y360" i="4"/>
  <c r="Y240" i="4"/>
  <c r="Z240" i="4"/>
  <c r="AC96" i="6"/>
  <c r="AB96" i="6"/>
  <c r="Z96" i="4"/>
  <c r="Y96" i="4"/>
  <c r="Z264" i="4"/>
  <c r="Y264" i="4"/>
  <c r="AC216" i="6"/>
  <c r="AB216" i="6"/>
  <c r="Z24" i="4"/>
  <c r="Y24" i="4"/>
  <c r="K52" i="18"/>
  <c r="L52" i="18" s="1"/>
  <c r="M52" i="18" s="1"/>
  <c r="Z52" i="18" s="1"/>
  <c r="O53" i="19"/>
  <c r="P53" i="19" s="1"/>
  <c r="Q53" i="19" s="1"/>
  <c r="AB144" i="6"/>
  <c r="AC144" i="6"/>
  <c r="AC264" i="6"/>
  <c r="AB264" i="6"/>
  <c r="AC288" i="6"/>
  <c r="AB288" i="6"/>
  <c r="Y144" i="4"/>
  <c r="Z144" i="4"/>
  <c r="O81" i="19"/>
  <c r="P81" i="19" s="1"/>
  <c r="Q81" i="19" s="1"/>
  <c r="Y216" i="4"/>
  <c r="Z216" i="4"/>
  <c r="AB192" i="6"/>
  <c r="AC192" i="6"/>
  <c r="Y288" i="4"/>
  <c r="Z288" i="4"/>
  <c r="AC168" i="6"/>
  <c r="AB168" i="6"/>
  <c r="AC48" i="6"/>
  <c r="AB48" i="6"/>
  <c r="J52" i="6"/>
  <c r="I47" i="4"/>
  <c r="J47" i="4" s="1"/>
  <c r="K47" i="4" s="1"/>
  <c r="I119" i="4"/>
  <c r="J119" i="4" s="1"/>
  <c r="K119" i="4" s="1"/>
  <c r="O47" i="4"/>
  <c r="H143" i="4"/>
  <c r="I143" i="4"/>
  <c r="J143" i="4" s="1"/>
  <c r="K143" i="4" s="1"/>
  <c r="I95" i="4"/>
  <c r="J95" i="4" s="1"/>
  <c r="K95" i="4" s="1"/>
  <c r="H95" i="4"/>
  <c r="I191" i="4"/>
  <c r="J191" i="4" s="1"/>
  <c r="K191" i="4" s="1"/>
  <c r="I263" i="4"/>
  <c r="J263" i="4" s="1"/>
  <c r="K263" i="4" s="1"/>
  <c r="H263" i="4"/>
  <c r="I335" i="4"/>
  <c r="J335" i="4" s="1"/>
  <c r="K335" i="4" s="1"/>
  <c r="H335" i="4"/>
  <c r="H287" i="4"/>
  <c r="I287" i="4"/>
  <c r="J287" i="4" s="1"/>
  <c r="K287" i="4" s="1"/>
  <c r="H239" i="4"/>
  <c r="I239" i="4"/>
  <c r="J239" i="4" s="1"/>
  <c r="K239" i="4" s="1"/>
  <c r="H359" i="4"/>
  <c r="I359" i="4"/>
  <c r="J359" i="4" s="1"/>
  <c r="K359" i="4" s="1"/>
  <c r="H311" i="4"/>
  <c r="I311" i="4"/>
  <c r="J311" i="4" s="1"/>
  <c r="K311" i="4" s="1"/>
  <c r="G23" i="4"/>
  <c r="I23" i="4" s="1"/>
  <c r="J23" i="4" s="1"/>
  <c r="K23" i="4" s="1"/>
  <c r="H119" i="4"/>
  <c r="F71" i="4"/>
  <c r="H71" i="4" s="1"/>
  <c r="G71" i="4"/>
  <c r="I71" i="4" s="1"/>
  <c r="J71" i="4" s="1"/>
  <c r="K71" i="4" s="1"/>
  <c r="F47" i="4"/>
  <c r="H47" i="4" s="1"/>
  <c r="H167" i="4"/>
  <c r="H191" i="4"/>
  <c r="I167" i="4"/>
  <c r="J167" i="4" s="1"/>
  <c r="K167" i="4" s="1"/>
  <c r="P47" i="4"/>
  <c r="P71" i="4"/>
  <c r="I334" i="2" l="1"/>
  <c r="K334" i="2" s="1"/>
  <c r="O334" i="2" s="1"/>
  <c r="M335" i="4" s="1"/>
  <c r="I358" i="2"/>
  <c r="K358" i="2" s="1"/>
  <c r="O358" i="2" s="1"/>
  <c r="J358" i="2"/>
  <c r="J334" i="2"/>
  <c r="I310" i="2"/>
  <c r="K310" i="2" s="1"/>
  <c r="O310" i="2" s="1"/>
  <c r="M311" i="4" s="1"/>
  <c r="J310" i="2"/>
  <c r="I286" i="2"/>
  <c r="K286" i="2" s="1"/>
  <c r="O286" i="2" s="1"/>
  <c r="M287" i="4" s="1"/>
  <c r="J286" i="2"/>
  <c r="I262" i="2"/>
  <c r="K262" i="2" s="1"/>
  <c r="O262" i="2" s="1"/>
  <c r="J262" i="2"/>
  <c r="I238" i="2"/>
  <c r="K238" i="2" s="1"/>
  <c r="O238" i="2" s="1"/>
  <c r="J238" i="2"/>
  <c r="I214" i="2"/>
  <c r="K214" i="2" s="1"/>
  <c r="O214" i="2" s="1"/>
  <c r="J214" i="2"/>
  <c r="I190" i="2"/>
  <c r="K190" i="2" s="1"/>
  <c r="O190" i="2" s="1"/>
  <c r="J190" i="2"/>
  <c r="I166" i="2"/>
  <c r="K166" i="2" s="1"/>
  <c r="O166" i="2" s="1"/>
  <c r="J166" i="2"/>
  <c r="I142" i="2"/>
  <c r="K142" i="2" s="1"/>
  <c r="O142" i="2" s="1"/>
  <c r="J142" i="2"/>
  <c r="I118" i="2"/>
  <c r="K118" i="2" s="1"/>
  <c r="O118" i="2" s="1"/>
  <c r="J118" i="2"/>
  <c r="I94" i="2"/>
  <c r="K94" i="2" s="1"/>
  <c r="O94" i="2" s="1"/>
  <c r="J94" i="2"/>
  <c r="I70" i="2"/>
  <c r="K70" i="2" s="1"/>
  <c r="O70" i="2" s="1"/>
  <c r="J70" i="2"/>
  <c r="I46" i="2"/>
  <c r="K46" i="2" s="1"/>
  <c r="O46" i="2" s="1"/>
  <c r="J46" i="2"/>
  <c r="I20" i="2"/>
  <c r="J20" i="2"/>
  <c r="I21" i="2"/>
  <c r="K21" i="2" s="1"/>
  <c r="O21" i="2" s="1"/>
  <c r="J21" i="2"/>
  <c r="I22" i="2"/>
  <c r="K22" i="2" s="1"/>
  <c r="O22" i="2" s="1"/>
  <c r="J22" i="2"/>
  <c r="M95" i="21" l="1"/>
  <c r="M92" i="20"/>
  <c r="M184" i="20"/>
  <c r="M191" i="21"/>
  <c r="M23" i="20"/>
  <c r="Q23" i="20" s="1"/>
  <c r="M23" i="21"/>
  <c r="M167" i="21"/>
  <c r="M161" i="20"/>
  <c r="M119" i="4"/>
  <c r="Q119" i="4" s="1"/>
  <c r="V119" i="4" s="1"/>
  <c r="D51" i="11" s="1"/>
  <c r="U51" i="11" s="1"/>
  <c r="M119" i="21"/>
  <c r="M115" i="20"/>
  <c r="M215" i="4"/>
  <c r="Q215" i="4" s="1"/>
  <c r="V215" i="4" s="1"/>
  <c r="H51" i="18" s="1"/>
  <c r="W51" i="18" s="1"/>
  <c r="M215" i="21"/>
  <c r="M207" i="20"/>
  <c r="M71" i="4"/>
  <c r="Q71" i="4" s="1"/>
  <c r="V71" i="4" s="1"/>
  <c r="J51" i="11" s="1"/>
  <c r="AA51" i="11" s="1"/>
  <c r="M71" i="21"/>
  <c r="Q71" i="21" s="1"/>
  <c r="M69" i="20"/>
  <c r="M47" i="4"/>
  <c r="Q47" i="4" s="1"/>
  <c r="V47" i="4" s="1"/>
  <c r="H51" i="11" s="1"/>
  <c r="Y51" i="11" s="1"/>
  <c r="M47" i="21"/>
  <c r="M46" i="20"/>
  <c r="M143" i="21"/>
  <c r="Q143" i="21" s="1"/>
  <c r="M138" i="20"/>
  <c r="L22" i="2"/>
  <c r="M22" i="2" s="1"/>
  <c r="N22" i="2" s="1"/>
  <c r="L118" i="2"/>
  <c r="P118" i="2" s="1"/>
  <c r="L358" i="2"/>
  <c r="E24" i="19" s="1"/>
  <c r="L21" i="2"/>
  <c r="Q311" i="4"/>
  <c r="V311" i="4" s="1"/>
  <c r="J52" i="19" s="1"/>
  <c r="L46" i="2"/>
  <c r="P46" i="2" s="1"/>
  <c r="L142" i="2"/>
  <c r="M142" i="2" s="1"/>
  <c r="N142" i="2" s="1"/>
  <c r="L238" i="2"/>
  <c r="C24" i="19" s="1"/>
  <c r="Q335" i="4"/>
  <c r="V335" i="4" s="1"/>
  <c r="L52" i="19" s="1"/>
  <c r="Q287" i="4"/>
  <c r="V287" i="4" s="1"/>
  <c r="H52" i="19" s="1"/>
  <c r="N47" i="6"/>
  <c r="M23" i="4"/>
  <c r="N23" i="6"/>
  <c r="N359" i="6"/>
  <c r="M350" i="20"/>
  <c r="M359" i="21"/>
  <c r="M359" i="4"/>
  <c r="N71" i="6"/>
  <c r="N191" i="6"/>
  <c r="L214" i="2"/>
  <c r="M214" i="2" s="1"/>
  <c r="N214" i="2" s="1"/>
  <c r="L310" i="2"/>
  <c r="K24" i="19" s="1"/>
  <c r="M191" i="4"/>
  <c r="M263" i="21"/>
  <c r="M254" i="20"/>
  <c r="N263" i="6"/>
  <c r="N95" i="6"/>
  <c r="N287" i="6"/>
  <c r="M287" i="21"/>
  <c r="M278" i="20"/>
  <c r="N119" i="6"/>
  <c r="N215" i="6"/>
  <c r="M311" i="21"/>
  <c r="N311" i="6"/>
  <c r="M302" i="20"/>
  <c r="N143" i="6"/>
  <c r="M230" i="20"/>
  <c r="N239" i="6"/>
  <c r="M239" i="21"/>
  <c r="M95" i="4"/>
  <c r="L70" i="2"/>
  <c r="M70" i="2" s="1"/>
  <c r="N70" i="2" s="1"/>
  <c r="L166" i="2"/>
  <c r="M166" i="2" s="1"/>
  <c r="N166" i="2" s="1"/>
  <c r="L262" i="2"/>
  <c r="P262" i="2" s="1"/>
  <c r="M143" i="4"/>
  <c r="M239" i="4"/>
  <c r="N167" i="6"/>
  <c r="L94" i="2"/>
  <c r="M94" i="2" s="1"/>
  <c r="N94" i="2" s="1"/>
  <c r="L190" i="2"/>
  <c r="P190" i="2" s="1"/>
  <c r="L286" i="2"/>
  <c r="M286" i="2" s="1"/>
  <c r="N286" i="2" s="1"/>
  <c r="M335" i="21"/>
  <c r="N335" i="6"/>
  <c r="M326" i="20"/>
  <c r="M167" i="4"/>
  <c r="M263" i="4"/>
  <c r="L334" i="2"/>
  <c r="M24" i="19" s="1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F178" i="10" s="1"/>
  <c r="G178" i="10" s="1"/>
  <c r="D170" i="10"/>
  <c r="E170" i="10"/>
  <c r="C170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F166" i="10" s="1"/>
  <c r="G166" i="10" s="1"/>
  <c r="D158" i="10"/>
  <c r="E158" i="10"/>
  <c r="C158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F154" i="10" s="1"/>
  <c r="G154" i="10" s="1"/>
  <c r="D146" i="10"/>
  <c r="E146" i="10"/>
  <c r="C146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F142" i="10" s="1"/>
  <c r="G142" i="10" s="1"/>
  <c r="D134" i="10"/>
  <c r="E134" i="10"/>
  <c r="C134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F130" i="10" s="1"/>
  <c r="G130" i="10" s="1"/>
  <c r="D122" i="10"/>
  <c r="E122" i="10"/>
  <c r="C122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F118" i="10" s="1"/>
  <c r="G118" i="10" s="1"/>
  <c r="D110" i="10"/>
  <c r="E110" i="10"/>
  <c r="C110" i="10"/>
  <c r="C106" i="10"/>
  <c r="D106" i="10"/>
  <c r="E106" i="10"/>
  <c r="F106" i="10" s="1"/>
  <c r="G106" i="10" s="1"/>
  <c r="C99" i="10"/>
  <c r="D99" i="10"/>
  <c r="E99" i="10"/>
  <c r="C100" i="10"/>
  <c r="D100" i="10"/>
  <c r="E100" i="10"/>
  <c r="C101" i="10"/>
  <c r="D101" i="10"/>
  <c r="E101" i="10"/>
  <c r="C102" i="10"/>
  <c r="D102" i="10"/>
  <c r="E102" i="10"/>
  <c r="C103" i="10"/>
  <c r="D103" i="10"/>
  <c r="E103" i="10"/>
  <c r="C104" i="10"/>
  <c r="D104" i="10"/>
  <c r="E104" i="10"/>
  <c r="C105" i="10"/>
  <c r="D105" i="10"/>
  <c r="E105" i="10"/>
  <c r="D98" i="10"/>
  <c r="E98" i="10"/>
  <c r="C98" i="10"/>
  <c r="C87" i="10"/>
  <c r="C88" i="10"/>
  <c r="C89" i="10"/>
  <c r="C90" i="10"/>
  <c r="C91" i="10"/>
  <c r="C92" i="10"/>
  <c r="C93" i="10"/>
  <c r="C94" i="10"/>
  <c r="D94" i="10"/>
  <c r="E94" i="10"/>
  <c r="F94" i="10" s="1"/>
  <c r="G94" i="10" s="1"/>
  <c r="C86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F82" i="10" s="1"/>
  <c r="G82" i="10" s="1"/>
  <c r="D74" i="10"/>
  <c r="E74" i="10"/>
  <c r="C74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F70" i="10" s="1"/>
  <c r="G70" i="10" s="1"/>
  <c r="D62" i="10"/>
  <c r="E62" i="10"/>
  <c r="C62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F58" i="10" s="1"/>
  <c r="G58" i="10" s="1"/>
  <c r="D50" i="10"/>
  <c r="E50" i="10"/>
  <c r="C50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F46" i="10" s="1"/>
  <c r="G46" i="10" s="1"/>
  <c r="D38" i="10"/>
  <c r="E38" i="10"/>
  <c r="C38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F34" i="10" s="1"/>
  <c r="G34" i="10" s="1"/>
  <c r="D26" i="10"/>
  <c r="E26" i="10"/>
  <c r="C26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F22" i="10" s="1"/>
  <c r="G22" i="10" s="1"/>
  <c r="D14" i="10"/>
  <c r="E14" i="10"/>
  <c r="C14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C10" i="10"/>
  <c r="D10" i="10"/>
  <c r="E10" i="10"/>
  <c r="F10" i="10" s="1"/>
  <c r="G10" i="10" s="1"/>
  <c r="D2" i="10"/>
  <c r="E2" i="10"/>
  <c r="C2" i="10"/>
  <c r="B24" i="19"/>
  <c r="D24" i="19"/>
  <c r="F24" i="19"/>
  <c r="H24" i="19"/>
  <c r="J24" i="19"/>
  <c r="L24" i="19"/>
  <c r="B23" i="18"/>
  <c r="C23" i="18"/>
  <c r="D23" i="18"/>
  <c r="E23" i="18"/>
  <c r="B23" i="11"/>
  <c r="C23" i="11"/>
  <c r="D23" i="11"/>
  <c r="E23" i="11"/>
  <c r="F23" i="11"/>
  <c r="E359" i="21"/>
  <c r="D359" i="21"/>
  <c r="C359" i="21"/>
  <c r="B359" i="21"/>
  <c r="A359" i="21"/>
  <c r="D358" i="21"/>
  <c r="C358" i="21"/>
  <c r="B358" i="21"/>
  <c r="A358" i="21"/>
  <c r="D357" i="21"/>
  <c r="C357" i="21"/>
  <c r="B357" i="21"/>
  <c r="A357" i="21"/>
  <c r="D356" i="21"/>
  <c r="C356" i="21"/>
  <c r="B356" i="21"/>
  <c r="A356" i="21"/>
  <c r="D355" i="21"/>
  <c r="C355" i="21"/>
  <c r="B355" i="21"/>
  <c r="A355" i="21"/>
  <c r="D354" i="21"/>
  <c r="C354" i="21"/>
  <c r="B354" i="21"/>
  <c r="A354" i="21"/>
  <c r="D353" i="21"/>
  <c r="C353" i="21"/>
  <c r="B353" i="21"/>
  <c r="A353" i="21"/>
  <c r="D352" i="21"/>
  <c r="C352" i="21"/>
  <c r="B352" i="21"/>
  <c r="A352" i="21"/>
  <c r="D351" i="21"/>
  <c r="C351" i="21"/>
  <c r="B351" i="21"/>
  <c r="A351" i="21"/>
  <c r="D350" i="21"/>
  <c r="C350" i="21"/>
  <c r="B350" i="21"/>
  <c r="A350" i="21"/>
  <c r="D349" i="21"/>
  <c r="C349" i="21"/>
  <c r="B349" i="21"/>
  <c r="A349" i="21"/>
  <c r="D348" i="21"/>
  <c r="C348" i="21"/>
  <c r="B348" i="21"/>
  <c r="A348" i="21"/>
  <c r="D347" i="21"/>
  <c r="C347" i="21"/>
  <c r="B347" i="21"/>
  <c r="A347" i="21"/>
  <c r="D346" i="21"/>
  <c r="C346" i="21"/>
  <c r="B346" i="21"/>
  <c r="A346" i="21"/>
  <c r="D345" i="21"/>
  <c r="C345" i="21"/>
  <c r="B345" i="21"/>
  <c r="A345" i="21"/>
  <c r="D344" i="21"/>
  <c r="C344" i="21"/>
  <c r="B344" i="21"/>
  <c r="A344" i="21"/>
  <c r="D343" i="21"/>
  <c r="C343" i="21"/>
  <c r="B343" i="21"/>
  <c r="A343" i="21"/>
  <c r="D342" i="21"/>
  <c r="C342" i="21"/>
  <c r="B342" i="21"/>
  <c r="A342" i="21"/>
  <c r="D341" i="21"/>
  <c r="C341" i="21"/>
  <c r="B341" i="21"/>
  <c r="A341" i="21"/>
  <c r="D340" i="21"/>
  <c r="C340" i="21"/>
  <c r="B340" i="21"/>
  <c r="A340" i="21"/>
  <c r="D339" i="21"/>
  <c r="C339" i="21"/>
  <c r="B339" i="21"/>
  <c r="A339" i="21"/>
  <c r="E335" i="21"/>
  <c r="D335" i="21"/>
  <c r="C335" i="21"/>
  <c r="B335" i="21"/>
  <c r="A335" i="21"/>
  <c r="D334" i="21"/>
  <c r="C334" i="21"/>
  <c r="B334" i="21"/>
  <c r="A334" i="21"/>
  <c r="D333" i="21"/>
  <c r="C333" i="21"/>
  <c r="B333" i="21"/>
  <c r="A333" i="21"/>
  <c r="D332" i="21"/>
  <c r="C332" i="21"/>
  <c r="B332" i="21"/>
  <c r="A332" i="21"/>
  <c r="D331" i="21"/>
  <c r="C331" i="21"/>
  <c r="B331" i="21"/>
  <c r="A331" i="21"/>
  <c r="D330" i="21"/>
  <c r="C330" i="21"/>
  <c r="B330" i="21"/>
  <c r="A330" i="21"/>
  <c r="D329" i="21"/>
  <c r="C329" i="21"/>
  <c r="B329" i="21"/>
  <c r="A329" i="21"/>
  <c r="D328" i="21"/>
  <c r="C328" i="21"/>
  <c r="B328" i="21"/>
  <c r="A328" i="21"/>
  <c r="D327" i="21"/>
  <c r="C327" i="21"/>
  <c r="B327" i="21"/>
  <c r="A327" i="21"/>
  <c r="D326" i="21"/>
  <c r="C326" i="21"/>
  <c r="B326" i="21"/>
  <c r="A326" i="21"/>
  <c r="D325" i="21"/>
  <c r="C325" i="21"/>
  <c r="B325" i="21"/>
  <c r="A325" i="21"/>
  <c r="D324" i="21"/>
  <c r="C324" i="21"/>
  <c r="B324" i="21"/>
  <c r="A324" i="21"/>
  <c r="D323" i="21"/>
  <c r="C323" i="21"/>
  <c r="B323" i="21"/>
  <c r="A323" i="21"/>
  <c r="D322" i="21"/>
  <c r="C322" i="21"/>
  <c r="B322" i="21"/>
  <c r="A322" i="21"/>
  <c r="D321" i="21"/>
  <c r="C321" i="21"/>
  <c r="B321" i="21"/>
  <c r="A321" i="21"/>
  <c r="D320" i="21"/>
  <c r="C320" i="21"/>
  <c r="B320" i="21"/>
  <c r="A320" i="21"/>
  <c r="D319" i="21"/>
  <c r="C319" i="21"/>
  <c r="B319" i="21"/>
  <c r="A319" i="21"/>
  <c r="D318" i="21"/>
  <c r="C318" i="21"/>
  <c r="B318" i="21"/>
  <c r="A318" i="21"/>
  <c r="D317" i="21"/>
  <c r="C317" i="21"/>
  <c r="B317" i="21"/>
  <c r="A317" i="21"/>
  <c r="D316" i="21"/>
  <c r="C316" i="21"/>
  <c r="B316" i="21"/>
  <c r="A316" i="21"/>
  <c r="D315" i="21"/>
  <c r="C315" i="21"/>
  <c r="B315" i="21"/>
  <c r="A315" i="21"/>
  <c r="E311" i="21"/>
  <c r="D311" i="21"/>
  <c r="C311" i="21"/>
  <c r="B311" i="21"/>
  <c r="A311" i="21"/>
  <c r="D310" i="21"/>
  <c r="C310" i="21"/>
  <c r="B310" i="21"/>
  <c r="A310" i="21"/>
  <c r="D309" i="21"/>
  <c r="C309" i="21"/>
  <c r="B309" i="21"/>
  <c r="A309" i="21"/>
  <c r="D308" i="21"/>
  <c r="C308" i="21"/>
  <c r="B308" i="21"/>
  <c r="A308" i="21"/>
  <c r="D307" i="21"/>
  <c r="C307" i="21"/>
  <c r="B307" i="21"/>
  <c r="A307" i="21"/>
  <c r="D306" i="21"/>
  <c r="C306" i="21"/>
  <c r="B306" i="21"/>
  <c r="A306" i="21"/>
  <c r="D305" i="21"/>
  <c r="C305" i="21"/>
  <c r="B305" i="21"/>
  <c r="A305" i="21"/>
  <c r="D304" i="21"/>
  <c r="C304" i="21"/>
  <c r="B304" i="21"/>
  <c r="A304" i="21"/>
  <c r="D303" i="21"/>
  <c r="C303" i="21"/>
  <c r="B303" i="21"/>
  <c r="A303" i="21"/>
  <c r="D302" i="21"/>
  <c r="C302" i="21"/>
  <c r="B302" i="21"/>
  <c r="A302" i="21"/>
  <c r="D301" i="21"/>
  <c r="C301" i="21"/>
  <c r="B301" i="21"/>
  <c r="A301" i="21"/>
  <c r="D300" i="21"/>
  <c r="C300" i="21"/>
  <c r="B300" i="21"/>
  <c r="A300" i="21"/>
  <c r="D299" i="21"/>
  <c r="C299" i="21"/>
  <c r="B299" i="21"/>
  <c r="A299" i="21"/>
  <c r="D298" i="21"/>
  <c r="C298" i="21"/>
  <c r="B298" i="21"/>
  <c r="A298" i="21"/>
  <c r="D297" i="21"/>
  <c r="C297" i="21"/>
  <c r="B297" i="21"/>
  <c r="A297" i="21"/>
  <c r="D296" i="21"/>
  <c r="C296" i="21"/>
  <c r="B296" i="21"/>
  <c r="A296" i="21"/>
  <c r="D295" i="21"/>
  <c r="C295" i="21"/>
  <c r="B295" i="21"/>
  <c r="A295" i="21"/>
  <c r="D294" i="21"/>
  <c r="C294" i="21"/>
  <c r="B294" i="21"/>
  <c r="A294" i="21"/>
  <c r="D293" i="21"/>
  <c r="C293" i="21"/>
  <c r="B293" i="21"/>
  <c r="A293" i="21"/>
  <c r="D292" i="21"/>
  <c r="C292" i="21"/>
  <c r="B292" i="21"/>
  <c r="A292" i="21"/>
  <c r="D291" i="21"/>
  <c r="C291" i="21"/>
  <c r="B291" i="21"/>
  <c r="A291" i="21"/>
  <c r="E287" i="21"/>
  <c r="D287" i="21"/>
  <c r="C287" i="21"/>
  <c r="B287" i="21"/>
  <c r="A287" i="21"/>
  <c r="D286" i="21"/>
  <c r="C286" i="21"/>
  <c r="B286" i="21"/>
  <c r="A286" i="21"/>
  <c r="D285" i="21"/>
  <c r="C285" i="21"/>
  <c r="B285" i="21"/>
  <c r="A285" i="21"/>
  <c r="D284" i="21"/>
  <c r="C284" i="21"/>
  <c r="B284" i="21"/>
  <c r="A284" i="21"/>
  <c r="D283" i="21"/>
  <c r="C283" i="21"/>
  <c r="B283" i="21"/>
  <c r="A283" i="21"/>
  <c r="D282" i="21"/>
  <c r="C282" i="21"/>
  <c r="B282" i="21"/>
  <c r="A282" i="21"/>
  <c r="D281" i="21"/>
  <c r="C281" i="21"/>
  <c r="B281" i="21"/>
  <c r="A281" i="21"/>
  <c r="D280" i="21"/>
  <c r="C280" i="21"/>
  <c r="B280" i="21"/>
  <c r="A280" i="21"/>
  <c r="D279" i="21"/>
  <c r="C279" i="21"/>
  <c r="B279" i="21"/>
  <c r="A279" i="21"/>
  <c r="D278" i="21"/>
  <c r="C278" i="21"/>
  <c r="B278" i="21"/>
  <c r="A278" i="21"/>
  <c r="D277" i="21"/>
  <c r="C277" i="21"/>
  <c r="B277" i="21"/>
  <c r="A277" i="21"/>
  <c r="D276" i="21"/>
  <c r="C276" i="21"/>
  <c r="B276" i="21"/>
  <c r="A276" i="21"/>
  <c r="D275" i="21"/>
  <c r="C275" i="21"/>
  <c r="B275" i="21"/>
  <c r="A275" i="21"/>
  <c r="D274" i="21"/>
  <c r="C274" i="21"/>
  <c r="B274" i="21"/>
  <c r="A274" i="21"/>
  <c r="D273" i="21"/>
  <c r="C273" i="21"/>
  <c r="B273" i="21"/>
  <c r="A273" i="21"/>
  <c r="D272" i="21"/>
  <c r="C272" i="21"/>
  <c r="B272" i="21"/>
  <c r="A272" i="21"/>
  <c r="D271" i="21"/>
  <c r="C271" i="21"/>
  <c r="B271" i="21"/>
  <c r="A271" i="21"/>
  <c r="D270" i="21"/>
  <c r="C270" i="21"/>
  <c r="B270" i="21"/>
  <c r="A270" i="21"/>
  <c r="D269" i="21"/>
  <c r="C269" i="21"/>
  <c r="B269" i="21"/>
  <c r="A269" i="21"/>
  <c r="D268" i="21"/>
  <c r="C268" i="21"/>
  <c r="B268" i="21"/>
  <c r="A268" i="21"/>
  <c r="D267" i="21"/>
  <c r="C267" i="21"/>
  <c r="B267" i="21"/>
  <c r="A267" i="21"/>
  <c r="E263" i="21"/>
  <c r="D263" i="21"/>
  <c r="C263" i="21"/>
  <c r="B263" i="21"/>
  <c r="A263" i="21"/>
  <c r="D262" i="21"/>
  <c r="C262" i="21"/>
  <c r="B262" i="21"/>
  <c r="A262" i="21"/>
  <c r="D261" i="21"/>
  <c r="C261" i="21"/>
  <c r="B261" i="21"/>
  <c r="A261" i="21"/>
  <c r="D260" i="21"/>
  <c r="C260" i="21"/>
  <c r="B260" i="21"/>
  <c r="A260" i="21"/>
  <c r="D259" i="21"/>
  <c r="C259" i="21"/>
  <c r="B259" i="21"/>
  <c r="A259" i="21"/>
  <c r="D258" i="21"/>
  <c r="C258" i="21"/>
  <c r="B258" i="21"/>
  <c r="A258" i="21"/>
  <c r="D257" i="21"/>
  <c r="C257" i="21"/>
  <c r="B257" i="21"/>
  <c r="A257" i="21"/>
  <c r="D256" i="21"/>
  <c r="C256" i="21"/>
  <c r="B256" i="21"/>
  <c r="A256" i="21"/>
  <c r="D255" i="21"/>
  <c r="C255" i="21"/>
  <c r="B255" i="21"/>
  <c r="A255" i="21"/>
  <c r="D254" i="21"/>
  <c r="C254" i="21"/>
  <c r="B254" i="21"/>
  <c r="A254" i="21"/>
  <c r="D253" i="21"/>
  <c r="C253" i="21"/>
  <c r="B253" i="21"/>
  <c r="A253" i="21"/>
  <c r="D252" i="21"/>
  <c r="C252" i="21"/>
  <c r="B252" i="21"/>
  <c r="A252" i="21"/>
  <c r="D251" i="21"/>
  <c r="C251" i="21"/>
  <c r="B251" i="21"/>
  <c r="A251" i="21"/>
  <c r="D250" i="21"/>
  <c r="C250" i="21"/>
  <c r="B250" i="21"/>
  <c r="A250" i="21"/>
  <c r="D249" i="21"/>
  <c r="C249" i="21"/>
  <c r="B249" i="21"/>
  <c r="A249" i="21"/>
  <c r="D248" i="21"/>
  <c r="C248" i="21"/>
  <c r="B248" i="21"/>
  <c r="A248" i="21"/>
  <c r="D247" i="21"/>
  <c r="C247" i="21"/>
  <c r="B247" i="21"/>
  <c r="A247" i="21"/>
  <c r="D246" i="21"/>
  <c r="C246" i="21"/>
  <c r="B246" i="21"/>
  <c r="A246" i="21"/>
  <c r="D245" i="21"/>
  <c r="C245" i="21"/>
  <c r="B245" i="21"/>
  <c r="A245" i="21"/>
  <c r="D244" i="21"/>
  <c r="C244" i="21"/>
  <c r="B244" i="21"/>
  <c r="A244" i="21"/>
  <c r="D243" i="21"/>
  <c r="C243" i="21"/>
  <c r="B243" i="21"/>
  <c r="A243" i="21"/>
  <c r="E239" i="21"/>
  <c r="D239" i="21"/>
  <c r="C239" i="21"/>
  <c r="B239" i="21"/>
  <c r="A239" i="21"/>
  <c r="D238" i="21"/>
  <c r="C238" i="21"/>
  <c r="B238" i="21"/>
  <c r="A238" i="21"/>
  <c r="D237" i="21"/>
  <c r="C237" i="21"/>
  <c r="B237" i="21"/>
  <c r="A237" i="21"/>
  <c r="D236" i="21"/>
  <c r="C236" i="21"/>
  <c r="B236" i="21"/>
  <c r="A236" i="21"/>
  <c r="D235" i="21"/>
  <c r="C235" i="21"/>
  <c r="B235" i="21"/>
  <c r="A235" i="21"/>
  <c r="D234" i="21"/>
  <c r="C234" i="21"/>
  <c r="B234" i="21"/>
  <c r="A234" i="21"/>
  <c r="D233" i="21"/>
  <c r="C233" i="21"/>
  <c r="B233" i="21"/>
  <c r="A233" i="21"/>
  <c r="D232" i="21"/>
  <c r="C232" i="21"/>
  <c r="B232" i="21"/>
  <c r="A232" i="21"/>
  <c r="D231" i="21"/>
  <c r="C231" i="21"/>
  <c r="B231" i="21"/>
  <c r="A231" i="21"/>
  <c r="D230" i="21"/>
  <c r="C230" i="21"/>
  <c r="B230" i="21"/>
  <c r="A230" i="21"/>
  <c r="D229" i="21"/>
  <c r="C229" i="21"/>
  <c r="B229" i="21"/>
  <c r="A229" i="21"/>
  <c r="D228" i="21"/>
  <c r="C228" i="21"/>
  <c r="B228" i="21"/>
  <c r="A228" i="21"/>
  <c r="D227" i="21"/>
  <c r="C227" i="21"/>
  <c r="B227" i="21"/>
  <c r="A227" i="21"/>
  <c r="D226" i="21"/>
  <c r="C226" i="21"/>
  <c r="B226" i="21"/>
  <c r="A226" i="21"/>
  <c r="D225" i="21"/>
  <c r="C225" i="21"/>
  <c r="B225" i="21"/>
  <c r="A225" i="21"/>
  <c r="D224" i="21"/>
  <c r="C224" i="21"/>
  <c r="B224" i="21"/>
  <c r="A224" i="21"/>
  <c r="D223" i="21"/>
  <c r="C223" i="21"/>
  <c r="B223" i="21"/>
  <c r="A223" i="21"/>
  <c r="D222" i="21"/>
  <c r="C222" i="21"/>
  <c r="B222" i="21"/>
  <c r="A222" i="21"/>
  <c r="D221" i="21"/>
  <c r="C221" i="21"/>
  <c r="B221" i="21"/>
  <c r="A221" i="21"/>
  <c r="D220" i="21"/>
  <c r="C220" i="21"/>
  <c r="B220" i="21"/>
  <c r="A220" i="21"/>
  <c r="D219" i="21"/>
  <c r="C219" i="21"/>
  <c r="B219" i="21"/>
  <c r="A219" i="21"/>
  <c r="E215" i="21"/>
  <c r="D215" i="21"/>
  <c r="C215" i="21"/>
  <c r="B215" i="21"/>
  <c r="A215" i="21"/>
  <c r="D214" i="21"/>
  <c r="C214" i="21"/>
  <c r="B214" i="21"/>
  <c r="A214" i="21"/>
  <c r="D213" i="21"/>
  <c r="C213" i="21"/>
  <c r="B213" i="21"/>
  <c r="A213" i="21"/>
  <c r="D212" i="21"/>
  <c r="C212" i="21"/>
  <c r="B212" i="21"/>
  <c r="A212" i="21"/>
  <c r="D211" i="21"/>
  <c r="C211" i="21"/>
  <c r="B211" i="21"/>
  <c r="A211" i="21"/>
  <c r="D210" i="21"/>
  <c r="C210" i="21"/>
  <c r="B210" i="21"/>
  <c r="A210" i="21"/>
  <c r="D209" i="21"/>
  <c r="C209" i="21"/>
  <c r="B209" i="21"/>
  <c r="A209" i="21"/>
  <c r="D208" i="21"/>
  <c r="C208" i="21"/>
  <c r="B208" i="21"/>
  <c r="A208" i="21"/>
  <c r="D207" i="21"/>
  <c r="C207" i="21"/>
  <c r="B207" i="21"/>
  <c r="A207" i="21"/>
  <c r="D206" i="21"/>
  <c r="C206" i="21"/>
  <c r="B206" i="21"/>
  <c r="A206" i="21"/>
  <c r="D205" i="21"/>
  <c r="C205" i="21"/>
  <c r="B205" i="21"/>
  <c r="A205" i="21"/>
  <c r="D204" i="21"/>
  <c r="C204" i="21"/>
  <c r="B204" i="21"/>
  <c r="A204" i="21"/>
  <c r="D203" i="21"/>
  <c r="C203" i="21"/>
  <c r="B203" i="21"/>
  <c r="A203" i="21"/>
  <c r="D202" i="21"/>
  <c r="C202" i="21"/>
  <c r="B202" i="21"/>
  <c r="A202" i="21"/>
  <c r="D201" i="21"/>
  <c r="C201" i="21"/>
  <c r="B201" i="21"/>
  <c r="A201" i="21"/>
  <c r="D200" i="21"/>
  <c r="C200" i="21"/>
  <c r="B200" i="21"/>
  <c r="A200" i="21"/>
  <c r="D199" i="21"/>
  <c r="C199" i="21"/>
  <c r="B199" i="21"/>
  <c r="A199" i="21"/>
  <c r="D198" i="21"/>
  <c r="C198" i="21"/>
  <c r="B198" i="21"/>
  <c r="A198" i="21"/>
  <c r="D197" i="21"/>
  <c r="C197" i="21"/>
  <c r="B197" i="21"/>
  <c r="A197" i="21"/>
  <c r="D196" i="21"/>
  <c r="C196" i="21"/>
  <c r="B196" i="21"/>
  <c r="A196" i="21"/>
  <c r="D195" i="21"/>
  <c r="C195" i="21"/>
  <c r="B195" i="21"/>
  <c r="A195" i="21"/>
  <c r="E191" i="21"/>
  <c r="D191" i="21"/>
  <c r="C191" i="21"/>
  <c r="B191" i="21"/>
  <c r="A191" i="21"/>
  <c r="D190" i="21"/>
  <c r="C190" i="21"/>
  <c r="B190" i="21"/>
  <c r="A190" i="21"/>
  <c r="D189" i="21"/>
  <c r="C189" i="21"/>
  <c r="B189" i="21"/>
  <c r="A189" i="21"/>
  <c r="D188" i="21"/>
  <c r="C188" i="21"/>
  <c r="B188" i="21"/>
  <c r="A188" i="21"/>
  <c r="D187" i="21"/>
  <c r="C187" i="21"/>
  <c r="B187" i="21"/>
  <c r="A187" i="21"/>
  <c r="D186" i="21"/>
  <c r="C186" i="21"/>
  <c r="B186" i="21"/>
  <c r="A186" i="21"/>
  <c r="D185" i="21"/>
  <c r="C185" i="21"/>
  <c r="B185" i="21"/>
  <c r="A185" i="21"/>
  <c r="D184" i="21"/>
  <c r="C184" i="21"/>
  <c r="B184" i="21"/>
  <c r="A184" i="21"/>
  <c r="D183" i="21"/>
  <c r="C183" i="21"/>
  <c r="B183" i="21"/>
  <c r="A183" i="21"/>
  <c r="D182" i="21"/>
  <c r="C182" i="21"/>
  <c r="B182" i="21"/>
  <c r="A182" i="21"/>
  <c r="D181" i="21"/>
  <c r="C181" i="21"/>
  <c r="B181" i="21"/>
  <c r="A181" i="21"/>
  <c r="D180" i="21"/>
  <c r="C180" i="21"/>
  <c r="B180" i="21"/>
  <c r="A180" i="21"/>
  <c r="D179" i="21"/>
  <c r="C179" i="21"/>
  <c r="B179" i="21"/>
  <c r="A179" i="21"/>
  <c r="D178" i="21"/>
  <c r="C178" i="21"/>
  <c r="B178" i="21"/>
  <c r="A178" i="21"/>
  <c r="D177" i="21"/>
  <c r="C177" i="21"/>
  <c r="B177" i="21"/>
  <c r="A177" i="21"/>
  <c r="D176" i="21"/>
  <c r="C176" i="21"/>
  <c r="B176" i="21"/>
  <c r="A176" i="21"/>
  <c r="D175" i="21"/>
  <c r="C175" i="21"/>
  <c r="B175" i="21"/>
  <c r="A175" i="21"/>
  <c r="D174" i="21"/>
  <c r="C174" i="21"/>
  <c r="B174" i="21"/>
  <c r="A174" i="21"/>
  <c r="D173" i="21"/>
  <c r="C173" i="21"/>
  <c r="B173" i="21"/>
  <c r="A173" i="21"/>
  <c r="D172" i="21"/>
  <c r="C172" i="21"/>
  <c r="B172" i="21"/>
  <c r="A172" i="21"/>
  <c r="D171" i="21"/>
  <c r="C171" i="21"/>
  <c r="B171" i="21"/>
  <c r="A171" i="21"/>
  <c r="E167" i="21"/>
  <c r="D167" i="21"/>
  <c r="C167" i="21"/>
  <c r="B167" i="21"/>
  <c r="A167" i="21"/>
  <c r="D166" i="21"/>
  <c r="C166" i="21"/>
  <c r="B166" i="21"/>
  <c r="A166" i="21"/>
  <c r="D165" i="21"/>
  <c r="C165" i="21"/>
  <c r="B165" i="21"/>
  <c r="A165" i="21"/>
  <c r="D164" i="21"/>
  <c r="C164" i="21"/>
  <c r="B164" i="21"/>
  <c r="A164" i="21"/>
  <c r="D163" i="21"/>
  <c r="C163" i="21"/>
  <c r="B163" i="21"/>
  <c r="A163" i="21"/>
  <c r="D162" i="21"/>
  <c r="C162" i="21"/>
  <c r="B162" i="21"/>
  <c r="A162" i="21"/>
  <c r="D161" i="21"/>
  <c r="C161" i="21"/>
  <c r="B161" i="21"/>
  <c r="A161" i="21"/>
  <c r="D160" i="21"/>
  <c r="C160" i="21"/>
  <c r="B160" i="21"/>
  <c r="A160" i="21"/>
  <c r="D159" i="21"/>
  <c r="C159" i="21"/>
  <c r="B159" i="21"/>
  <c r="A159" i="21"/>
  <c r="D158" i="21"/>
  <c r="C158" i="21"/>
  <c r="B158" i="21"/>
  <c r="A158" i="21"/>
  <c r="D157" i="21"/>
  <c r="C157" i="21"/>
  <c r="B157" i="21"/>
  <c r="A157" i="21"/>
  <c r="D156" i="21"/>
  <c r="C156" i="21"/>
  <c r="B156" i="21"/>
  <c r="A156" i="21"/>
  <c r="D155" i="21"/>
  <c r="C155" i="21"/>
  <c r="B155" i="21"/>
  <c r="A155" i="21"/>
  <c r="D154" i="21"/>
  <c r="C154" i="21"/>
  <c r="B154" i="21"/>
  <c r="A154" i="21"/>
  <c r="D153" i="21"/>
  <c r="C153" i="21"/>
  <c r="B153" i="21"/>
  <c r="A153" i="21"/>
  <c r="D152" i="21"/>
  <c r="C152" i="21"/>
  <c r="B152" i="21"/>
  <c r="A152" i="21"/>
  <c r="D151" i="21"/>
  <c r="C151" i="21"/>
  <c r="B151" i="21"/>
  <c r="A151" i="21"/>
  <c r="D150" i="21"/>
  <c r="C150" i="21"/>
  <c r="B150" i="21"/>
  <c r="A150" i="21"/>
  <c r="D149" i="21"/>
  <c r="C149" i="21"/>
  <c r="B149" i="21"/>
  <c r="A149" i="21"/>
  <c r="D148" i="21"/>
  <c r="C148" i="21"/>
  <c r="B148" i="21"/>
  <c r="A148" i="21"/>
  <c r="D147" i="21"/>
  <c r="C147" i="21"/>
  <c r="B147" i="21"/>
  <c r="A147" i="21"/>
  <c r="E143" i="21"/>
  <c r="D143" i="21"/>
  <c r="C143" i="21"/>
  <c r="B143" i="21"/>
  <c r="A143" i="21"/>
  <c r="D142" i="21"/>
  <c r="C142" i="21"/>
  <c r="B142" i="21"/>
  <c r="A142" i="21"/>
  <c r="D141" i="21"/>
  <c r="C141" i="21"/>
  <c r="B141" i="21"/>
  <c r="A141" i="21"/>
  <c r="D140" i="21"/>
  <c r="C140" i="21"/>
  <c r="B140" i="21"/>
  <c r="A140" i="21"/>
  <c r="D139" i="21"/>
  <c r="C139" i="21"/>
  <c r="B139" i="21"/>
  <c r="A139" i="21"/>
  <c r="D138" i="21"/>
  <c r="C138" i="21"/>
  <c r="B138" i="21"/>
  <c r="A138" i="21"/>
  <c r="D137" i="21"/>
  <c r="C137" i="21"/>
  <c r="B137" i="21"/>
  <c r="A137" i="21"/>
  <c r="D136" i="21"/>
  <c r="C136" i="21"/>
  <c r="B136" i="21"/>
  <c r="A136" i="21"/>
  <c r="D135" i="21"/>
  <c r="C135" i="21"/>
  <c r="B135" i="21"/>
  <c r="A135" i="21"/>
  <c r="D134" i="21"/>
  <c r="C134" i="21"/>
  <c r="B134" i="21"/>
  <c r="A134" i="21"/>
  <c r="D133" i="21"/>
  <c r="C133" i="21"/>
  <c r="B133" i="21"/>
  <c r="A133" i="21"/>
  <c r="D132" i="21"/>
  <c r="C132" i="21"/>
  <c r="B132" i="21"/>
  <c r="A132" i="21"/>
  <c r="D131" i="21"/>
  <c r="C131" i="21"/>
  <c r="B131" i="21"/>
  <c r="A131" i="21"/>
  <c r="D130" i="21"/>
  <c r="C130" i="21"/>
  <c r="B130" i="21"/>
  <c r="A130" i="21"/>
  <c r="D129" i="21"/>
  <c r="C129" i="21"/>
  <c r="B129" i="21"/>
  <c r="A129" i="21"/>
  <c r="D128" i="21"/>
  <c r="C128" i="21"/>
  <c r="B128" i="21"/>
  <c r="A128" i="21"/>
  <c r="D127" i="21"/>
  <c r="C127" i="21"/>
  <c r="B127" i="21"/>
  <c r="A127" i="21"/>
  <c r="D126" i="21"/>
  <c r="C126" i="21"/>
  <c r="B126" i="21"/>
  <c r="A126" i="21"/>
  <c r="D125" i="21"/>
  <c r="C125" i="21"/>
  <c r="B125" i="21"/>
  <c r="A125" i="21"/>
  <c r="D124" i="21"/>
  <c r="C124" i="21"/>
  <c r="B124" i="21"/>
  <c r="A124" i="21"/>
  <c r="D123" i="21"/>
  <c r="C123" i="21"/>
  <c r="B123" i="21"/>
  <c r="A123" i="21"/>
  <c r="E119" i="21"/>
  <c r="D119" i="21"/>
  <c r="C119" i="21"/>
  <c r="B119" i="21"/>
  <c r="A119" i="21"/>
  <c r="D118" i="21"/>
  <c r="C118" i="21"/>
  <c r="B118" i="21"/>
  <c r="A118" i="21"/>
  <c r="D117" i="21"/>
  <c r="C117" i="21"/>
  <c r="B117" i="21"/>
  <c r="A117" i="21"/>
  <c r="D116" i="21"/>
  <c r="C116" i="21"/>
  <c r="B116" i="21"/>
  <c r="A116" i="21"/>
  <c r="D115" i="21"/>
  <c r="C115" i="21"/>
  <c r="B115" i="21"/>
  <c r="A115" i="21"/>
  <c r="D114" i="21"/>
  <c r="C114" i="21"/>
  <c r="B114" i="21"/>
  <c r="A114" i="21"/>
  <c r="D113" i="21"/>
  <c r="C113" i="21"/>
  <c r="B113" i="21"/>
  <c r="A113" i="21"/>
  <c r="D112" i="21"/>
  <c r="C112" i="21"/>
  <c r="B112" i="21"/>
  <c r="A112" i="21"/>
  <c r="D111" i="21"/>
  <c r="C111" i="21"/>
  <c r="B111" i="21"/>
  <c r="A111" i="21"/>
  <c r="D110" i="21"/>
  <c r="C110" i="21"/>
  <c r="B110" i="21"/>
  <c r="A110" i="21"/>
  <c r="D109" i="21"/>
  <c r="C109" i="21"/>
  <c r="B109" i="21"/>
  <c r="A109" i="21"/>
  <c r="D108" i="21"/>
  <c r="C108" i="21"/>
  <c r="B108" i="21"/>
  <c r="A108" i="21"/>
  <c r="D107" i="21"/>
  <c r="C107" i="21"/>
  <c r="B107" i="21"/>
  <c r="A107" i="21"/>
  <c r="D106" i="21"/>
  <c r="C106" i="21"/>
  <c r="B106" i="21"/>
  <c r="A106" i="21"/>
  <c r="D105" i="21"/>
  <c r="C105" i="21"/>
  <c r="B105" i="21"/>
  <c r="A105" i="21"/>
  <c r="D104" i="21"/>
  <c r="C104" i="21"/>
  <c r="B104" i="21"/>
  <c r="A104" i="21"/>
  <c r="D103" i="21"/>
  <c r="C103" i="21"/>
  <c r="B103" i="21"/>
  <c r="A103" i="21"/>
  <c r="D102" i="21"/>
  <c r="C102" i="21"/>
  <c r="B102" i="21"/>
  <c r="A102" i="21"/>
  <c r="D101" i="21"/>
  <c r="C101" i="21"/>
  <c r="B101" i="21"/>
  <c r="A101" i="21"/>
  <c r="D100" i="21"/>
  <c r="C100" i="21"/>
  <c r="B100" i="21"/>
  <c r="A100" i="21"/>
  <c r="D99" i="21"/>
  <c r="C99" i="21"/>
  <c r="B99" i="21"/>
  <c r="A99" i="21"/>
  <c r="E95" i="21"/>
  <c r="D95" i="21"/>
  <c r="C95" i="21"/>
  <c r="B95" i="21"/>
  <c r="A95" i="21"/>
  <c r="D94" i="21"/>
  <c r="C94" i="21"/>
  <c r="B94" i="21"/>
  <c r="A94" i="21"/>
  <c r="D93" i="21"/>
  <c r="C93" i="21"/>
  <c r="B93" i="21"/>
  <c r="A93" i="21"/>
  <c r="D92" i="21"/>
  <c r="C92" i="21"/>
  <c r="B92" i="21"/>
  <c r="A92" i="21"/>
  <c r="D91" i="21"/>
  <c r="C91" i="21"/>
  <c r="B91" i="21"/>
  <c r="A91" i="21"/>
  <c r="D90" i="21"/>
  <c r="C90" i="21"/>
  <c r="B90" i="21"/>
  <c r="A90" i="21"/>
  <c r="D89" i="21"/>
  <c r="C89" i="21"/>
  <c r="B89" i="21"/>
  <c r="A89" i="21"/>
  <c r="D88" i="21"/>
  <c r="C88" i="21"/>
  <c r="B88" i="21"/>
  <c r="A88" i="21"/>
  <c r="D87" i="21"/>
  <c r="C87" i="21"/>
  <c r="B87" i="21"/>
  <c r="A87" i="21"/>
  <c r="D86" i="21"/>
  <c r="C86" i="21"/>
  <c r="B86" i="21"/>
  <c r="A86" i="21"/>
  <c r="D85" i="21"/>
  <c r="C85" i="21"/>
  <c r="B85" i="21"/>
  <c r="A85" i="21"/>
  <c r="D84" i="21"/>
  <c r="C84" i="21"/>
  <c r="B84" i="21"/>
  <c r="A84" i="21"/>
  <c r="D83" i="21"/>
  <c r="C83" i="21"/>
  <c r="B83" i="21"/>
  <c r="A83" i="21"/>
  <c r="D82" i="21"/>
  <c r="C82" i="21"/>
  <c r="B82" i="21"/>
  <c r="A82" i="21"/>
  <c r="D81" i="21"/>
  <c r="C81" i="21"/>
  <c r="B81" i="21"/>
  <c r="A81" i="21"/>
  <c r="D80" i="21"/>
  <c r="C80" i="21"/>
  <c r="B80" i="21"/>
  <c r="A80" i="21"/>
  <c r="D79" i="21"/>
  <c r="C79" i="21"/>
  <c r="B79" i="21"/>
  <c r="A79" i="21"/>
  <c r="D78" i="21"/>
  <c r="C78" i="21"/>
  <c r="B78" i="21"/>
  <c r="A78" i="21"/>
  <c r="D77" i="21"/>
  <c r="C77" i="21"/>
  <c r="B77" i="21"/>
  <c r="A77" i="21"/>
  <c r="D76" i="21"/>
  <c r="C76" i="21"/>
  <c r="B76" i="21"/>
  <c r="A76" i="21"/>
  <c r="D75" i="21"/>
  <c r="C75" i="21"/>
  <c r="B75" i="21"/>
  <c r="A75" i="21"/>
  <c r="E71" i="21"/>
  <c r="D71" i="21"/>
  <c r="C71" i="21"/>
  <c r="B71" i="21"/>
  <c r="A71" i="21"/>
  <c r="D70" i="21"/>
  <c r="C70" i="21"/>
  <c r="B70" i="21"/>
  <c r="A70" i="21"/>
  <c r="D69" i="21"/>
  <c r="C69" i="21"/>
  <c r="B69" i="21"/>
  <c r="A69" i="21"/>
  <c r="D68" i="21"/>
  <c r="C68" i="21"/>
  <c r="B68" i="21"/>
  <c r="A68" i="21"/>
  <c r="D67" i="21"/>
  <c r="C67" i="21"/>
  <c r="B67" i="21"/>
  <c r="A67" i="21"/>
  <c r="D66" i="21"/>
  <c r="C66" i="21"/>
  <c r="B66" i="21"/>
  <c r="A66" i="21"/>
  <c r="D65" i="21"/>
  <c r="C65" i="21"/>
  <c r="B65" i="21"/>
  <c r="A65" i="21"/>
  <c r="D64" i="21"/>
  <c r="C64" i="21"/>
  <c r="B64" i="21"/>
  <c r="A64" i="21"/>
  <c r="D63" i="21"/>
  <c r="C63" i="21"/>
  <c r="B63" i="21"/>
  <c r="A63" i="21"/>
  <c r="D62" i="21"/>
  <c r="C62" i="21"/>
  <c r="B62" i="21"/>
  <c r="A62" i="21"/>
  <c r="D61" i="21"/>
  <c r="C61" i="21"/>
  <c r="B61" i="21"/>
  <c r="A61" i="21"/>
  <c r="D60" i="21"/>
  <c r="C60" i="21"/>
  <c r="B60" i="21"/>
  <c r="A60" i="21"/>
  <c r="D59" i="21"/>
  <c r="C59" i="21"/>
  <c r="B59" i="21"/>
  <c r="A59" i="21"/>
  <c r="D58" i="21"/>
  <c r="C58" i="21"/>
  <c r="B58" i="21"/>
  <c r="A58" i="21"/>
  <c r="D57" i="21"/>
  <c r="C57" i="21"/>
  <c r="B57" i="21"/>
  <c r="A57" i="21"/>
  <c r="D56" i="21"/>
  <c r="C56" i="21"/>
  <c r="B56" i="21"/>
  <c r="A56" i="21"/>
  <c r="D55" i="21"/>
  <c r="C55" i="21"/>
  <c r="B55" i="21"/>
  <c r="A55" i="21"/>
  <c r="D54" i="21"/>
  <c r="C54" i="21"/>
  <c r="B54" i="21"/>
  <c r="A54" i="21"/>
  <c r="D53" i="21"/>
  <c r="C53" i="21"/>
  <c r="B53" i="21"/>
  <c r="A53" i="21"/>
  <c r="D52" i="21"/>
  <c r="C52" i="21"/>
  <c r="B52" i="21"/>
  <c r="A52" i="21"/>
  <c r="D51" i="21"/>
  <c r="C51" i="21"/>
  <c r="B51" i="21"/>
  <c r="A51" i="21"/>
  <c r="E47" i="21"/>
  <c r="D47" i="21"/>
  <c r="C47" i="21"/>
  <c r="B47" i="21"/>
  <c r="A47" i="21"/>
  <c r="D46" i="21"/>
  <c r="C46" i="21"/>
  <c r="B46" i="21"/>
  <c r="A46" i="21"/>
  <c r="D45" i="21"/>
  <c r="C45" i="21"/>
  <c r="B45" i="21"/>
  <c r="A45" i="21"/>
  <c r="D44" i="21"/>
  <c r="C44" i="21"/>
  <c r="B44" i="21"/>
  <c r="A44" i="21"/>
  <c r="D43" i="21"/>
  <c r="C43" i="21"/>
  <c r="B43" i="21"/>
  <c r="A43" i="21"/>
  <c r="D42" i="21"/>
  <c r="C42" i="21"/>
  <c r="B42" i="21"/>
  <c r="A42" i="21"/>
  <c r="D41" i="21"/>
  <c r="C41" i="21"/>
  <c r="B41" i="21"/>
  <c r="A41" i="21"/>
  <c r="D40" i="21"/>
  <c r="C40" i="21"/>
  <c r="B40" i="21"/>
  <c r="A40" i="21"/>
  <c r="D39" i="21"/>
  <c r="C39" i="21"/>
  <c r="B39" i="21"/>
  <c r="A39" i="21"/>
  <c r="D38" i="21"/>
  <c r="C38" i="21"/>
  <c r="B38" i="21"/>
  <c r="A38" i="21"/>
  <c r="D37" i="21"/>
  <c r="C37" i="21"/>
  <c r="B37" i="21"/>
  <c r="A37" i="21"/>
  <c r="D36" i="21"/>
  <c r="C36" i="21"/>
  <c r="B36" i="21"/>
  <c r="A36" i="21"/>
  <c r="D35" i="21"/>
  <c r="C35" i="21"/>
  <c r="B35" i="21"/>
  <c r="A35" i="21"/>
  <c r="D34" i="21"/>
  <c r="C34" i="21"/>
  <c r="B34" i="21"/>
  <c r="A34" i="21"/>
  <c r="D33" i="21"/>
  <c r="C33" i="21"/>
  <c r="B33" i="21"/>
  <c r="A33" i="21"/>
  <c r="D32" i="21"/>
  <c r="C32" i="21"/>
  <c r="B32" i="21"/>
  <c r="A32" i="21"/>
  <c r="D31" i="21"/>
  <c r="C31" i="21"/>
  <c r="B31" i="21"/>
  <c r="A31" i="21"/>
  <c r="D30" i="21"/>
  <c r="C30" i="21"/>
  <c r="B30" i="21"/>
  <c r="A30" i="21"/>
  <c r="D29" i="21"/>
  <c r="C29" i="21"/>
  <c r="B29" i="21"/>
  <c r="A29" i="21"/>
  <c r="D28" i="21"/>
  <c r="C28" i="21"/>
  <c r="B28" i="21"/>
  <c r="A28" i="21"/>
  <c r="D27" i="21"/>
  <c r="C27" i="21"/>
  <c r="B27" i="21"/>
  <c r="A27" i="21"/>
  <c r="E23" i="21"/>
  <c r="D23" i="21"/>
  <c r="C23" i="21"/>
  <c r="B23" i="21"/>
  <c r="A23" i="21"/>
  <c r="D22" i="21"/>
  <c r="C22" i="21"/>
  <c r="B22" i="21"/>
  <c r="A22" i="21"/>
  <c r="D21" i="21"/>
  <c r="C21" i="21"/>
  <c r="B21" i="21"/>
  <c r="A21" i="21"/>
  <c r="D20" i="21"/>
  <c r="C20" i="21"/>
  <c r="B20" i="21"/>
  <c r="A20" i="21"/>
  <c r="D19" i="21"/>
  <c r="C19" i="21"/>
  <c r="B19" i="21"/>
  <c r="A19" i="21"/>
  <c r="D18" i="21"/>
  <c r="C18" i="21"/>
  <c r="B18" i="21"/>
  <c r="A18" i="21"/>
  <c r="D17" i="21"/>
  <c r="C17" i="21"/>
  <c r="B17" i="21"/>
  <c r="A17" i="21"/>
  <c r="D16" i="21"/>
  <c r="C16" i="21"/>
  <c r="B16" i="21"/>
  <c r="A16" i="21"/>
  <c r="D15" i="21"/>
  <c r="C15" i="21"/>
  <c r="B15" i="21"/>
  <c r="A15" i="21"/>
  <c r="D14" i="21"/>
  <c r="C14" i="21"/>
  <c r="B14" i="21"/>
  <c r="A14" i="21"/>
  <c r="D13" i="21"/>
  <c r="C13" i="21"/>
  <c r="B13" i="21"/>
  <c r="A13" i="21"/>
  <c r="D12" i="21"/>
  <c r="C12" i="21"/>
  <c r="B12" i="21"/>
  <c r="A12" i="21"/>
  <c r="D11" i="21"/>
  <c r="C11" i="21"/>
  <c r="B11" i="21"/>
  <c r="A11" i="21"/>
  <c r="D10" i="21"/>
  <c r="C10" i="21"/>
  <c r="B10" i="21"/>
  <c r="A10" i="21"/>
  <c r="D9" i="21"/>
  <c r="C9" i="21"/>
  <c r="B9" i="21"/>
  <c r="A9" i="21"/>
  <c r="D8" i="21"/>
  <c r="C8" i="21"/>
  <c r="B8" i="21"/>
  <c r="A8" i="21"/>
  <c r="D7" i="21"/>
  <c r="C7" i="21"/>
  <c r="B7" i="21"/>
  <c r="A7" i="21"/>
  <c r="D6" i="21"/>
  <c r="C6" i="21"/>
  <c r="B6" i="21"/>
  <c r="A6" i="21"/>
  <c r="D5" i="21"/>
  <c r="C5" i="21"/>
  <c r="B5" i="21"/>
  <c r="A5" i="21"/>
  <c r="D4" i="21"/>
  <c r="C4" i="21"/>
  <c r="B4" i="21"/>
  <c r="A4" i="21"/>
  <c r="D3" i="21"/>
  <c r="C3" i="21"/>
  <c r="B3" i="21"/>
  <c r="A3" i="21"/>
  <c r="A338" i="20"/>
  <c r="B338" i="20"/>
  <c r="C338" i="20"/>
  <c r="D338" i="20"/>
  <c r="A339" i="20"/>
  <c r="B339" i="20"/>
  <c r="C339" i="20"/>
  <c r="D339" i="20"/>
  <c r="A340" i="20"/>
  <c r="B340" i="20"/>
  <c r="C340" i="20"/>
  <c r="D340" i="20"/>
  <c r="A341" i="20"/>
  <c r="B341" i="20"/>
  <c r="C341" i="20"/>
  <c r="D341" i="20"/>
  <c r="A342" i="20"/>
  <c r="B342" i="20"/>
  <c r="C342" i="20"/>
  <c r="D342" i="20"/>
  <c r="A343" i="20"/>
  <c r="B343" i="20"/>
  <c r="C343" i="20"/>
  <c r="D343" i="20"/>
  <c r="A344" i="20"/>
  <c r="B344" i="20"/>
  <c r="C344" i="20"/>
  <c r="D344" i="20"/>
  <c r="A345" i="20"/>
  <c r="B345" i="20"/>
  <c r="C345" i="20"/>
  <c r="D345" i="20"/>
  <c r="A346" i="20"/>
  <c r="B346" i="20"/>
  <c r="C346" i="20"/>
  <c r="D346" i="20"/>
  <c r="A347" i="20"/>
  <c r="B347" i="20"/>
  <c r="C347" i="20"/>
  <c r="D347" i="20"/>
  <c r="A348" i="20"/>
  <c r="B348" i="20"/>
  <c r="C348" i="20"/>
  <c r="D348" i="20"/>
  <c r="A349" i="20"/>
  <c r="B349" i="20"/>
  <c r="C349" i="20"/>
  <c r="D349" i="20"/>
  <c r="A350" i="20"/>
  <c r="B350" i="20"/>
  <c r="C350" i="20"/>
  <c r="D350" i="20"/>
  <c r="A287" i="20"/>
  <c r="B287" i="20"/>
  <c r="C287" i="20"/>
  <c r="D287" i="20"/>
  <c r="A288" i="20"/>
  <c r="B288" i="20"/>
  <c r="C288" i="20"/>
  <c r="D288" i="20"/>
  <c r="A289" i="20"/>
  <c r="B289" i="20"/>
  <c r="C289" i="20"/>
  <c r="D289" i="20"/>
  <c r="A290" i="20"/>
  <c r="B290" i="20"/>
  <c r="C290" i="20"/>
  <c r="D290" i="20"/>
  <c r="A291" i="20"/>
  <c r="B291" i="20"/>
  <c r="C291" i="20"/>
  <c r="D291" i="20"/>
  <c r="A292" i="20"/>
  <c r="B292" i="20"/>
  <c r="C292" i="20"/>
  <c r="D292" i="20"/>
  <c r="A293" i="20"/>
  <c r="B293" i="20"/>
  <c r="C293" i="20"/>
  <c r="D293" i="20"/>
  <c r="A294" i="20"/>
  <c r="B294" i="20"/>
  <c r="C294" i="20"/>
  <c r="D294" i="20"/>
  <c r="A295" i="20"/>
  <c r="B295" i="20"/>
  <c r="C295" i="20"/>
  <c r="D295" i="20"/>
  <c r="A296" i="20"/>
  <c r="B296" i="20"/>
  <c r="C296" i="20"/>
  <c r="D296" i="20"/>
  <c r="A297" i="20"/>
  <c r="B297" i="20"/>
  <c r="C297" i="20"/>
  <c r="D297" i="20"/>
  <c r="A298" i="20"/>
  <c r="B298" i="20"/>
  <c r="C298" i="20"/>
  <c r="D298" i="20"/>
  <c r="A299" i="20"/>
  <c r="B299" i="20"/>
  <c r="C299" i="20"/>
  <c r="D299" i="20"/>
  <c r="A300" i="20"/>
  <c r="B300" i="20"/>
  <c r="C300" i="20"/>
  <c r="D300" i="20"/>
  <c r="A301" i="20"/>
  <c r="B301" i="20"/>
  <c r="C301" i="20"/>
  <c r="D301" i="20"/>
  <c r="A302" i="20"/>
  <c r="B302" i="20"/>
  <c r="C302" i="20"/>
  <c r="D302" i="20"/>
  <c r="A306" i="20"/>
  <c r="B306" i="20"/>
  <c r="C306" i="20"/>
  <c r="D306" i="20"/>
  <c r="A307" i="20"/>
  <c r="B307" i="20"/>
  <c r="C307" i="20"/>
  <c r="D307" i="20"/>
  <c r="A308" i="20"/>
  <c r="B308" i="20"/>
  <c r="C308" i="20"/>
  <c r="D308" i="20"/>
  <c r="A309" i="20"/>
  <c r="B309" i="20"/>
  <c r="C309" i="20"/>
  <c r="D309" i="20"/>
  <c r="A310" i="20"/>
  <c r="B310" i="20"/>
  <c r="C310" i="20"/>
  <c r="D310" i="20"/>
  <c r="A311" i="20"/>
  <c r="B311" i="20"/>
  <c r="C311" i="20"/>
  <c r="D311" i="20"/>
  <c r="A312" i="20"/>
  <c r="B312" i="20"/>
  <c r="C312" i="20"/>
  <c r="D312" i="20"/>
  <c r="A313" i="20"/>
  <c r="B313" i="20"/>
  <c r="C313" i="20"/>
  <c r="D313" i="20"/>
  <c r="A314" i="20"/>
  <c r="B314" i="20"/>
  <c r="C314" i="20"/>
  <c r="D314" i="20"/>
  <c r="A315" i="20"/>
  <c r="B315" i="20"/>
  <c r="C315" i="20"/>
  <c r="D315" i="20"/>
  <c r="A316" i="20"/>
  <c r="B316" i="20"/>
  <c r="C316" i="20"/>
  <c r="D316" i="20"/>
  <c r="A317" i="20"/>
  <c r="B317" i="20"/>
  <c r="C317" i="20"/>
  <c r="D317" i="20"/>
  <c r="A318" i="20"/>
  <c r="B318" i="20"/>
  <c r="C318" i="20"/>
  <c r="D318" i="20"/>
  <c r="A319" i="20"/>
  <c r="B319" i="20"/>
  <c r="C319" i="20"/>
  <c r="D319" i="20"/>
  <c r="A320" i="20"/>
  <c r="B320" i="20"/>
  <c r="C320" i="20"/>
  <c r="D320" i="20"/>
  <c r="A321" i="20"/>
  <c r="B321" i="20"/>
  <c r="C321" i="20"/>
  <c r="D321" i="20"/>
  <c r="A322" i="20"/>
  <c r="B322" i="20"/>
  <c r="C322" i="20"/>
  <c r="D322" i="20"/>
  <c r="A323" i="20"/>
  <c r="B323" i="20"/>
  <c r="C323" i="20"/>
  <c r="D323" i="20"/>
  <c r="A324" i="20"/>
  <c r="B324" i="20"/>
  <c r="C324" i="20"/>
  <c r="D324" i="20"/>
  <c r="A325" i="20"/>
  <c r="B325" i="20"/>
  <c r="C325" i="20"/>
  <c r="D325" i="20"/>
  <c r="A326" i="20"/>
  <c r="B326" i="20"/>
  <c r="C326" i="20"/>
  <c r="D326" i="20"/>
  <c r="A330" i="20"/>
  <c r="B330" i="20"/>
  <c r="C330" i="20"/>
  <c r="D330" i="20"/>
  <c r="A331" i="20"/>
  <c r="B331" i="20"/>
  <c r="C331" i="20"/>
  <c r="D331" i="20"/>
  <c r="A332" i="20"/>
  <c r="B332" i="20"/>
  <c r="C332" i="20"/>
  <c r="D332" i="20"/>
  <c r="A333" i="20"/>
  <c r="B333" i="20"/>
  <c r="C333" i="20"/>
  <c r="D333" i="20"/>
  <c r="A334" i="20"/>
  <c r="B334" i="20"/>
  <c r="C334" i="20"/>
  <c r="D334" i="20"/>
  <c r="A335" i="20"/>
  <c r="B335" i="20"/>
  <c r="C335" i="20"/>
  <c r="D335" i="20"/>
  <c r="A336" i="20"/>
  <c r="B336" i="20"/>
  <c r="C336" i="20"/>
  <c r="D336" i="20"/>
  <c r="A337" i="20"/>
  <c r="B337" i="20"/>
  <c r="C337" i="20"/>
  <c r="D337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53" i="20"/>
  <c r="B253" i="20"/>
  <c r="C253" i="20"/>
  <c r="D253" i="20"/>
  <c r="A254" i="20"/>
  <c r="B254" i="20"/>
  <c r="C254" i="20"/>
  <c r="D254" i="20"/>
  <c r="A258" i="20"/>
  <c r="B258" i="20"/>
  <c r="C258" i="20"/>
  <c r="D258" i="20"/>
  <c r="A259" i="20"/>
  <c r="B259" i="20"/>
  <c r="C259" i="20"/>
  <c r="D259" i="20"/>
  <c r="A260" i="20"/>
  <c r="B260" i="20"/>
  <c r="C260" i="20"/>
  <c r="D260" i="20"/>
  <c r="A261" i="20"/>
  <c r="B261" i="20"/>
  <c r="C261" i="20"/>
  <c r="D261" i="20"/>
  <c r="A262" i="20"/>
  <c r="B262" i="20"/>
  <c r="C262" i="20"/>
  <c r="D262" i="20"/>
  <c r="A263" i="20"/>
  <c r="B263" i="20"/>
  <c r="C263" i="20"/>
  <c r="D263" i="20"/>
  <c r="A264" i="20"/>
  <c r="B264" i="20"/>
  <c r="C264" i="20"/>
  <c r="D264" i="20"/>
  <c r="A265" i="20"/>
  <c r="B265" i="20"/>
  <c r="C265" i="20"/>
  <c r="D265" i="20"/>
  <c r="A266" i="20"/>
  <c r="B266" i="20"/>
  <c r="C266" i="20"/>
  <c r="D266" i="20"/>
  <c r="A267" i="20"/>
  <c r="B267" i="20"/>
  <c r="C267" i="20"/>
  <c r="D267" i="20"/>
  <c r="A268" i="20"/>
  <c r="B268" i="20"/>
  <c r="C268" i="20"/>
  <c r="D268" i="20"/>
  <c r="A269" i="20"/>
  <c r="B269" i="20"/>
  <c r="C269" i="20"/>
  <c r="D269" i="20"/>
  <c r="A270" i="20"/>
  <c r="B270" i="20"/>
  <c r="C270" i="20"/>
  <c r="D270" i="20"/>
  <c r="A271" i="20"/>
  <c r="B271" i="20"/>
  <c r="C271" i="20"/>
  <c r="D271" i="20"/>
  <c r="A272" i="20"/>
  <c r="B272" i="20"/>
  <c r="C272" i="20"/>
  <c r="D272" i="20"/>
  <c r="A273" i="20"/>
  <c r="B273" i="20"/>
  <c r="C273" i="20"/>
  <c r="D273" i="20"/>
  <c r="A274" i="20"/>
  <c r="B274" i="20"/>
  <c r="C274" i="20"/>
  <c r="D274" i="20"/>
  <c r="A275" i="20"/>
  <c r="B275" i="20"/>
  <c r="C275" i="20"/>
  <c r="D275" i="20"/>
  <c r="A276" i="20"/>
  <c r="B276" i="20"/>
  <c r="C276" i="20"/>
  <c r="D276" i="20"/>
  <c r="A277" i="20"/>
  <c r="B277" i="20"/>
  <c r="C277" i="20"/>
  <c r="D277" i="20"/>
  <c r="A278" i="20"/>
  <c r="B278" i="20"/>
  <c r="C278" i="20"/>
  <c r="D278" i="20"/>
  <c r="A282" i="20"/>
  <c r="B282" i="20"/>
  <c r="C282" i="20"/>
  <c r="D282" i="20"/>
  <c r="A283" i="20"/>
  <c r="B283" i="20"/>
  <c r="C283" i="20"/>
  <c r="D283" i="20"/>
  <c r="A284" i="20"/>
  <c r="B284" i="20"/>
  <c r="C284" i="20"/>
  <c r="D284" i="20"/>
  <c r="A285" i="20"/>
  <c r="B285" i="20"/>
  <c r="C285" i="20"/>
  <c r="D285" i="20"/>
  <c r="A286" i="20"/>
  <c r="B286" i="20"/>
  <c r="C286" i="20"/>
  <c r="D286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A218" i="20"/>
  <c r="B218" i="20"/>
  <c r="C218" i="20"/>
  <c r="D218" i="20"/>
  <c r="A219" i="20"/>
  <c r="B219" i="20"/>
  <c r="C219" i="20"/>
  <c r="D219" i="20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A242" i="20"/>
  <c r="B242" i="20"/>
  <c r="C242" i="20"/>
  <c r="D242" i="20"/>
  <c r="A243" i="20"/>
  <c r="B243" i="20"/>
  <c r="C243" i="20"/>
  <c r="D243" i="20"/>
  <c r="A244" i="20"/>
  <c r="B244" i="20"/>
  <c r="C244" i="20"/>
  <c r="D244" i="20"/>
  <c r="A245" i="20"/>
  <c r="B245" i="20"/>
  <c r="C245" i="20"/>
  <c r="D245" i="20"/>
  <c r="A246" i="20"/>
  <c r="B246" i="20"/>
  <c r="C246" i="20"/>
  <c r="D246" i="20"/>
  <c r="A146" i="20"/>
  <c r="B146" i="20"/>
  <c r="C146" i="20"/>
  <c r="D146" i="20"/>
  <c r="A147" i="20"/>
  <c r="B147" i="20"/>
  <c r="C147" i="20"/>
  <c r="D147" i="20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4" i="20"/>
  <c r="B164" i="20"/>
  <c r="C164" i="20"/>
  <c r="D16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A170" i="20"/>
  <c r="B170" i="20"/>
  <c r="C170" i="20"/>
  <c r="D170" i="20"/>
  <c r="A171" i="20"/>
  <c r="B171" i="20"/>
  <c r="C171" i="20"/>
  <c r="D171" i="20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A194" i="20"/>
  <c r="B194" i="20"/>
  <c r="C194" i="20"/>
  <c r="D194" i="20"/>
  <c r="A195" i="20"/>
  <c r="B195" i="20"/>
  <c r="C195" i="20"/>
  <c r="D195" i="20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10" i="20"/>
  <c r="B210" i="20"/>
  <c r="C210" i="20"/>
  <c r="D210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A122" i="20"/>
  <c r="B122" i="20"/>
  <c r="C122" i="20"/>
  <c r="D122" i="20"/>
  <c r="A123" i="20"/>
  <c r="B123" i="20"/>
  <c r="C123" i="20"/>
  <c r="D123" i="20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8" i="20"/>
  <c r="B118" i="20"/>
  <c r="C118" i="20"/>
  <c r="D118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A98" i="20"/>
  <c r="B98" i="20"/>
  <c r="C98" i="20"/>
  <c r="D98" i="20"/>
  <c r="A99" i="20"/>
  <c r="B99" i="20"/>
  <c r="C99" i="20"/>
  <c r="D99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2" i="20"/>
  <c r="B72" i="20"/>
  <c r="C72" i="20"/>
  <c r="D72" i="20"/>
  <c r="A73" i="20"/>
  <c r="B73" i="20"/>
  <c r="C73" i="20"/>
  <c r="D73" i="20"/>
  <c r="A74" i="20"/>
  <c r="B74" i="20"/>
  <c r="C74" i="20"/>
  <c r="D74" i="20"/>
  <c r="A75" i="20"/>
  <c r="B75" i="20"/>
  <c r="C75" i="20"/>
  <c r="D75" i="20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9" i="20"/>
  <c r="B49" i="20"/>
  <c r="C49" i="20"/>
  <c r="D49" i="20"/>
  <c r="A50" i="20"/>
  <c r="B50" i="20"/>
  <c r="C50" i="20"/>
  <c r="D50" i="20"/>
  <c r="A23" i="20"/>
  <c r="B23" i="20"/>
  <c r="C23" i="20"/>
  <c r="D23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E350" i="20"/>
  <c r="E92" i="20"/>
  <c r="E115" i="20"/>
  <c r="E138" i="20"/>
  <c r="E161" i="20"/>
  <c r="E184" i="20"/>
  <c r="E207" i="20"/>
  <c r="E230" i="20"/>
  <c r="E254" i="20"/>
  <c r="E278" i="20"/>
  <c r="E302" i="20"/>
  <c r="E326" i="20"/>
  <c r="E23" i="20"/>
  <c r="E46" i="20"/>
  <c r="E69" i="20"/>
  <c r="A359" i="6"/>
  <c r="B359" i="6"/>
  <c r="C359" i="6"/>
  <c r="D359" i="6"/>
  <c r="A335" i="6"/>
  <c r="B335" i="6"/>
  <c r="C335" i="6"/>
  <c r="D335" i="6"/>
  <c r="A311" i="6"/>
  <c r="B311" i="6"/>
  <c r="C311" i="6"/>
  <c r="D311" i="6"/>
  <c r="A287" i="6"/>
  <c r="B287" i="6"/>
  <c r="C287" i="6"/>
  <c r="D287" i="6"/>
  <c r="A263" i="6"/>
  <c r="B263" i="6"/>
  <c r="C263" i="6"/>
  <c r="D263" i="6"/>
  <c r="A239" i="6"/>
  <c r="B239" i="6"/>
  <c r="C239" i="6"/>
  <c r="D239" i="6"/>
  <c r="A215" i="6"/>
  <c r="B215" i="6"/>
  <c r="C215" i="6"/>
  <c r="D215" i="6"/>
  <c r="A191" i="6"/>
  <c r="B191" i="6"/>
  <c r="C191" i="6"/>
  <c r="D191" i="6"/>
  <c r="A167" i="6"/>
  <c r="B167" i="6"/>
  <c r="C167" i="6"/>
  <c r="D167" i="6"/>
  <c r="A143" i="6"/>
  <c r="B143" i="6"/>
  <c r="C143" i="6"/>
  <c r="D143" i="6"/>
  <c r="A119" i="6"/>
  <c r="B119" i="6"/>
  <c r="C119" i="6"/>
  <c r="D119" i="6"/>
  <c r="A95" i="6"/>
  <c r="B95" i="6"/>
  <c r="C95" i="6"/>
  <c r="D95" i="6"/>
  <c r="A71" i="6"/>
  <c r="B71" i="6"/>
  <c r="C71" i="6"/>
  <c r="D71" i="6"/>
  <c r="A47" i="6"/>
  <c r="B47" i="6"/>
  <c r="C47" i="6"/>
  <c r="D47" i="6"/>
  <c r="A23" i="6"/>
  <c r="B23" i="6"/>
  <c r="C23" i="6"/>
  <c r="D23" i="6"/>
  <c r="A359" i="4"/>
  <c r="B359" i="4"/>
  <c r="C359" i="4"/>
  <c r="D359" i="4"/>
  <c r="A335" i="4"/>
  <c r="B335" i="4"/>
  <c r="C335" i="4"/>
  <c r="D335" i="4"/>
  <c r="A311" i="4"/>
  <c r="B311" i="4"/>
  <c r="C311" i="4"/>
  <c r="D311" i="4"/>
  <c r="A287" i="4"/>
  <c r="B287" i="4"/>
  <c r="C287" i="4"/>
  <c r="D287" i="4"/>
  <c r="A263" i="4"/>
  <c r="B263" i="4"/>
  <c r="C263" i="4"/>
  <c r="D263" i="4"/>
  <c r="A239" i="4"/>
  <c r="B239" i="4"/>
  <c r="C239" i="4"/>
  <c r="D239" i="4"/>
  <c r="A215" i="4"/>
  <c r="B215" i="4"/>
  <c r="C215" i="4"/>
  <c r="D215" i="4"/>
  <c r="A191" i="4"/>
  <c r="B191" i="4"/>
  <c r="C191" i="4"/>
  <c r="D191" i="4"/>
  <c r="A167" i="4"/>
  <c r="B167" i="4"/>
  <c r="C167" i="4"/>
  <c r="D167" i="4"/>
  <c r="D143" i="4"/>
  <c r="A143" i="4"/>
  <c r="B143" i="4"/>
  <c r="C143" i="4"/>
  <c r="A119" i="4"/>
  <c r="B119" i="4"/>
  <c r="C119" i="4"/>
  <c r="D119" i="4"/>
  <c r="A95" i="4"/>
  <c r="B95" i="4"/>
  <c r="C95" i="4"/>
  <c r="D95" i="4"/>
  <c r="A71" i="4"/>
  <c r="B71" i="4"/>
  <c r="C71" i="4"/>
  <c r="D71" i="4"/>
  <c r="A47" i="4"/>
  <c r="B47" i="4"/>
  <c r="C47" i="4"/>
  <c r="D47" i="4"/>
  <c r="A23" i="4"/>
  <c r="B23" i="4"/>
  <c r="C23" i="4"/>
  <c r="D23" i="4"/>
  <c r="H23" i="21" l="1"/>
  <c r="I23" i="21"/>
  <c r="J23" i="21" s="1"/>
  <c r="K23" i="21" s="1"/>
  <c r="H23" i="20"/>
  <c r="V23" i="20" s="1"/>
  <c r="I23" i="20"/>
  <c r="J23" i="20" s="1"/>
  <c r="K23" i="20" s="1"/>
  <c r="P22" i="2"/>
  <c r="Q22" i="2" s="1"/>
  <c r="R22" i="2" s="1"/>
  <c r="M190" i="2"/>
  <c r="N190" i="2" s="1"/>
  <c r="N115" i="20"/>
  <c r="R115" i="20" s="1"/>
  <c r="S115" i="20" s="1"/>
  <c r="T115" i="20" s="1"/>
  <c r="N119" i="21"/>
  <c r="R119" i="21" s="1"/>
  <c r="S119" i="21" s="1"/>
  <c r="T119" i="21" s="1"/>
  <c r="Q161" i="20"/>
  <c r="Q167" i="21"/>
  <c r="Q230" i="20"/>
  <c r="Q138" i="20"/>
  <c r="Q207" i="20"/>
  <c r="Q23" i="21"/>
  <c r="Q215" i="21"/>
  <c r="N23" i="21"/>
  <c r="R23" i="21" s="1"/>
  <c r="N23" i="20"/>
  <c r="R23" i="20" s="1"/>
  <c r="N47" i="4"/>
  <c r="S47" i="4" s="1"/>
  <c r="T47" i="4" s="1"/>
  <c r="N47" i="21"/>
  <c r="R47" i="21" s="1"/>
  <c r="S47" i="21" s="1"/>
  <c r="T47" i="21" s="1"/>
  <c r="N46" i="20"/>
  <c r="R46" i="20" s="1"/>
  <c r="S46" i="20" s="1"/>
  <c r="T46" i="20" s="1"/>
  <c r="Q46" i="20"/>
  <c r="Q191" i="21"/>
  <c r="M118" i="2"/>
  <c r="N118" i="2" s="1"/>
  <c r="Q47" i="21"/>
  <c r="Q115" i="20"/>
  <c r="Q184" i="20"/>
  <c r="P166" i="2"/>
  <c r="N167" i="4" s="1"/>
  <c r="Q119" i="21"/>
  <c r="Q92" i="20"/>
  <c r="N184" i="20"/>
  <c r="R184" i="20" s="1"/>
  <c r="S184" i="20" s="1"/>
  <c r="T184" i="20" s="1"/>
  <c r="N191" i="21"/>
  <c r="R191" i="21" s="1"/>
  <c r="S191" i="21" s="1"/>
  <c r="T191" i="21" s="1"/>
  <c r="Q350" i="20"/>
  <c r="Q69" i="20"/>
  <c r="Q95" i="21"/>
  <c r="I115" i="20"/>
  <c r="H115" i="20"/>
  <c r="I47" i="21"/>
  <c r="H47" i="21"/>
  <c r="H167" i="21"/>
  <c r="I167" i="21"/>
  <c r="H95" i="21"/>
  <c r="I95" i="21"/>
  <c r="H119" i="21"/>
  <c r="I119" i="21"/>
  <c r="H215" i="21"/>
  <c r="I215" i="21"/>
  <c r="H138" i="20"/>
  <c r="I138" i="20"/>
  <c r="H92" i="20"/>
  <c r="I92" i="20"/>
  <c r="H69" i="20"/>
  <c r="I69" i="20"/>
  <c r="H207" i="20"/>
  <c r="I207" i="20"/>
  <c r="H143" i="21"/>
  <c r="V143" i="21" s="1"/>
  <c r="I143" i="21"/>
  <c r="H46" i="20"/>
  <c r="I46" i="20"/>
  <c r="H184" i="20"/>
  <c r="I184" i="20"/>
  <c r="I71" i="21"/>
  <c r="H71" i="21"/>
  <c r="V71" i="21" s="1"/>
  <c r="H161" i="20"/>
  <c r="I161" i="20"/>
  <c r="H191" i="21"/>
  <c r="I191" i="21"/>
  <c r="H278" i="20"/>
  <c r="I278" i="20"/>
  <c r="H359" i="21"/>
  <c r="I359" i="21"/>
  <c r="H254" i="20"/>
  <c r="I254" i="20"/>
  <c r="H350" i="20"/>
  <c r="I350" i="20"/>
  <c r="I287" i="21"/>
  <c r="H287" i="21"/>
  <c r="H335" i="21"/>
  <c r="I335" i="21"/>
  <c r="H263" i="21"/>
  <c r="I263" i="21"/>
  <c r="I230" i="20"/>
  <c r="H230" i="20"/>
  <c r="H326" i="20"/>
  <c r="I326" i="20"/>
  <c r="H311" i="21"/>
  <c r="I311" i="21"/>
  <c r="H302" i="20"/>
  <c r="I302" i="20"/>
  <c r="H239" i="21"/>
  <c r="I239" i="21"/>
  <c r="P238" i="2"/>
  <c r="N230" i="20" s="1"/>
  <c r="S230" i="20" s="1"/>
  <c r="T230" i="20" s="1"/>
  <c r="P358" i="2"/>
  <c r="O359" i="6" s="1"/>
  <c r="M358" i="2"/>
  <c r="N358" i="2" s="1"/>
  <c r="P142" i="2"/>
  <c r="N143" i="4" s="1"/>
  <c r="M238" i="2"/>
  <c r="N238" i="2" s="1"/>
  <c r="M46" i="2"/>
  <c r="N46" i="2" s="1"/>
  <c r="P310" i="2"/>
  <c r="Q310" i="2" s="1"/>
  <c r="R310" i="2" s="1"/>
  <c r="M310" i="2"/>
  <c r="N310" i="2" s="1"/>
  <c r="P70" i="2"/>
  <c r="P214" i="2"/>
  <c r="T143" i="6"/>
  <c r="Y143" i="6" s="1"/>
  <c r="D79" i="18" s="1"/>
  <c r="S79" i="18" s="1"/>
  <c r="T119" i="6"/>
  <c r="Y119" i="6" s="1"/>
  <c r="D79" i="11" s="1"/>
  <c r="U79" i="11" s="1"/>
  <c r="T263" i="6"/>
  <c r="Y263" i="6" s="1"/>
  <c r="F80" i="19" s="1"/>
  <c r="Q302" i="20"/>
  <c r="Q254" i="20"/>
  <c r="T71" i="6"/>
  <c r="Y71" i="6" s="1"/>
  <c r="J79" i="11" s="1"/>
  <c r="AA79" i="11" s="1"/>
  <c r="Q263" i="4"/>
  <c r="V263" i="4" s="1"/>
  <c r="F52" i="19" s="1"/>
  <c r="Q95" i="4"/>
  <c r="V95" i="4" s="1"/>
  <c r="B51" i="18" s="1"/>
  <c r="Q51" i="18" s="1"/>
  <c r="T311" i="6"/>
  <c r="Y311" i="6" s="1"/>
  <c r="J80" i="19" s="1"/>
  <c r="Q278" i="20"/>
  <c r="Q263" i="21"/>
  <c r="T23" i="6"/>
  <c r="Y23" i="6" s="1"/>
  <c r="B79" i="11" s="1"/>
  <c r="S79" i="11" s="1"/>
  <c r="Q167" i="4"/>
  <c r="V167" i="4" s="1"/>
  <c r="F51" i="11" s="1"/>
  <c r="W51" i="11" s="1"/>
  <c r="T167" i="6"/>
  <c r="Y167" i="6" s="1"/>
  <c r="F79" i="11" s="1"/>
  <c r="W79" i="11" s="1"/>
  <c r="Q239" i="21"/>
  <c r="Q311" i="21"/>
  <c r="Q287" i="21"/>
  <c r="Q191" i="4"/>
  <c r="V191" i="4" s="1"/>
  <c r="F51" i="18" s="1"/>
  <c r="U51" i="18" s="1"/>
  <c r="Q23" i="4"/>
  <c r="V23" i="4" s="1"/>
  <c r="B51" i="11" s="1"/>
  <c r="S51" i="11" s="1"/>
  <c r="Q326" i="20"/>
  <c r="T239" i="6"/>
  <c r="Y239" i="6" s="1"/>
  <c r="B80" i="19" s="1"/>
  <c r="T287" i="6"/>
  <c r="Y287" i="6" s="1"/>
  <c r="H80" i="19" s="1"/>
  <c r="Q359" i="4"/>
  <c r="V359" i="4" s="1"/>
  <c r="D52" i="19" s="1"/>
  <c r="T335" i="6"/>
  <c r="Y335" i="6" s="1"/>
  <c r="L80" i="19" s="1"/>
  <c r="Q239" i="4"/>
  <c r="V239" i="4" s="1"/>
  <c r="B52" i="19" s="1"/>
  <c r="T95" i="6"/>
  <c r="Y95" i="6" s="1"/>
  <c r="B79" i="18" s="1"/>
  <c r="Q79" i="18" s="1"/>
  <c r="Q359" i="21"/>
  <c r="Q335" i="21"/>
  <c r="Q143" i="4"/>
  <c r="V143" i="4" s="1"/>
  <c r="D51" i="18" s="1"/>
  <c r="S51" i="18" s="1"/>
  <c r="T215" i="6"/>
  <c r="Y215" i="6" s="1"/>
  <c r="H79" i="18" s="1"/>
  <c r="W79" i="18" s="1"/>
  <c r="T191" i="6"/>
  <c r="Y191" i="6" s="1"/>
  <c r="F79" i="18" s="1"/>
  <c r="U79" i="18" s="1"/>
  <c r="T47" i="6"/>
  <c r="Y47" i="6" s="1"/>
  <c r="H79" i="11" s="1"/>
  <c r="Y79" i="11" s="1"/>
  <c r="N24" i="19"/>
  <c r="P286" i="2"/>
  <c r="O287" i="6" s="1"/>
  <c r="I24" i="19"/>
  <c r="M262" i="2"/>
  <c r="N262" i="2" s="1"/>
  <c r="G24" i="19"/>
  <c r="T359" i="6"/>
  <c r="Y359" i="6" s="1"/>
  <c r="D80" i="19" s="1"/>
  <c r="Q190" i="2"/>
  <c r="R190" i="2" s="1"/>
  <c r="O191" i="6"/>
  <c r="N191" i="4"/>
  <c r="Q262" i="2"/>
  <c r="R262" i="2" s="1"/>
  <c r="O263" i="6"/>
  <c r="N263" i="21"/>
  <c r="N254" i="20"/>
  <c r="N263" i="4"/>
  <c r="P94" i="2"/>
  <c r="Q118" i="2"/>
  <c r="R118" i="2" s="1"/>
  <c r="O119" i="6"/>
  <c r="N119" i="4"/>
  <c r="O23" i="6"/>
  <c r="Z23" i="6" s="1"/>
  <c r="Q46" i="2"/>
  <c r="R46" i="2" s="1"/>
  <c r="O47" i="6"/>
  <c r="Z47" i="6" s="1"/>
  <c r="P334" i="2"/>
  <c r="M334" i="2"/>
  <c r="N334" i="2" s="1"/>
  <c r="F23" i="18"/>
  <c r="G23" i="11"/>
  <c r="N23" i="4"/>
  <c r="O323" i="21"/>
  <c r="P323" i="21"/>
  <c r="O324" i="21"/>
  <c r="P324" i="21"/>
  <c r="O325" i="21"/>
  <c r="P325" i="21"/>
  <c r="O326" i="21"/>
  <c r="P326" i="21"/>
  <c r="O327" i="21"/>
  <c r="P327" i="21"/>
  <c r="O328" i="21"/>
  <c r="P328" i="21"/>
  <c r="O329" i="21"/>
  <c r="P329" i="21"/>
  <c r="O330" i="21"/>
  <c r="P330" i="21"/>
  <c r="O331" i="21"/>
  <c r="P331" i="21"/>
  <c r="O332" i="21"/>
  <c r="P332" i="21"/>
  <c r="O333" i="21"/>
  <c r="P333" i="21"/>
  <c r="P334" i="21"/>
  <c r="O322" i="21"/>
  <c r="P322" i="21"/>
  <c r="O299" i="21"/>
  <c r="P299" i="21"/>
  <c r="O300" i="21"/>
  <c r="P300" i="21"/>
  <c r="O301" i="21"/>
  <c r="P301" i="21"/>
  <c r="O302" i="21"/>
  <c r="P302" i="21"/>
  <c r="O303" i="21"/>
  <c r="P303" i="21"/>
  <c r="O304" i="21"/>
  <c r="P304" i="21"/>
  <c r="O305" i="21"/>
  <c r="P305" i="21"/>
  <c r="O306" i="21"/>
  <c r="P306" i="21"/>
  <c r="O307" i="21"/>
  <c r="P307" i="21"/>
  <c r="O308" i="21"/>
  <c r="P308" i="21"/>
  <c r="O309" i="21"/>
  <c r="P309" i="21"/>
  <c r="O310" i="21"/>
  <c r="P310" i="21"/>
  <c r="O298" i="21"/>
  <c r="P298" i="21"/>
  <c r="O275" i="21"/>
  <c r="P275" i="21"/>
  <c r="O276" i="21"/>
  <c r="P276" i="21"/>
  <c r="O277" i="21"/>
  <c r="P277" i="21"/>
  <c r="O278" i="21"/>
  <c r="P278" i="21"/>
  <c r="O279" i="21"/>
  <c r="P279" i="21"/>
  <c r="O280" i="21"/>
  <c r="P280" i="21"/>
  <c r="O281" i="21"/>
  <c r="P281" i="21"/>
  <c r="O282" i="21"/>
  <c r="P282" i="21"/>
  <c r="O283" i="21"/>
  <c r="P283" i="21"/>
  <c r="O284" i="21"/>
  <c r="P284" i="21"/>
  <c r="O285" i="21"/>
  <c r="P285" i="21"/>
  <c r="O286" i="21"/>
  <c r="P286" i="21"/>
  <c r="O274" i="21"/>
  <c r="P274" i="21"/>
  <c r="O251" i="21"/>
  <c r="P251" i="21"/>
  <c r="O252" i="21"/>
  <c r="P252" i="21"/>
  <c r="O253" i="21"/>
  <c r="P253" i="21"/>
  <c r="O254" i="21"/>
  <c r="P254" i="21"/>
  <c r="O255" i="21"/>
  <c r="P255" i="21"/>
  <c r="O256" i="21"/>
  <c r="P256" i="21"/>
  <c r="O257" i="21"/>
  <c r="P257" i="21"/>
  <c r="O258" i="21"/>
  <c r="P258" i="21"/>
  <c r="O259" i="21"/>
  <c r="P259" i="21"/>
  <c r="O260" i="21"/>
  <c r="P260" i="21"/>
  <c r="O261" i="21"/>
  <c r="P261" i="21"/>
  <c r="O262" i="21"/>
  <c r="P262" i="21"/>
  <c r="O250" i="21"/>
  <c r="P250" i="21"/>
  <c r="O227" i="21"/>
  <c r="P227" i="21"/>
  <c r="O228" i="21"/>
  <c r="P228" i="21"/>
  <c r="O229" i="21"/>
  <c r="P229" i="21"/>
  <c r="O230" i="21"/>
  <c r="P230" i="21"/>
  <c r="O231" i="21"/>
  <c r="P231" i="21"/>
  <c r="O232" i="21"/>
  <c r="P232" i="21"/>
  <c r="O233" i="21"/>
  <c r="P233" i="21"/>
  <c r="O234" i="21"/>
  <c r="P234" i="21"/>
  <c r="O235" i="21"/>
  <c r="P235" i="21"/>
  <c r="O236" i="21"/>
  <c r="P236" i="21"/>
  <c r="O237" i="21"/>
  <c r="P237" i="21"/>
  <c r="O238" i="21"/>
  <c r="P238" i="21"/>
  <c r="O226" i="21"/>
  <c r="P226" i="21"/>
  <c r="F347" i="21"/>
  <c r="G347" i="21"/>
  <c r="F348" i="21"/>
  <c r="G348" i="21"/>
  <c r="F349" i="21"/>
  <c r="G349" i="21"/>
  <c r="F350" i="21"/>
  <c r="G350" i="21"/>
  <c r="F351" i="21"/>
  <c r="G351" i="21"/>
  <c r="F352" i="21"/>
  <c r="G352" i="21"/>
  <c r="F353" i="21"/>
  <c r="G353" i="21"/>
  <c r="F354" i="21"/>
  <c r="G354" i="21"/>
  <c r="F355" i="21"/>
  <c r="G355" i="21"/>
  <c r="F356" i="21"/>
  <c r="G356" i="21"/>
  <c r="F357" i="21"/>
  <c r="G357" i="21"/>
  <c r="F358" i="21"/>
  <c r="G358" i="21"/>
  <c r="F346" i="21"/>
  <c r="G346" i="21"/>
  <c r="F323" i="21"/>
  <c r="G323" i="21"/>
  <c r="F324" i="21"/>
  <c r="G324" i="21"/>
  <c r="F325" i="21"/>
  <c r="G325" i="21"/>
  <c r="F326" i="21"/>
  <c r="G326" i="21"/>
  <c r="F327" i="21"/>
  <c r="G327" i="21"/>
  <c r="F328" i="21"/>
  <c r="G328" i="21"/>
  <c r="F329" i="21"/>
  <c r="G329" i="21"/>
  <c r="F330" i="21"/>
  <c r="G330" i="21"/>
  <c r="F331" i="21"/>
  <c r="G331" i="21"/>
  <c r="F332" i="21"/>
  <c r="G332" i="21"/>
  <c r="F333" i="21"/>
  <c r="G333" i="21"/>
  <c r="F334" i="21"/>
  <c r="G334" i="21"/>
  <c r="F322" i="21"/>
  <c r="G322" i="21"/>
  <c r="F299" i="21"/>
  <c r="G299" i="21"/>
  <c r="F300" i="21"/>
  <c r="G300" i="21"/>
  <c r="F301" i="21"/>
  <c r="G301" i="21"/>
  <c r="F302" i="21"/>
  <c r="G302" i="21"/>
  <c r="F303" i="21"/>
  <c r="G303" i="21"/>
  <c r="F304" i="21"/>
  <c r="G304" i="21"/>
  <c r="F305" i="21"/>
  <c r="G305" i="21"/>
  <c r="F306" i="21"/>
  <c r="G306" i="21"/>
  <c r="F307" i="21"/>
  <c r="G307" i="21"/>
  <c r="F308" i="21"/>
  <c r="G308" i="21"/>
  <c r="F309" i="21"/>
  <c r="G309" i="21"/>
  <c r="F310" i="21"/>
  <c r="G310" i="21"/>
  <c r="F298" i="21"/>
  <c r="G298" i="21"/>
  <c r="F275" i="21"/>
  <c r="G275" i="21"/>
  <c r="F276" i="21"/>
  <c r="G276" i="21"/>
  <c r="F277" i="21"/>
  <c r="G277" i="21"/>
  <c r="F278" i="21"/>
  <c r="G278" i="21"/>
  <c r="F279" i="21"/>
  <c r="G279" i="21"/>
  <c r="F280" i="21"/>
  <c r="G280" i="21"/>
  <c r="F281" i="21"/>
  <c r="G281" i="21"/>
  <c r="F282" i="21"/>
  <c r="G282" i="21"/>
  <c r="F283" i="21"/>
  <c r="G283" i="21"/>
  <c r="F284" i="21"/>
  <c r="G284" i="21"/>
  <c r="F285" i="21"/>
  <c r="G285" i="21"/>
  <c r="F286" i="21"/>
  <c r="G286" i="21"/>
  <c r="F274" i="21"/>
  <c r="G274" i="21"/>
  <c r="F251" i="21"/>
  <c r="G251" i="21"/>
  <c r="F252" i="21"/>
  <c r="G252" i="21"/>
  <c r="F253" i="21"/>
  <c r="G253" i="21"/>
  <c r="F254" i="21"/>
  <c r="G254" i="21"/>
  <c r="F255" i="21"/>
  <c r="G255" i="21"/>
  <c r="F256" i="21"/>
  <c r="G256" i="21"/>
  <c r="F257" i="21"/>
  <c r="G257" i="21"/>
  <c r="F258" i="21"/>
  <c r="G258" i="21"/>
  <c r="F259" i="21"/>
  <c r="G259" i="21"/>
  <c r="F260" i="21"/>
  <c r="G260" i="21"/>
  <c r="F261" i="21"/>
  <c r="G261" i="21"/>
  <c r="F262" i="21"/>
  <c r="G262" i="21"/>
  <c r="F250" i="21"/>
  <c r="G250" i="21"/>
  <c r="F227" i="21"/>
  <c r="G227" i="21"/>
  <c r="F228" i="21"/>
  <c r="G228" i="21"/>
  <c r="F229" i="21"/>
  <c r="G229" i="21"/>
  <c r="F230" i="21"/>
  <c r="G230" i="21"/>
  <c r="F231" i="21"/>
  <c r="G231" i="21"/>
  <c r="F232" i="21"/>
  <c r="G232" i="21"/>
  <c r="F233" i="21"/>
  <c r="G233" i="21"/>
  <c r="F234" i="21"/>
  <c r="G234" i="21"/>
  <c r="F235" i="21"/>
  <c r="G235" i="21"/>
  <c r="F236" i="21"/>
  <c r="G236" i="21"/>
  <c r="F237" i="21"/>
  <c r="G237" i="21"/>
  <c r="F238" i="21"/>
  <c r="G238" i="21"/>
  <c r="F226" i="21"/>
  <c r="G226" i="21"/>
  <c r="C1" i="21"/>
  <c r="B1" i="21"/>
  <c r="A1" i="21"/>
  <c r="AC51" i="11" l="1"/>
  <c r="Y79" i="18"/>
  <c r="AC79" i="11"/>
  <c r="Y51" i="18"/>
  <c r="N311" i="4"/>
  <c r="S311" i="4" s="1"/>
  <c r="T311" i="4" s="1"/>
  <c r="O311" i="6"/>
  <c r="Z311" i="6" s="1"/>
  <c r="Z191" i="6"/>
  <c r="AA191" i="6" s="1"/>
  <c r="V191" i="6"/>
  <c r="W191" i="6" s="1"/>
  <c r="V359" i="21"/>
  <c r="V23" i="21"/>
  <c r="V326" i="20"/>
  <c r="Q166" i="2"/>
  <c r="R166" i="2" s="1"/>
  <c r="V119" i="21"/>
  <c r="V350" i="20"/>
  <c r="V167" i="21"/>
  <c r="Q142" i="2"/>
  <c r="R142" i="2" s="1"/>
  <c r="V69" i="20"/>
  <c r="N311" i="21"/>
  <c r="W311" i="21" s="1"/>
  <c r="X311" i="21" s="1"/>
  <c r="V138" i="20"/>
  <c r="N239" i="21"/>
  <c r="S239" i="21" s="1"/>
  <c r="T239" i="21" s="1"/>
  <c r="V191" i="21"/>
  <c r="V92" i="20"/>
  <c r="V95" i="21"/>
  <c r="W47" i="4"/>
  <c r="X47" i="4" s="1"/>
  <c r="Q238" i="2"/>
  <c r="R238" i="2" s="1"/>
  <c r="V115" i="20"/>
  <c r="N95" i="21"/>
  <c r="R95" i="21" s="1"/>
  <c r="S95" i="21" s="1"/>
  <c r="T95" i="21" s="1"/>
  <c r="N92" i="20"/>
  <c r="R92" i="20" s="1"/>
  <c r="S92" i="20" s="1"/>
  <c r="T92" i="20" s="1"/>
  <c r="V161" i="20"/>
  <c r="W23" i="20"/>
  <c r="X23" i="20" s="1"/>
  <c r="Y23" i="20" s="1"/>
  <c r="S23" i="20"/>
  <c r="T23" i="20" s="1"/>
  <c r="O215" i="6"/>
  <c r="N215" i="21"/>
  <c r="R215" i="21" s="1"/>
  <c r="S215" i="21" s="1"/>
  <c r="T215" i="21" s="1"/>
  <c r="N207" i="20"/>
  <c r="R207" i="20" s="1"/>
  <c r="S207" i="20" s="1"/>
  <c r="T207" i="20" s="1"/>
  <c r="N143" i="21"/>
  <c r="R143" i="21" s="1"/>
  <c r="S143" i="21" s="1"/>
  <c r="T143" i="21" s="1"/>
  <c r="N138" i="20"/>
  <c r="R138" i="20" s="1"/>
  <c r="S138" i="20" s="1"/>
  <c r="T138" i="20" s="1"/>
  <c r="V47" i="21"/>
  <c r="N167" i="21"/>
  <c r="R167" i="21" s="1"/>
  <c r="S167" i="21" s="1"/>
  <c r="T167" i="21" s="1"/>
  <c r="N161" i="20"/>
  <c r="R161" i="20" s="1"/>
  <c r="S161" i="20" s="1"/>
  <c r="T161" i="20" s="1"/>
  <c r="Q358" i="2"/>
  <c r="R358" i="2" s="1"/>
  <c r="N71" i="4"/>
  <c r="S71" i="4" s="1"/>
  <c r="T71" i="4" s="1"/>
  <c r="N71" i="21"/>
  <c r="R71" i="21" s="1"/>
  <c r="S71" i="21" s="1"/>
  <c r="T71" i="21" s="1"/>
  <c r="N69" i="20"/>
  <c r="R69" i="20" s="1"/>
  <c r="S69" i="20" s="1"/>
  <c r="T69" i="20" s="1"/>
  <c r="V207" i="20"/>
  <c r="V215" i="21"/>
  <c r="V184" i="20"/>
  <c r="S23" i="21"/>
  <c r="T23" i="21" s="1"/>
  <c r="W23" i="21"/>
  <c r="X23" i="21" s="1"/>
  <c r="Y23" i="21" s="1"/>
  <c r="V230" i="20"/>
  <c r="O143" i="6"/>
  <c r="Z143" i="6" s="1"/>
  <c r="E79" i="18" s="1"/>
  <c r="T79" i="18" s="1"/>
  <c r="O167" i="6"/>
  <c r="Z167" i="6" s="1"/>
  <c r="W230" i="20"/>
  <c r="X230" i="20" s="1"/>
  <c r="Y230" i="20" s="1"/>
  <c r="V46" i="20"/>
  <c r="J191" i="21"/>
  <c r="K191" i="21" s="1"/>
  <c r="W191" i="21"/>
  <c r="X191" i="21" s="1"/>
  <c r="Y191" i="21" s="1"/>
  <c r="J46" i="20"/>
  <c r="K46" i="20" s="1"/>
  <c r="W46" i="20"/>
  <c r="X46" i="20" s="1"/>
  <c r="Y46" i="20" s="1"/>
  <c r="J92" i="20"/>
  <c r="K92" i="20" s="1"/>
  <c r="J95" i="21"/>
  <c r="K95" i="21" s="1"/>
  <c r="J161" i="20"/>
  <c r="K161" i="20" s="1"/>
  <c r="J143" i="21"/>
  <c r="K143" i="21" s="1"/>
  <c r="J138" i="20"/>
  <c r="K138" i="20" s="1"/>
  <c r="J167" i="21"/>
  <c r="K167" i="21" s="1"/>
  <c r="J207" i="20"/>
  <c r="K207" i="20" s="1"/>
  <c r="J215" i="21"/>
  <c r="K215" i="21" s="1"/>
  <c r="J71" i="21"/>
  <c r="K71" i="21" s="1"/>
  <c r="J47" i="21"/>
  <c r="K47" i="21" s="1"/>
  <c r="W47" i="21"/>
  <c r="X47" i="21" s="1"/>
  <c r="Y47" i="21" s="1"/>
  <c r="J184" i="20"/>
  <c r="K184" i="20" s="1"/>
  <c r="W184" i="20"/>
  <c r="X184" i="20" s="1"/>
  <c r="Y184" i="20" s="1"/>
  <c r="J69" i="20"/>
  <c r="K69" i="20" s="1"/>
  <c r="J119" i="21"/>
  <c r="K119" i="21" s="1"/>
  <c r="W119" i="21"/>
  <c r="X119" i="21" s="1"/>
  <c r="Y119" i="21" s="1"/>
  <c r="J115" i="20"/>
  <c r="K115" i="20" s="1"/>
  <c r="W115" i="20"/>
  <c r="X115" i="20" s="1"/>
  <c r="Y115" i="20" s="1"/>
  <c r="V263" i="21"/>
  <c r="V254" i="20"/>
  <c r="V335" i="21"/>
  <c r="V239" i="21"/>
  <c r="V287" i="21"/>
  <c r="V278" i="20"/>
  <c r="V311" i="21"/>
  <c r="V302" i="20"/>
  <c r="N359" i="4"/>
  <c r="S359" i="4" s="1"/>
  <c r="T359" i="4" s="1"/>
  <c r="O24" i="19"/>
  <c r="P24" i="19" s="1"/>
  <c r="Q24" i="19" s="1"/>
  <c r="N239" i="4"/>
  <c r="W239" i="4" s="1"/>
  <c r="O239" i="6"/>
  <c r="Z239" i="6" s="1"/>
  <c r="O71" i="6"/>
  <c r="N350" i="20"/>
  <c r="S350" i="20" s="1"/>
  <c r="T350" i="20" s="1"/>
  <c r="N359" i="21"/>
  <c r="W359" i="21" s="1"/>
  <c r="X359" i="21" s="1"/>
  <c r="J51" i="18"/>
  <c r="Q214" i="2"/>
  <c r="R214" i="2" s="1"/>
  <c r="N215" i="4"/>
  <c r="S215" i="4" s="1"/>
  <c r="T215" i="4" s="1"/>
  <c r="N278" i="20"/>
  <c r="W278" i="20" s="1"/>
  <c r="X278" i="20" s="1"/>
  <c r="L51" i="11"/>
  <c r="J79" i="18"/>
  <c r="N287" i="21"/>
  <c r="S287" i="21" s="1"/>
  <c r="T287" i="21" s="1"/>
  <c r="Q70" i="2"/>
  <c r="R70" i="2" s="1"/>
  <c r="Q286" i="2"/>
  <c r="R286" i="2" s="1"/>
  <c r="N302" i="20"/>
  <c r="S302" i="20" s="1"/>
  <c r="T302" i="20" s="1"/>
  <c r="N52" i="19"/>
  <c r="V359" i="6"/>
  <c r="W359" i="6" s="1"/>
  <c r="Z359" i="6"/>
  <c r="S254" i="20"/>
  <c r="T254" i="20" s="1"/>
  <c r="W254" i="20"/>
  <c r="X254" i="20" s="1"/>
  <c r="S263" i="21"/>
  <c r="T263" i="21" s="1"/>
  <c r="W263" i="21"/>
  <c r="X263" i="21" s="1"/>
  <c r="V287" i="6"/>
  <c r="W287" i="6" s="1"/>
  <c r="Z287" i="6"/>
  <c r="AA47" i="6"/>
  <c r="I79" i="11"/>
  <c r="Z79" i="11" s="1"/>
  <c r="V119" i="6"/>
  <c r="W119" i="6" s="1"/>
  <c r="Z119" i="6"/>
  <c r="V263" i="6"/>
  <c r="W263" i="6" s="1"/>
  <c r="Z263" i="6"/>
  <c r="S23" i="4"/>
  <c r="T23" i="4" s="1"/>
  <c r="W23" i="4"/>
  <c r="S167" i="4"/>
  <c r="T167" i="4" s="1"/>
  <c r="W167" i="4"/>
  <c r="S143" i="4"/>
  <c r="T143" i="4" s="1"/>
  <c r="W143" i="4"/>
  <c r="S191" i="4"/>
  <c r="T191" i="4" s="1"/>
  <c r="W191" i="4"/>
  <c r="C79" i="11"/>
  <c r="T79" i="11" s="1"/>
  <c r="AA23" i="6"/>
  <c r="N80" i="19"/>
  <c r="S119" i="4"/>
  <c r="T119" i="4" s="1"/>
  <c r="W119" i="4"/>
  <c r="N287" i="4"/>
  <c r="L79" i="11"/>
  <c r="S263" i="4"/>
  <c r="T263" i="4" s="1"/>
  <c r="W263" i="4"/>
  <c r="Q94" i="2"/>
  <c r="R94" i="2" s="1"/>
  <c r="O95" i="6"/>
  <c r="N95" i="4"/>
  <c r="Q334" i="2"/>
  <c r="R334" i="2" s="1"/>
  <c r="N335" i="21"/>
  <c r="O335" i="6"/>
  <c r="N326" i="20"/>
  <c r="N335" i="4"/>
  <c r="V311" i="6" l="1"/>
  <c r="W311" i="6" s="1"/>
  <c r="W311" i="4"/>
  <c r="G79" i="18"/>
  <c r="V79" i="18" s="1"/>
  <c r="V71" i="6"/>
  <c r="W71" i="6" s="1"/>
  <c r="Z215" i="6"/>
  <c r="AA215" i="6" s="1"/>
  <c r="V215" i="6"/>
  <c r="W215" i="6" s="1"/>
  <c r="S311" i="21"/>
  <c r="T311" i="21" s="1"/>
  <c r="V167" i="6"/>
  <c r="W167" i="6" s="1"/>
  <c r="I51" i="11"/>
  <c r="Z51" i="11" s="1"/>
  <c r="W95" i="21"/>
  <c r="X95" i="21" s="1"/>
  <c r="Y95" i="21" s="1"/>
  <c r="W161" i="20"/>
  <c r="X161" i="20" s="1"/>
  <c r="Y161" i="20" s="1"/>
  <c r="W71" i="4"/>
  <c r="X71" i="4" s="1"/>
  <c r="W239" i="21"/>
  <c r="X239" i="21" s="1"/>
  <c r="Z239" i="21" s="1"/>
  <c r="AA143" i="6"/>
  <c r="AB143" i="6" s="1"/>
  <c r="W207" i="20"/>
  <c r="X207" i="20" s="1"/>
  <c r="Y207" i="20" s="1"/>
  <c r="Z230" i="20"/>
  <c r="W167" i="21"/>
  <c r="X167" i="21" s="1"/>
  <c r="Y167" i="21" s="1"/>
  <c r="W71" i="21"/>
  <c r="X71" i="21" s="1"/>
  <c r="Y71" i="21" s="1"/>
  <c r="I79" i="18"/>
  <c r="X79" i="18" s="1"/>
  <c r="W350" i="20"/>
  <c r="X350" i="20" s="1"/>
  <c r="W138" i="20"/>
  <c r="X138" i="20" s="1"/>
  <c r="Y138" i="20" s="1"/>
  <c r="W69" i="20"/>
  <c r="X69" i="20" s="1"/>
  <c r="Y69" i="20" s="1"/>
  <c r="W215" i="21"/>
  <c r="X215" i="21" s="1"/>
  <c r="Y215" i="21" s="1"/>
  <c r="W143" i="21"/>
  <c r="X143" i="21" s="1"/>
  <c r="Y143" i="21" s="1"/>
  <c r="W92" i="20"/>
  <c r="X92" i="20" s="1"/>
  <c r="Y92" i="20" s="1"/>
  <c r="S278" i="20"/>
  <c r="T278" i="20" s="1"/>
  <c r="V239" i="6"/>
  <c r="W239" i="6" s="1"/>
  <c r="W359" i="4"/>
  <c r="E52" i="19" s="1"/>
  <c r="W215" i="4"/>
  <c r="I51" i="18" s="1"/>
  <c r="X51" i="18" s="1"/>
  <c r="S239" i="4"/>
  <c r="T239" i="4" s="1"/>
  <c r="S359" i="21"/>
  <c r="T359" i="21" s="1"/>
  <c r="W287" i="21"/>
  <c r="X287" i="21" s="1"/>
  <c r="Z287" i="21" s="1"/>
  <c r="W302" i="20"/>
  <c r="X302" i="20" s="1"/>
  <c r="Z302" i="20" s="1"/>
  <c r="V335" i="6"/>
  <c r="W335" i="6" s="1"/>
  <c r="Z335" i="6"/>
  <c r="X239" i="4"/>
  <c r="C52" i="19"/>
  <c r="Z263" i="21"/>
  <c r="Y263" i="21"/>
  <c r="X263" i="4"/>
  <c r="G52" i="19"/>
  <c r="AA239" i="6"/>
  <c r="C80" i="19"/>
  <c r="AC23" i="6"/>
  <c r="AB23" i="6"/>
  <c r="Y359" i="21"/>
  <c r="Z359" i="21"/>
  <c r="C51" i="11"/>
  <c r="T51" i="11" s="1"/>
  <c r="X23" i="4"/>
  <c r="X119" i="4"/>
  <c r="E51" i="11"/>
  <c r="V51" i="11" s="1"/>
  <c r="AB215" i="6"/>
  <c r="AC215" i="6"/>
  <c r="Y47" i="4"/>
  <c r="Z47" i="4"/>
  <c r="S95" i="4"/>
  <c r="T95" i="4" s="1"/>
  <c r="W95" i="4"/>
  <c r="Y254" i="20"/>
  <c r="Z254" i="20"/>
  <c r="Z311" i="21"/>
  <c r="Y311" i="21"/>
  <c r="X143" i="4"/>
  <c r="E51" i="18"/>
  <c r="T51" i="18" s="1"/>
  <c r="AC47" i="6"/>
  <c r="AB47" i="6"/>
  <c r="S335" i="21"/>
  <c r="T335" i="21" s="1"/>
  <c r="W335" i="21"/>
  <c r="X335" i="21" s="1"/>
  <c r="AC191" i="6"/>
  <c r="AB191" i="6"/>
  <c r="AA263" i="6"/>
  <c r="G80" i="19"/>
  <c r="V95" i="6"/>
  <c r="W95" i="6" s="1"/>
  <c r="Z95" i="6"/>
  <c r="AA167" i="6"/>
  <c r="G79" i="11"/>
  <c r="X79" i="11" s="1"/>
  <c r="E79" i="11"/>
  <c r="V79" i="11" s="1"/>
  <c r="AA119" i="6"/>
  <c r="AA287" i="6"/>
  <c r="I80" i="19"/>
  <c r="S335" i="4"/>
  <c r="T335" i="4" s="1"/>
  <c r="W335" i="4"/>
  <c r="S287" i="4"/>
  <c r="T287" i="4" s="1"/>
  <c r="W287" i="4"/>
  <c r="AA311" i="6"/>
  <c r="K80" i="19"/>
  <c r="Z278" i="20"/>
  <c r="Y278" i="20"/>
  <c r="X167" i="4"/>
  <c r="G51" i="11"/>
  <c r="X51" i="11" s="1"/>
  <c r="X191" i="4"/>
  <c r="G51" i="18"/>
  <c r="V51" i="18" s="1"/>
  <c r="X311" i="4"/>
  <c r="K52" i="19"/>
  <c r="S326" i="20"/>
  <c r="T326" i="20" s="1"/>
  <c r="W326" i="20"/>
  <c r="X326" i="20" s="1"/>
  <c r="AA359" i="6"/>
  <c r="E80" i="19"/>
  <c r="O313" i="20"/>
  <c r="P313" i="20"/>
  <c r="O314" i="20"/>
  <c r="P314" i="20"/>
  <c r="O315" i="20"/>
  <c r="P315" i="20"/>
  <c r="O316" i="20"/>
  <c r="P316" i="20"/>
  <c r="O317" i="20"/>
  <c r="P317" i="20"/>
  <c r="O318" i="20"/>
  <c r="P318" i="20"/>
  <c r="O319" i="20"/>
  <c r="P319" i="20"/>
  <c r="O320" i="20"/>
  <c r="P320" i="20"/>
  <c r="O321" i="20"/>
  <c r="P321" i="20"/>
  <c r="O322" i="20"/>
  <c r="P322" i="20"/>
  <c r="O323" i="20"/>
  <c r="P323" i="20"/>
  <c r="O324" i="20"/>
  <c r="P324" i="20"/>
  <c r="P325" i="20"/>
  <c r="O289" i="20"/>
  <c r="P289" i="20"/>
  <c r="O290" i="20"/>
  <c r="P290" i="20"/>
  <c r="O291" i="20"/>
  <c r="P291" i="20"/>
  <c r="O292" i="20"/>
  <c r="P292" i="20"/>
  <c r="O293" i="20"/>
  <c r="P293" i="20"/>
  <c r="O294" i="20"/>
  <c r="P294" i="20"/>
  <c r="O295" i="20"/>
  <c r="P295" i="20"/>
  <c r="O296" i="20"/>
  <c r="P296" i="20"/>
  <c r="O297" i="20"/>
  <c r="P297" i="20"/>
  <c r="O298" i="20"/>
  <c r="P298" i="20"/>
  <c r="O299" i="20"/>
  <c r="P299" i="20"/>
  <c r="O300" i="20"/>
  <c r="P300" i="20"/>
  <c r="O301" i="20"/>
  <c r="P301" i="20"/>
  <c r="O265" i="20"/>
  <c r="P265" i="20"/>
  <c r="O266" i="20"/>
  <c r="P266" i="20"/>
  <c r="O267" i="20"/>
  <c r="P267" i="20"/>
  <c r="O268" i="20"/>
  <c r="P268" i="20"/>
  <c r="O269" i="20"/>
  <c r="P269" i="20"/>
  <c r="O270" i="20"/>
  <c r="P270" i="20"/>
  <c r="O271" i="20"/>
  <c r="P271" i="20"/>
  <c r="O272" i="20"/>
  <c r="P272" i="20"/>
  <c r="O273" i="20"/>
  <c r="P273" i="20"/>
  <c r="O274" i="20"/>
  <c r="P274" i="20"/>
  <c r="O275" i="20"/>
  <c r="P275" i="20"/>
  <c r="O276" i="20"/>
  <c r="P276" i="20"/>
  <c r="O277" i="20"/>
  <c r="P277" i="20"/>
  <c r="O241" i="20"/>
  <c r="P241" i="20"/>
  <c r="O242" i="20"/>
  <c r="P242" i="20"/>
  <c r="O243" i="20"/>
  <c r="P243" i="20"/>
  <c r="O244" i="20"/>
  <c r="P244" i="20"/>
  <c r="O245" i="20"/>
  <c r="P245" i="20"/>
  <c r="O246" i="20"/>
  <c r="P246" i="20"/>
  <c r="O247" i="20"/>
  <c r="P247" i="20"/>
  <c r="O248" i="20"/>
  <c r="P248" i="20"/>
  <c r="O249" i="20"/>
  <c r="P249" i="20"/>
  <c r="O250" i="20"/>
  <c r="P250" i="20"/>
  <c r="O251" i="20"/>
  <c r="P251" i="20"/>
  <c r="O252" i="20"/>
  <c r="P252" i="20"/>
  <c r="O253" i="20"/>
  <c r="P253" i="20"/>
  <c r="O218" i="20"/>
  <c r="P218" i="20"/>
  <c r="O219" i="20"/>
  <c r="P219" i="20"/>
  <c r="O220" i="20"/>
  <c r="P220" i="20"/>
  <c r="O221" i="20"/>
  <c r="P221" i="20"/>
  <c r="O222" i="20"/>
  <c r="P222" i="20"/>
  <c r="O223" i="20"/>
  <c r="P223" i="20"/>
  <c r="O224" i="20"/>
  <c r="P224" i="20"/>
  <c r="O225" i="20"/>
  <c r="P225" i="20"/>
  <c r="O226" i="20"/>
  <c r="P226" i="20"/>
  <c r="O227" i="20"/>
  <c r="P227" i="20"/>
  <c r="O228" i="20"/>
  <c r="P228" i="20"/>
  <c r="O229" i="20"/>
  <c r="P229" i="20"/>
  <c r="O217" i="20"/>
  <c r="P217" i="20"/>
  <c r="Z71" i="6" l="1"/>
  <c r="AC143" i="6"/>
  <c r="Y239" i="21"/>
  <c r="K51" i="11"/>
  <c r="Y350" i="20"/>
  <c r="Z350" i="20"/>
  <c r="X215" i="4"/>
  <c r="Z215" i="4" s="1"/>
  <c r="X359" i="4"/>
  <c r="Y359" i="4" s="1"/>
  <c r="Y287" i="21"/>
  <c r="Y302" i="20"/>
  <c r="Y71" i="4"/>
  <c r="Z71" i="4"/>
  <c r="Z191" i="4"/>
  <c r="Y191" i="4"/>
  <c r="AC311" i="6"/>
  <c r="AB311" i="6"/>
  <c r="AB287" i="6"/>
  <c r="AC287" i="6"/>
  <c r="AC263" i="6"/>
  <c r="AB263" i="6"/>
  <c r="Z326" i="20"/>
  <c r="Y326" i="20"/>
  <c r="X287" i="4"/>
  <c r="I52" i="19"/>
  <c r="AB119" i="6"/>
  <c r="AC119" i="6"/>
  <c r="Y263" i="4"/>
  <c r="Z263" i="4"/>
  <c r="Y143" i="4"/>
  <c r="Z143" i="4"/>
  <c r="AC359" i="6"/>
  <c r="AB359" i="6"/>
  <c r="AA335" i="6"/>
  <c r="M80" i="19"/>
  <c r="O80" i="19" s="1"/>
  <c r="P80" i="19" s="1"/>
  <c r="Q80" i="19" s="1"/>
  <c r="M52" i="19"/>
  <c r="X335" i="4"/>
  <c r="Z335" i="21"/>
  <c r="Y335" i="21"/>
  <c r="Z119" i="4"/>
  <c r="Y119" i="4"/>
  <c r="Y311" i="4"/>
  <c r="Z311" i="4"/>
  <c r="Y167" i="4"/>
  <c r="Z167" i="4"/>
  <c r="AB167" i="6"/>
  <c r="AC167" i="6"/>
  <c r="C51" i="18"/>
  <c r="X95" i="4"/>
  <c r="Y23" i="4"/>
  <c r="Z23" i="4"/>
  <c r="C79" i="18"/>
  <c r="AA95" i="6"/>
  <c r="AC239" i="6"/>
  <c r="AB239" i="6"/>
  <c r="Y239" i="4"/>
  <c r="Z239" i="4"/>
  <c r="F338" i="20"/>
  <c r="G338" i="20"/>
  <c r="F339" i="20"/>
  <c r="G339" i="20"/>
  <c r="F340" i="20"/>
  <c r="G340" i="20"/>
  <c r="F341" i="20"/>
  <c r="G341" i="20"/>
  <c r="F342" i="20"/>
  <c r="G342" i="20"/>
  <c r="F343" i="20"/>
  <c r="G343" i="20"/>
  <c r="F344" i="20"/>
  <c r="G344" i="20"/>
  <c r="F345" i="20"/>
  <c r="G345" i="20"/>
  <c r="F346" i="20"/>
  <c r="G346" i="20"/>
  <c r="F347" i="20"/>
  <c r="G347" i="20"/>
  <c r="F348" i="20"/>
  <c r="G348" i="20"/>
  <c r="F349" i="20"/>
  <c r="G349" i="20"/>
  <c r="F337" i="20"/>
  <c r="G337" i="20"/>
  <c r="F314" i="20"/>
  <c r="G314" i="20"/>
  <c r="F315" i="20"/>
  <c r="G315" i="20"/>
  <c r="F316" i="20"/>
  <c r="G316" i="20"/>
  <c r="F317" i="20"/>
  <c r="G317" i="20"/>
  <c r="F318" i="20"/>
  <c r="G318" i="20"/>
  <c r="F319" i="20"/>
  <c r="G319" i="20"/>
  <c r="F320" i="20"/>
  <c r="G320" i="20"/>
  <c r="F321" i="20"/>
  <c r="G321" i="20"/>
  <c r="F322" i="20"/>
  <c r="G322" i="20"/>
  <c r="F323" i="20"/>
  <c r="G323" i="20"/>
  <c r="F324" i="20"/>
  <c r="G324" i="20"/>
  <c r="F325" i="20"/>
  <c r="G325" i="20"/>
  <c r="F313" i="20"/>
  <c r="G313" i="20"/>
  <c r="F290" i="20"/>
  <c r="G290" i="20"/>
  <c r="F291" i="20"/>
  <c r="G291" i="20"/>
  <c r="F292" i="20"/>
  <c r="G292" i="20"/>
  <c r="F293" i="20"/>
  <c r="G293" i="20"/>
  <c r="F294" i="20"/>
  <c r="G294" i="20"/>
  <c r="F295" i="20"/>
  <c r="G295" i="20"/>
  <c r="F296" i="20"/>
  <c r="G296" i="20"/>
  <c r="F297" i="20"/>
  <c r="G297" i="20"/>
  <c r="F298" i="20"/>
  <c r="G298" i="20"/>
  <c r="F299" i="20"/>
  <c r="G299" i="20"/>
  <c r="F300" i="20"/>
  <c r="G300" i="20"/>
  <c r="F301" i="20"/>
  <c r="G301" i="20"/>
  <c r="F289" i="20"/>
  <c r="G289" i="20"/>
  <c r="F266" i="20"/>
  <c r="G266" i="20"/>
  <c r="F267" i="20"/>
  <c r="G267" i="20"/>
  <c r="F268" i="20"/>
  <c r="G268" i="20"/>
  <c r="F269" i="20"/>
  <c r="G269" i="20"/>
  <c r="F270" i="20"/>
  <c r="G270" i="20"/>
  <c r="F271" i="20"/>
  <c r="G271" i="20"/>
  <c r="F272" i="20"/>
  <c r="G272" i="20"/>
  <c r="F273" i="20"/>
  <c r="G273" i="20"/>
  <c r="F274" i="20"/>
  <c r="G274" i="20"/>
  <c r="F275" i="20"/>
  <c r="G275" i="20"/>
  <c r="F276" i="20"/>
  <c r="G276" i="20"/>
  <c r="F277" i="20"/>
  <c r="G277" i="20"/>
  <c r="F265" i="20"/>
  <c r="G265" i="20"/>
  <c r="F242" i="20"/>
  <c r="G242" i="20"/>
  <c r="F243" i="20"/>
  <c r="G243" i="20"/>
  <c r="F244" i="20"/>
  <c r="G244" i="20"/>
  <c r="F245" i="20"/>
  <c r="G245" i="20"/>
  <c r="F246" i="20"/>
  <c r="G246" i="20"/>
  <c r="F247" i="20"/>
  <c r="G247" i="20"/>
  <c r="F248" i="20"/>
  <c r="G248" i="20"/>
  <c r="F249" i="20"/>
  <c r="G249" i="20"/>
  <c r="F250" i="20"/>
  <c r="G250" i="20"/>
  <c r="F251" i="20"/>
  <c r="G251" i="20"/>
  <c r="F252" i="20"/>
  <c r="G252" i="20"/>
  <c r="F253" i="20"/>
  <c r="G253" i="20"/>
  <c r="F241" i="20"/>
  <c r="G241" i="20"/>
  <c r="F218" i="20"/>
  <c r="G218" i="20"/>
  <c r="F219" i="20"/>
  <c r="G219" i="20"/>
  <c r="F220" i="20"/>
  <c r="G220" i="20"/>
  <c r="F221" i="20"/>
  <c r="G221" i="20"/>
  <c r="F222" i="20"/>
  <c r="G222" i="20"/>
  <c r="F223" i="20"/>
  <c r="G223" i="20"/>
  <c r="F224" i="20"/>
  <c r="G224" i="20"/>
  <c r="F225" i="20"/>
  <c r="G225" i="20"/>
  <c r="F226" i="20"/>
  <c r="G226" i="20"/>
  <c r="F227" i="20"/>
  <c r="G227" i="20"/>
  <c r="F228" i="20"/>
  <c r="G228" i="20"/>
  <c r="F229" i="20"/>
  <c r="G229" i="20"/>
  <c r="F217" i="20"/>
  <c r="G217" i="20"/>
  <c r="D22" i="20"/>
  <c r="C22" i="20"/>
  <c r="B22" i="20"/>
  <c r="A22" i="20"/>
  <c r="D21" i="20"/>
  <c r="C21" i="20"/>
  <c r="B21" i="20"/>
  <c r="A21" i="20"/>
  <c r="D20" i="20"/>
  <c r="C20" i="20"/>
  <c r="B20" i="20"/>
  <c r="A20" i="20"/>
  <c r="D19" i="20"/>
  <c r="C19" i="20"/>
  <c r="B19" i="20"/>
  <c r="A19" i="20"/>
  <c r="D18" i="20"/>
  <c r="C18" i="20"/>
  <c r="B18" i="20"/>
  <c r="A18" i="20"/>
  <c r="D17" i="20"/>
  <c r="C17" i="20"/>
  <c r="B17" i="20"/>
  <c r="A17" i="20"/>
  <c r="D16" i="20"/>
  <c r="C16" i="20"/>
  <c r="B16" i="20"/>
  <c r="A16" i="20"/>
  <c r="D15" i="20"/>
  <c r="C15" i="20"/>
  <c r="B15" i="20"/>
  <c r="A15" i="20"/>
  <c r="D14" i="20"/>
  <c r="C14" i="20"/>
  <c r="B14" i="20"/>
  <c r="A14" i="20"/>
  <c r="D13" i="20"/>
  <c r="C13" i="20"/>
  <c r="B13" i="20"/>
  <c r="A13" i="20"/>
  <c r="D12" i="20"/>
  <c r="C12" i="20"/>
  <c r="B12" i="20"/>
  <c r="A12" i="20"/>
  <c r="D11" i="20"/>
  <c r="C11" i="20"/>
  <c r="B11" i="20"/>
  <c r="A11" i="20"/>
  <c r="D10" i="20"/>
  <c r="C10" i="20"/>
  <c r="B10" i="20"/>
  <c r="A10" i="20"/>
  <c r="D9" i="20"/>
  <c r="C9" i="20"/>
  <c r="B9" i="20"/>
  <c r="A9" i="20"/>
  <c r="D8" i="20"/>
  <c r="C8" i="20"/>
  <c r="B8" i="20"/>
  <c r="A8" i="20"/>
  <c r="D7" i="20"/>
  <c r="C7" i="20"/>
  <c r="B7" i="20"/>
  <c r="A7" i="20"/>
  <c r="D6" i="20"/>
  <c r="C6" i="20"/>
  <c r="B6" i="20"/>
  <c r="A6" i="20"/>
  <c r="D5" i="20"/>
  <c r="C5" i="20"/>
  <c r="B5" i="20"/>
  <c r="A5" i="20"/>
  <c r="D4" i="20"/>
  <c r="C4" i="20"/>
  <c r="B4" i="20"/>
  <c r="A4" i="20"/>
  <c r="D3" i="20"/>
  <c r="C3" i="20"/>
  <c r="B3" i="20"/>
  <c r="A3" i="20"/>
  <c r="C1" i="20"/>
  <c r="B1" i="20"/>
  <c r="A1" i="20"/>
  <c r="M51" i="11" l="1"/>
  <c r="N51" i="11" s="1"/>
  <c r="O51" i="11" s="1"/>
  <c r="AD51" i="11" s="1"/>
  <c r="AB51" i="11"/>
  <c r="K79" i="18"/>
  <c r="L79" i="18" s="1"/>
  <c r="M79" i="18" s="1"/>
  <c r="Z79" i="18" s="1"/>
  <c r="R79" i="18"/>
  <c r="K51" i="18"/>
  <c r="L51" i="18" s="1"/>
  <c r="M51" i="18" s="1"/>
  <c r="Z51" i="18" s="1"/>
  <c r="R51" i="18"/>
  <c r="AA71" i="6"/>
  <c r="K79" i="11"/>
  <c r="Y215" i="4"/>
  <c r="O52" i="19"/>
  <c r="P52" i="19" s="1"/>
  <c r="Q52" i="19" s="1"/>
  <c r="Z359" i="4"/>
  <c r="AB95" i="6"/>
  <c r="AC95" i="6"/>
  <c r="Y335" i="4"/>
  <c r="Z335" i="4"/>
  <c r="Y95" i="4"/>
  <c r="Z95" i="4"/>
  <c r="Y287" i="4"/>
  <c r="Z287" i="4"/>
  <c r="AB335" i="6"/>
  <c r="AC335" i="6"/>
  <c r="J352" i="2"/>
  <c r="M79" i="11" l="1"/>
  <c r="N79" i="11" s="1"/>
  <c r="O79" i="11" s="1"/>
  <c r="AD79" i="11" s="1"/>
  <c r="AB79" i="11"/>
  <c r="AB71" i="6"/>
  <c r="AC71" i="6"/>
  <c r="J86" i="2"/>
  <c r="J111" i="2" l="1"/>
  <c r="J112" i="2"/>
  <c r="J357" i="2" l="1"/>
  <c r="I357" i="2"/>
  <c r="J356" i="2"/>
  <c r="I356" i="2"/>
  <c r="J355" i="2"/>
  <c r="I355" i="2"/>
  <c r="J354" i="2"/>
  <c r="I354" i="2"/>
  <c r="J353" i="2"/>
  <c r="I353" i="2"/>
  <c r="I352" i="2"/>
  <c r="J351" i="2"/>
  <c r="I351" i="2"/>
  <c r="J350" i="2"/>
  <c r="I350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J110" i="2"/>
  <c r="J113" i="2"/>
  <c r="J114" i="2"/>
  <c r="J115" i="2"/>
  <c r="J116" i="2"/>
  <c r="J117" i="2"/>
  <c r="I110" i="2"/>
  <c r="I111" i="2"/>
  <c r="I112" i="2"/>
  <c r="I113" i="2"/>
  <c r="I114" i="2"/>
  <c r="I115" i="2"/>
  <c r="I116" i="2"/>
  <c r="K116" i="2" s="1"/>
  <c r="I117" i="2"/>
  <c r="J14" i="2"/>
  <c r="J38" i="2"/>
  <c r="J87" i="2"/>
  <c r="J88" i="2"/>
  <c r="J89" i="2"/>
  <c r="J90" i="2"/>
  <c r="J91" i="2"/>
  <c r="J92" i="2"/>
  <c r="J93" i="2"/>
  <c r="I86" i="2"/>
  <c r="I87" i="2"/>
  <c r="I88" i="2"/>
  <c r="I89" i="2"/>
  <c r="I90" i="2"/>
  <c r="I91" i="2"/>
  <c r="I92" i="2"/>
  <c r="I93" i="2"/>
  <c r="J39" i="2"/>
  <c r="J40" i="2"/>
  <c r="J41" i="2"/>
  <c r="J42" i="2"/>
  <c r="J43" i="2"/>
  <c r="J44" i="2"/>
  <c r="J45" i="2"/>
  <c r="I14" i="2" l="1"/>
  <c r="I15" i="2"/>
  <c r="J15" i="2"/>
  <c r="I16" i="2"/>
  <c r="J16" i="2"/>
  <c r="I17" i="2"/>
  <c r="J17" i="2"/>
  <c r="I18" i="2"/>
  <c r="J18" i="2"/>
  <c r="I19" i="2"/>
  <c r="J19" i="2"/>
  <c r="I38" i="2"/>
  <c r="I39" i="2"/>
  <c r="I40" i="2"/>
  <c r="I41" i="2"/>
  <c r="I42" i="2"/>
  <c r="I43" i="2"/>
  <c r="L43" i="2" s="1"/>
  <c r="M43" i="2" s="1"/>
  <c r="I44" i="2"/>
  <c r="I45" i="2"/>
  <c r="E63" i="2"/>
  <c r="D87" i="10" s="1"/>
  <c r="F63" i="2"/>
  <c r="E87" i="10" s="1"/>
  <c r="G63" i="2"/>
  <c r="H63" i="2"/>
  <c r="E64" i="2"/>
  <c r="D88" i="10" s="1"/>
  <c r="F64" i="2"/>
  <c r="E88" i="10" s="1"/>
  <c r="G64" i="2"/>
  <c r="H64" i="2"/>
  <c r="E65" i="2"/>
  <c r="D89" i="10" s="1"/>
  <c r="F65" i="2"/>
  <c r="E89" i="10" s="1"/>
  <c r="G65" i="2"/>
  <c r="H65" i="2"/>
  <c r="E66" i="2"/>
  <c r="D90" i="10" s="1"/>
  <c r="F66" i="2"/>
  <c r="E90" i="10" s="1"/>
  <c r="G66" i="2"/>
  <c r="H66" i="2"/>
  <c r="E91" i="10"/>
  <c r="E68" i="2"/>
  <c r="D92" i="10" s="1"/>
  <c r="F68" i="2"/>
  <c r="E92" i="10" s="1"/>
  <c r="G68" i="2"/>
  <c r="H68" i="2"/>
  <c r="E69" i="2"/>
  <c r="D93" i="10" s="1"/>
  <c r="F69" i="2"/>
  <c r="E93" i="10" s="1"/>
  <c r="G69" i="2"/>
  <c r="H69" i="2"/>
  <c r="F62" i="2"/>
  <c r="E86" i="10" s="1"/>
  <c r="G62" i="2"/>
  <c r="H62" i="2"/>
  <c r="E62" i="2"/>
  <c r="D86" i="10" s="1"/>
  <c r="D91" i="10" l="1"/>
  <c r="I67" i="2"/>
  <c r="I65" i="2"/>
  <c r="J62" i="2"/>
  <c r="I68" i="2"/>
  <c r="I66" i="2"/>
  <c r="I62" i="2"/>
  <c r="J69" i="2"/>
  <c r="J68" i="2"/>
  <c r="I69" i="2"/>
  <c r="I63" i="2"/>
  <c r="I64" i="2"/>
  <c r="J65" i="2"/>
  <c r="J64" i="2"/>
  <c r="J67" i="2"/>
  <c r="J63" i="2"/>
  <c r="J66" i="2"/>
  <c r="P346" i="6" l="1"/>
  <c r="Q346" i="6"/>
  <c r="P347" i="6"/>
  <c r="Q347" i="6"/>
  <c r="P348" i="6"/>
  <c r="Q348" i="6"/>
  <c r="P349" i="6"/>
  <c r="Q349" i="6"/>
  <c r="P350" i="6"/>
  <c r="Q350" i="6"/>
  <c r="P351" i="6"/>
  <c r="Q351" i="6"/>
  <c r="P352" i="6"/>
  <c r="Q352" i="6"/>
  <c r="P355" i="6"/>
  <c r="Q355" i="6"/>
  <c r="P356" i="6"/>
  <c r="Q356" i="6"/>
  <c r="P357" i="6"/>
  <c r="Q357" i="6"/>
  <c r="P358" i="6"/>
  <c r="Q358" i="6"/>
  <c r="P322" i="6"/>
  <c r="Q322" i="6"/>
  <c r="P323" i="6"/>
  <c r="Q323" i="6"/>
  <c r="P324" i="6"/>
  <c r="Q324" i="6"/>
  <c r="P325" i="6"/>
  <c r="Q325" i="6"/>
  <c r="P326" i="6"/>
  <c r="Q326" i="6"/>
  <c r="P327" i="6"/>
  <c r="Q327" i="6"/>
  <c r="P328" i="6"/>
  <c r="Q328" i="6"/>
  <c r="P329" i="6"/>
  <c r="Q329" i="6"/>
  <c r="P330" i="6"/>
  <c r="Q330" i="6"/>
  <c r="P331" i="6"/>
  <c r="Q331" i="6"/>
  <c r="P332" i="6"/>
  <c r="Q332" i="6"/>
  <c r="P333" i="6"/>
  <c r="Q333" i="6"/>
  <c r="P334" i="6"/>
  <c r="Q334" i="6"/>
  <c r="P298" i="6"/>
  <c r="Q298" i="6"/>
  <c r="P299" i="6"/>
  <c r="Q299" i="6"/>
  <c r="P300" i="6"/>
  <c r="Q300" i="6"/>
  <c r="P301" i="6"/>
  <c r="Q301" i="6"/>
  <c r="P302" i="6"/>
  <c r="Q302" i="6"/>
  <c r="P303" i="6"/>
  <c r="Q303" i="6"/>
  <c r="P304" i="6"/>
  <c r="Q304" i="6"/>
  <c r="P305" i="6"/>
  <c r="Q305" i="6"/>
  <c r="P306" i="6"/>
  <c r="Q306" i="6"/>
  <c r="P307" i="6"/>
  <c r="Q307" i="6"/>
  <c r="P308" i="6"/>
  <c r="Q308" i="6"/>
  <c r="P309" i="6"/>
  <c r="Q309" i="6"/>
  <c r="P310" i="6"/>
  <c r="Q310" i="6"/>
  <c r="P274" i="6"/>
  <c r="Q274" i="6"/>
  <c r="P275" i="6"/>
  <c r="Q275" i="6"/>
  <c r="P276" i="6"/>
  <c r="Q276" i="6"/>
  <c r="P277" i="6"/>
  <c r="Q277" i="6"/>
  <c r="P278" i="6"/>
  <c r="Q278" i="6"/>
  <c r="P279" i="6"/>
  <c r="Q279" i="6"/>
  <c r="P280" i="6"/>
  <c r="Q280" i="6"/>
  <c r="P281" i="6"/>
  <c r="Q281" i="6"/>
  <c r="P282" i="6"/>
  <c r="Q282" i="6"/>
  <c r="P283" i="6"/>
  <c r="Q283" i="6"/>
  <c r="P284" i="6"/>
  <c r="Q284" i="6"/>
  <c r="P285" i="6"/>
  <c r="Q285" i="6"/>
  <c r="P286" i="6"/>
  <c r="Q286" i="6"/>
  <c r="P250" i="6"/>
  <c r="Q250" i="6"/>
  <c r="P251" i="6"/>
  <c r="Q251" i="6"/>
  <c r="P252" i="6"/>
  <c r="Q252" i="6"/>
  <c r="P253" i="6"/>
  <c r="Q253" i="6"/>
  <c r="P254" i="6"/>
  <c r="Q254" i="6"/>
  <c r="P255" i="6"/>
  <c r="Q255" i="6"/>
  <c r="P256" i="6"/>
  <c r="Q256" i="6"/>
  <c r="P257" i="6"/>
  <c r="Q257" i="6"/>
  <c r="P258" i="6"/>
  <c r="Q258" i="6"/>
  <c r="P259" i="6"/>
  <c r="Q259" i="6"/>
  <c r="P260" i="6"/>
  <c r="Q260" i="6"/>
  <c r="P261" i="6"/>
  <c r="Q261" i="6"/>
  <c r="P262" i="6"/>
  <c r="Q262" i="6"/>
  <c r="P226" i="6"/>
  <c r="Q226" i="6"/>
  <c r="P227" i="6"/>
  <c r="Q227" i="6"/>
  <c r="P228" i="6"/>
  <c r="Q228" i="6"/>
  <c r="P229" i="6"/>
  <c r="Q229" i="6"/>
  <c r="P230" i="6"/>
  <c r="Q230" i="6"/>
  <c r="P231" i="6"/>
  <c r="Q231" i="6"/>
  <c r="P232" i="6"/>
  <c r="Q232" i="6"/>
  <c r="P233" i="6"/>
  <c r="Q233" i="6"/>
  <c r="P234" i="6"/>
  <c r="Q234" i="6"/>
  <c r="P235" i="6"/>
  <c r="Q235" i="6"/>
  <c r="P236" i="6"/>
  <c r="Q236" i="6"/>
  <c r="P237" i="6"/>
  <c r="Q237" i="6"/>
  <c r="P238" i="6"/>
  <c r="Q238" i="6"/>
  <c r="I347" i="6" l="1"/>
  <c r="I348" i="6"/>
  <c r="I349" i="6"/>
  <c r="I350" i="6"/>
  <c r="I351" i="6"/>
  <c r="I352" i="6"/>
  <c r="I353" i="6"/>
  <c r="I354" i="6"/>
  <c r="I355" i="6"/>
  <c r="I356" i="6"/>
  <c r="I357" i="6"/>
  <c r="I358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26" i="6"/>
  <c r="I227" i="6"/>
  <c r="I228" i="6"/>
  <c r="I229" i="6"/>
  <c r="I230" i="6"/>
  <c r="I231" i="6"/>
  <c r="I232" i="6"/>
  <c r="I233" i="6"/>
  <c r="I234" i="6"/>
  <c r="I235" i="6"/>
  <c r="I236" i="6"/>
  <c r="I202" i="6"/>
  <c r="I203" i="6"/>
  <c r="I204" i="6"/>
  <c r="I205" i="6"/>
  <c r="I206" i="6"/>
  <c r="I207" i="6"/>
  <c r="I208" i="6"/>
  <c r="I209" i="6"/>
  <c r="I210" i="6"/>
  <c r="I211" i="6"/>
  <c r="I178" i="6"/>
  <c r="I179" i="6"/>
  <c r="I180" i="6"/>
  <c r="I181" i="6"/>
  <c r="I182" i="6"/>
  <c r="I183" i="6"/>
  <c r="I184" i="6"/>
  <c r="I185" i="6"/>
  <c r="I186" i="6"/>
  <c r="I187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30" i="6"/>
  <c r="I131" i="6"/>
  <c r="I132" i="6"/>
  <c r="I133" i="6"/>
  <c r="I134" i="6"/>
  <c r="I135" i="6"/>
  <c r="I136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82" i="6"/>
  <c r="I83" i="6"/>
  <c r="I84" i="6"/>
  <c r="I85" i="6"/>
  <c r="I58" i="6"/>
  <c r="I59" i="6"/>
  <c r="I60" i="6"/>
  <c r="I61" i="6"/>
  <c r="I62" i="6"/>
  <c r="I63" i="6"/>
  <c r="I64" i="6"/>
  <c r="I51" i="6"/>
  <c r="I36" i="6"/>
  <c r="I37" i="6"/>
  <c r="F4" i="6"/>
  <c r="F5" i="6"/>
  <c r="F6" i="6"/>
  <c r="F7" i="6"/>
  <c r="F8" i="6"/>
  <c r="F9" i="6"/>
  <c r="F10" i="6"/>
  <c r="I10" i="6" s="1"/>
  <c r="F11" i="6"/>
  <c r="F12" i="6"/>
  <c r="F13" i="6"/>
  <c r="F14" i="6"/>
  <c r="F15" i="6"/>
  <c r="F16" i="6"/>
  <c r="F17" i="6"/>
  <c r="F18" i="6"/>
  <c r="F19" i="6"/>
  <c r="F20" i="6"/>
  <c r="F21" i="6"/>
  <c r="F22" i="6"/>
  <c r="I22" i="6" s="1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3" i="6"/>
  <c r="O227" i="4"/>
  <c r="P227" i="4"/>
  <c r="O228" i="4"/>
  <c r="P228" i="4"/>
  <c r="O229" i="4"/>
  <c r="P229" i="4"/>
  <c r="O230" i="4"/>
  <c r="P230" i="4"/>
  <c r="O231" i="4"/>
  <c r="P231" i="4"/>
  <c r="O232" i="4"/>
  <c r="P232" i="4"/>
  <c r="O233" i="4"/>
  <c r="P233" i="4"/>
  <c r="O234" i="4"/>
  <c r="P234" i="4"/>
  <c r="O235" i="4"/>
  <c r="P235" i="4"/>
  <c r="O236" i="4"/>
  <c r="P236" i="4"/>
  <c r="O237" i="4"/>
  <c r="P237" i="4"/>
  <c r="O238" i="4"/>
  <c r="P238" i="4"/>
  <c r="O251" i="4"/>
  <c r="P251" i="4"/>
  <c r="O252" i="4"/>
  <c r="P252" i="4"/>
  <c r="O253" i="4"/>
  <c r="P253" i="4"/>
  <c r="O254" i="4"/>
  <c r="P254" i="4"/>
  <c r="O255" i="4"/>
  <c r="P255" i="4"/>
  <c r="O256" i="4"/>
  <c r="P256" i="4"/>
  <c r="O257" i="4"/>
  <c r="P257" i="4"/>
  <c r="O258" i="4"/>
  <c r="P258" i="4"/>
  <c r="O259" i="4"/>
  <c r="P259" i="4"/>
  <c r="O260" i="4"/>
  <c r="P260" i="4"/>
  <c r="O261" i="4"/>
  <c r="P261" i="4"/>
  <c r="O262" i="4"/>
  <c r="P262" i="4"/>
  <c r="O275" i="4"/>
  <c r="P275" i="4"/>
  <c r="O276" i="4"/>
  <c r="P276" i="4"/>
  <c r="O277" i="4"/>
  <c r="P277" i="4"/>
  <c r="O278" i="4"/>
  <c r="P278" i="4"/>
  <c r="O279" i="4"/>
  <c r="P279" i="4"/>
  <c r="O280" i="4"/>
  <c r="P280" i="4"/>
  <c r="O281" i="4"/>
  <c r="P281" i="4"/>
  <c r="O282" i="4"/>
  <c r="P282" i="4"/>
  <c r="O283" i="4"/>
  <c r="P283" i="4"/>
  <c r="O284" i="4"/>
  <c r="P284" i="4"/>
  <c r="O285" i="4"/>
  <c r="P285" i="4"/>
  <c r="O286" i="4"/>
  <c r="P286" i="4"/>
  <c r="O299" i="4"/>
  <c r="P299" i="4"/>
  <c r="O300" i="4"/>
  <c r="P300" i="4"/>
  <c r="O301" i="4"/>
  <c r="P301" i="4"/>
  <c r="O302" i="4"/>
  <c r="P302" i="4"/>
  <c r="O303" i="4"/>
  <c r="P303" i="4"/>
  <c r="O304" i="4"/>
  <c r="P304" i="4"/>
  <c r="O305" i="4"/>
  <c r="P305" i="4"/>
  <c r="O306" i="4"/>
  <c r="P306" i="4"/>
  <c r="O307" i="4"/>
  <c r="P307" i="4"/>
  <c r="O308" i="4"/>
  <c r="P308" i="4"/>
  <c r="O309" i="4"/>
  <c r="P309" i="4"/>
  <c r="O310" i="4"/>
  <c r="P310" i="4"/>
  <c r="O323" i="4"/>
  <c r="P323" i="4"/>
  <c r="O324" i="4"/>
  <c r="P324" i="4"/>
  <c r="O325" i="4"/>
  <c r="P325" i="4"/>
  <c r="O326" i="4"/>
  <c r="P326" i="4"/>
  <c r="O327" i="4"/>
  <c r="P327" i="4"/>
  <c r="O328" i="4"/>
  <c r="P328" i="4"/>
  <c r="O329" i="4"/>
  <c r="P329" i="4"/>
  <c r="O330" i="4"/>
  <c r="P330" i="4"/>
  <c r="O331" i="4"/>
  <c r="P331" i="4"/>
  <c r="O332" i="4"/>
  <c r="P332" i="4"/>
  <c r="O333" i="4"/>
  <c r="P333" i="4"/>
  <c r="O334" i="4"/>
  <c r="P334" i="4"/>
  <c r="O347" i="4"/>
  <c r="P347" i="4"/>
  <c r="O348" i="4"/>
  <c r="P348" i="4"/>
  <c r="O349" i="4"/>
  <c r="P349" i="4"/>
  <c r="O350" i="4"/>
  <c r="P350" i="4"/>
  <c r="O351" i="4"/>
  <c r="P351" i="4"/>
  <c r="O352" i="4"/>
  <c r="P352" i="4"/>
  <c r="O355" i="4"/>
  <c r="P355" i="4"/>
  <c r="O356" i="4"/>
  <c r="P356" i="4"/>
  <c r="O357" i="4"/>
  <c r="P357" i="4"/>
  <c r="O358" i="4"/>
  <c r="P358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E16" i="21" l="1"/>
  <c r="E16" i="20"/>
  <c r="E8" i="21"/>
  <c r="E8" i="20"/>
  <c r="E44" i="21"/>
  <c r="E43" i="20"/>
  <c r="E40" i="21"/>
  <c r="E39" i="20"/>
  <c r="E36" i="21"/>
  <c r="E35" i="20"/>
  <c r="E32" i="21"/>
  <c r="E31" i="20"/>
  <c r="E28" i="21"/>
  <c r="E27" i="20"/>
  <c r="E66" i="20"/>
  <c r="E68" i="21"/>
  <c r="J64" i="6"/>
  <c r="E62" i="20"/>
  <c r="E64" i="21"/>
  <c r="J60" i="6"/>
  <c r="E58" i="20"/>
  <c r="E60" i="21"/>
  <c r="J56" i="6"/>
  <c r="E54" i="20"/>
  <c r="E56" i="21"/>
  <c r="E50" i="20"/>
  <c r="E52" i="21"/>
  <c r="E92" i="21"/>
  <c r="E89" i="20"/>
  <c r="E85" i="20"/>
  <c r="E88" i="21"/>
  <c r="E84" i="21"/>
  <c r="E81" i="20"/>
  <c r="E77" i="20"/>
  <c r="E80" i="21"/>
  <c r="E76" i="21"/>
  <c r="E73" i="20"/>
  <c r="E116" i="21"/>
  <c r="E112" i="20"/>
  <c r="E112" i="21"/>
  <c r="E108" i="20"/>
  <c r="E108" i="21"/>
  <c r="E104" i="20"/>
  <c r="J104" i="6"/>
  <c r="E104" i="21"/>
  <c r="E100" i="20"/>
  <c r="E100" i="21"/>
  <c r="E96" i="20"/>
  <c r="E140" i="21"/>
  <c r="E135" i="20"/>
  <c r="E136" i="21"/>
  <c r="E131" i="20"/>
  <c r="E132" i="21"/>
  <c r="E127" i="20"/>
  <c r="E128" i="21"/>
  <c r="E123" i="20"/>
  <c r="E124" i="21"/>
  <c r="E119" i="20"/>
  <c r="J164" i="6"/>
  <c r="E158" i="20"/>
  <c r="E164" i="21"/>
  <c r="J160" i="6"/>
  <c r="E154" i="20"/>
  <c r="E160" i="21"/>
  <c r="J156" i="6"/>
  <c r="E150" i="20"/>
  <c r="E156" i="21"/>
  <c r="E146" i="20"/>
  <c r="E152" i="21"/>
  <c r="E142" i="20"/>
  <c r="E148" i="21"/>
  <c r="E181" i="20"/>
  <c r="E188" i="21"/>
  <c r="J184" i="6"/>
  <c r="E184" i="21"/>
  <c r="E177" i="20"/>
  <c r="J180" i="6"/>
  <c r="E173" i="20"/>
  <c r="E180" i="21"/>
  <c r="E176" i="21"/>
  <c r="E169" i="20"/>
  <c r="E165" i="20"/>
  <c r="E172" i="21"/>
  <c r="E212" i="21"/>
  <c r="E204" i="20"/>
  <c r="J208" i="6"/>
  <c r="E208" i="21"/>
  <c r="E200" i="20"/>
  <c r="J204" i="6"/>
  <c r="E204" i="21"/>
  <c r="E196" i="20"/>
  <c r="E200" i="21"/>
  <c r="E192" i="20"/>
  <c r="E196" i="21"/>
  <c r="E188" i="20"/>
  <c r="J236" i="6"/>
  <c r="E236" i="21"/>
  <c r="E227" i="20"/>
  <c r="J232" i="6"/>
  <c r="E232" i="21"/>
  <c r="E223" i="20"/>
  <c r="J228" i="6"/>
  <c r="E228" i="21"/>
  <c r="E219" i="20"/>
  <c r="E224" i="21"/>
  <c r="E215" i="20"/>
  <c r="E220" i="21"/>
  <c r="E211" i="20"/>
  <c r="J260" i="6"/>
  <c r="E251" i="20"/>
  <c r="E260" i="21"/>
  <c r="J256" i="6"/>
  <c r="E247" i="20"/>
  <c r="E256" i="21"/>
  <c r="J252" i="6"/>
  <c r="E243" i="20"/>
  <c r="E252" i="21"/>
  <c r="E239" i="20"/>
  <c r="E248" i="21"/>
  <c r="E235" i="20"/>
  <c r="E244" i="21"/>
  <c r="J284" i="6"/>
  <c r="E284" i="21"/>
  <c r="E275" i="20"/>
  <c r="J280" i="6"/>
  <c r="E271" i="20"/>
  <c r="E280" i="21"/>
  <c r="J276" i="6"/>
  <c r="E276" i="21"/>
  <c r="E267" i="20"/>
  <c r="E263" i="20"/>
  <c r="E272" i="21"/>
  <c r="E268" i="21"/>
  <c r="E259" i="20"/>
  <c r="J308" i="6"/>
  <c r="E308" i="21"/>
  <c r="E299" i="20"/>
  <c r="J304" i="6"/>
  <c r="E304" i="21"/>
  <c r="E295" i="20"/>
  <c r="J300" i="6"/>
  <c r="E300" i="21"/>
  <c r="E291" i="20"/>
  <c r="E296" i="21"/>
  <c r="E287" i="20"/>
  <c r="E292" i="21"/>
  <c r="E283" i="20"/>
  <c r="J332" i="6"/>
  <c r="E332" i="21"/>
  <c r="E323" i="20"/>
  <c r="J328" i="6"/>
  <c r="E328" i="21"/>
  <c r="E319" i="20"/>
  <c r="J324" i="6"/>
  <c r="E324" i="21"/>
  <c r="E315" i="20"/>
  <c r="E320" i="21"/>
  <c r="E311" i="20"/>
  <c r="E316" i="21"/>
  <c r="E307" i="20"/>
  <c r="J356" i="6"/>
  <c r="E347" i="20"/>
  <c r="E356" i="21"/>
  <c r="J352" i="6"/>
  <c r="E343" i="20"/>
  <c r="E352" i="21"/>
  <c r="J348" i="6"/>
  <c r="E339" i="20"/>
  <c r="E348" i="21"/>
  <c r="E335" i="20"/>
  <c r="E344" i="21"/>
  <c r="E331" i="20"/>
  <c r="E340" i="21"/>
  <c r="E3" i="21"/>
  <c r="E3" i="20"/>
  <c r="E195" i="21"/>
  <c r="E187" i="20"/>
  <c r="E22" i="20"/>
  <c r="E22" i="21"/>
  <c r="E14" i="20"/>
  <c r="E14" i="21"/>
  <c r="E6" i="20"/>
  <c r="E6" i="21"/>
  <c r="E43" i="21"/>
  <c r="E42" i="20"/>
  <c r="E39" i="21"/>
  <c r="E38" i="20"/>
  <c r="E35" i="21"/>
  <c r="E34" i="20"/>
  <c r="E31" i="21"/>
  <c r="E30" i="20"/>
  <c r="J67" i="6"/>
  <c r="E67" i="21"/>
  <c r="E65" i="20"/>
  <c r="J63" i="6"/>
  <c r="E63" i="21"/>
  <c r="E61" i="20"/>
  <c r="J59" i="6"/>
  <c r="E59" i="21"/>
  <c r="E57" i="20"/>
  <c r="E55" i="21"/>
  <c r="E53" i="20"/>
  <c r="E88" i="20"/>
  <c r="E91" i="21"/>
  <c r="E84" i="20"/>
  <c r="E87" i="21"/>
  <c r="E80" i="20"/>
  <c r="E83" i="21"/>
  <c r="E76" i="20"/>
  <c r="E79" i="21"/>
  <c r="E95" i="20"/>
  <c r="E99" i="21"/>
  <c r="E111" i="20"/>
  <c r="E115" i="21"/>
  <c r="E111" i="21"/>
  <c r="E107" i="20"/>
  <c r="E103" i="20"/>
  <c r="E107" i="21"/>
  <c r="J103" i="6"/>
  <c r="E103" i="21"/>
  <c r="E99" i="20"/>
  <c r="E139" i="21"/>
  <c r="E134" i="20"/>
  <c r="E135" i="21"/>
  <c r="E130" i="20"/>
  <c r="E131" i="21"/>
  <c r="E126" i="20"/>
  <c r="E127" i="21"/>
  <c r="E122" i="20"/>
  <c r="E147" i="21"/>
  <c r="E141" i="20"/>
  <c r="J163" i="6"/>
  <c r="E163" i="21"/>
  <c r="E157" i="20"/>
  <c r="J159" i="6"/>
  <c r="E159" i="21"/>
  <c r="E153" i="20"/>
  <c r="J155" i="6"/>
  <c r="E155" i="21"/>
  <c r="E149" i="20"/>
  <c r="E151" i="21"/>
  <c r="E145" i="20"/>
  <c r="E164" i="20"/>
  <c r="E171" i="21"/>
  <c r="E180" i="20"/>
  <c r="E187" i="21"/>
  <c r="J183" i="6"/>
  <c r="E176" i="20"/>
  <c r="E183" i="21"/>
  <c r="J179" i="6"/>
  <c r="E172" i="20"/>
  <c r="E179" i="21"/>
  <c r="E168" i="20"/>
  <c r="E175" i="21"/>
  <c r="J211" i="6"/>
  <c r="E211" i="21"/>
  <c r="E203" i="20"/>
  <c r="J207" i="6"/>
  <c r="E199" i="20"/>
  <c r="E207" i="21"/>
  <c r="J203" i="6"/>
  <c r="E203" i="21"/>
  <c r="E195" i="20"/>
  <c r="E191" i="20"/>
  <c r="E199" i="21"/>
  <c r="E219" i="21"/>
  <c r="E210" i="20"/>
  <c r="J235" i="6"/>
  <c r="E235" i="21"/>
  <c r="E226" i="20"/>
  <c r="J231" i="6"/>
  <c r="E231" i="21"/>
  <c r="E222" i="20"/>
  <c r="J227" i="6"/>
  <c r="E227" i="21"/>
  <c r="E218" i="20"/>
  <c r="E223" i="21"/>
  <c r="E214" i="20"/>
  <c r="J259" i="6"/>
  <c r="E259" i="21"/>
  <c r="E250" i="20"/>
  <c r="J255" i="6"/>
  <c r="E255" i="21"/>
  <c r="E246" i="20"/>
  <c r="J251" i="6"/>
  <c r="E251" i="21"/>
  <c r="E242" i="20"/>
  <c r="E247" i="21"/>
  <c r="E238" i="20"/>
  <c r="E258" i="20"/>
  <c r="E267" i="21"/>
  <c r="J283" i="6"/>
  <c r="E274" i="20"/>
  <c r="E283" i="21"/>
  <c r="J279" i="6"/>
  <c r="E270" i="20"/>
  <c r="E279" i="21"/>
  <c r="J275" i="6"/>
  <c r="E266" i="20"/>
  <c r="E275" i="21"/>
  <c r="E262" i="20"/>
  <c r="E271" i="21"/>
  <c r="J307" i="6"/>
  <c r="E298" i="20"/>
  <c r="E307" i="21"/>
  <c r="J303" i="6"/>
  <c r="E303" i="21"/>
  <c r="E294" i="20"/>
  <c r="J299" i="6"/>
  <c r="E290" i="20"/>
  <c r="E299" i="21"/>
  <c r="E295" i="21"/>
  <c r="E286" i="20"/>
  <c r="E315" i="21"/>
  <c r="E306" i="20"/>
  <c r="J331" i="6"/>
  <c r="E331" i="21"/>
  <c r="E322" i="20"/>
  <c r="J327" i="6"/>
  <c r="E327" i="21"/>
  <c r="E318" i="20"/>
  <c r="J323" i="6"/>
  <c r="E323" i="21"/>
  <c r="E314" i="20"/>
  <c r="E319" i="21"/>
  <c r="E310" i="20"/>
  <c r="J355" i="6"/>
  <c r="E355" i="21"/>
  <c r="E346" i="20"/>
  <c r="J351" i="6"/>
  <c r="E351" i="21"/>
  <c r="E342" i="20"/>
  <c r="J347" i="6"/>
  <c r="E347" i="21"/>
  <c r="E338" i="20"/>
  <c r="E343" i="21"/>
  <c r="E334" i="20"/>
  <c r="E21" i="21"/>
  <c r="E21" i="20"/>
  <c r="E13" i="21"/>
  <c r="E13" i="20"/>
  <c r="E5" i="21"/>
  <c r="E5" i="20"/>
  <c r="E72" i="20"/>
  <c r="E75" i="21"/>
  <c r="E20" i="21"/>
  <c r="E20" i="20"/>
  <c r="E12" i="21"/>
  <c r="E12" i="20"/>
  <c r="E4" i="21"/>
  <c r="E4" i="20"/>
  <c r="E46" i="21"/>
  <c r="E45" i="20"/>
  <c r="E41" i="20"/>
  <c r="E42" i="21"/>
  <c r="E38" i="21"/>
  <c r="E37" i="20"/>
  <c r="E33" i="20"/>
  <c r="E34" i="21"/>
  <c r="E30" i="21"/>
  <c r="E29" i="20"/>
  <c r="E70" i="21"/>
  <c r="E68" i="20"/>
  <c r="J66" i="6"/>
  <c r="E66" i="21"/>
  <c r="E64" i="20"/>
  <c r="J62" i="6"/>
  <c r="E62" i="21"/>
  <c r="E60" i="20"/>
  <c r="J58" i="6"/>
  <c r="E58" i="21"/>
  <c r="E56" i="20"/>
  <c r="E54" i="21"/>
  <c r="E52" i="20"/>
  <c r="E94" i="21"/>
  <c r="E91" i="20"/>
  <c r="E90" i="21"/>
  <c r="E87" i="20"/>
  <c r="E86" i="21"/>
  <c r="E83" i="20"/>
  <c r="E82" i="21"/>
  <c r="E79" i="20"/>
  <c r="E78" i="21"/>
  <c r="E75" i="20"/>
  <c r="E114" i="20"/>
  <c r="E118" i="21"/>
  <c r="E110" i="20"/>
  <c r="E114" i="21"/>
  <c r="E106" i="20"/>
  <c r="E110" i="21"/>
  <c r="E102" i="20"/>
  <c r="E106" i="21"/>
  <c r="E98" i="20"/>
  <c r="E102" i="21"/>
  <c r="E137" i="20"/>
  <c r="E142" i="21"/>
  <c r="E138" i="21"/>
  <c r="E133" i="20"/>
  <c r="E129" i="20"/>
  <c r="E134" i="21"/>
  <c r="E130" i="21"/>
  <c r="E125" i="20"/>
  <c r="E121" i="20"/>
  <c r="E126" i="21"/>
  <c r="E166" i="21"/>
  <c r="E160" i="20"/>
  <c r="J162" i="6"/>
  <c r="E162" i="21"/>
  <c r="E156" i="20"/>
  <c r="J158" i="6"/>
  <c r="E158" i="21"/>
  <c r="E152" i="20"/>
  <c r="J154" i="6"/>
  <c r="E154" i="21"/>
  <c r="E148" i="20"/>
  <c r="E150" i="21"/>
  <c r="E144" i="20"/>
  <c r="E190" i="21"/>
  <c r="E183" i="20"/>
  <c r="J186" i="6"/>
  <c r="E186" i="21"/>
  <c r="E179" i="20"/>
  <c r="J182" i="6"/>
  <c r="E182" i="21"/>
  <c r="E175" i="20"/>
  <c r="J178" i="6"/>
  <c r="E178" i="21"/>
  <c r="E171" i="20"/>
  <c r="E174" i="21"/>
  <c r="E167" i="20"/>
  <c r="E206" i="20"/>
  <c r="E214" i="21"/>
  <c r="J210" i="6"/>
  <c r="E202" i="20"/>
  <c r="E210" i="21"/>
  <c r="J206" i="6"/>
  <c r="E198" i="20"/>
  <c r="E206" i="21"/>
  <c r="J202" i="6"/>
  <c r="E194" i="20"/>
  <c r="E202" i="21"/>
  <c r="E190" i="20"/>
  <c r="E198" i="21"/>
  <c r="E238" i="21"/>
  <c r="E229" i="20"/>
  <c r="J234" i="6"/>
  <c r="E225" i="20"/>
  <c r="E234" i="21"/>
  <c r="J230" i="6"/>
  <c r="E230" i="21"/>
  <c r="E221" i="20"/>
  <c r="J226" i="6"/>
  <c r="E217" i="20"/>
  <c r="E226" i="21"/>
  <c r="E222" i="21"/>
  <c r="E213" i="20"/>
  <c r="E262" i="21"/>
  <c r="E253" i="20"/>
  <c r="J258" i="6"/>
  <c r="E258" i="21"/>
  <c r="E249" i="20"/>
  <c r="J254" i="6"/>
  <c r="E254" i="21"/>
  <c r="E245" i="20"/>
  <c r="J250" i="6"/>
  <c r="E250" i="21"/>
  <c r="E241" i="20"/>
  <c r="E246" i="21"/>
  <c r="E237" i="20"/>
  <c r="E286" i="21"/>
  <c r="E277" i="20"/>
  <c r="J282" i="6"/>
  <c r="E282" i="21"/>
  <c r="E273" i="20"/>
  <c r="J278" i="6"/>
  <c r="E278" i="21"/>
  <c r="E269" i="20"/>
  <c r="J274" i="6"/>
  <c r="E274" i="21"/>
  <c r="E265" i="20"/>
  <c r="E270" i="21"/>
  <c r="E261" i="20"/>
  <c r="E301" i="20"/>
  <c r="E310" i="21"/>
  <c r="J306" i="6"/>
  <c r="E297" i="20"/>
  <c r="E306" i="21"/>
  <c r="J302" i="6"/>
  <c r="E293" i="20"/>
  <c r="E302" i="21"/>
  <c r="J298" i="6"/>
  <c r="E289" i="20"/>
  <c r="E298" i="21"/>
  <c r="E285" i="20"/>
  <c r="E294" i="21"/>
  <c r="J334" i="6"/>
  <c r="E325" i="20"/>
  <c r="E334" i="21"/>
  <c r="J330" i="6"/>
  <c r="E330" i="21"/>
  <c r="E321" i="20"/>
  <c r="J326" i="6"/>
  <c r="E317" i="20"/>
  <c r="E326" i="21"/>
  <c r="E322" i="21"/>
  <c r="E313" i="20"/>
  <c r="E309" i="20"/>
  <c r="E318" i="21"/>
  <c r="J358" i="6"/>
  <c r="E358" i="21"/>
  <c r="E349" i="20"/>
  <c r="J354" i="6"/>
  <c r="E354" i="21"/>
  <c r="E345" i="20"/>
  <c r="J350" i="6"/>
  <c r="E350" i="21"/>
  <c r="E341" i="20"/>
  <c r="E346" i="21"/>
  <c r="E337" i="20"/>
  <c r="E342" i="21"/>
  <c r="E333" i="20"/>
  <c r="E9" i="21"/>
  <c r="E9" i="20"/>
  <c r="E7" i="20"/>
  <c r="E7" i="21"/>
  <c r="E243" i="21"/>
  <c r="E234" i="20"/>
  <c r="E282" i="20"/>
  <c r="E291" i="21"/>
  <c r="E19" i="21"/>
  <c r="E19" i="20"/>
  <c r="E11" i="21"/>
  <c r="E11" i="20"/>
  <c r="E17" i="21"/>
  <c r="E17" i="20"/>
  <c r="E15" i="20"/>
  <c r="E15" i="21"/>
  <c r="J51" i="6"/>
  <c r="E51" i="21"/>
  <c r="E49" i="20"/>
  <c r="E123" i="21"/>
  <c r="E118" i="20"/>
  <c r="E339" i="21"/>
  <c r="E330" i="20"/>
  <c r="E18" i="20"/>
  <c r="E18" i="21"/>
  <c r="J10" i="6"/>
  <c r="E10" i="20"/>
  <c r="E10" i="21"/>
  <c r="E27" i="21"/>
  <c r="E26" i="20"/>
  <c r="E44" i="20"/>
  <c r="E45" i="21"/>
  <c r="E40" i="20"/>
  <c r="E41" i="21"/>
  <c r="E36" i="20"/>
  <c r="E37" i="21"/>
  <c r="E32" i="20"/>
  <c r="E33" i="21"/>
  <c r="E28" i="20"/>
  <c r="E29" i="21"/>
  <c r="E67" i="20"/>
  <c r="E69" i="21"/>
  <c r="J65" i="6"/>
  <c r="E65" i="21"/>
  <c r="E63" i="20"/>
  <c r="J61" i="6"/>
  <c r="E59" i="20"/>
  <c r="E61" i="21"/>
  <c r="J57" i="6"/>
  <c r="E57" i="21"/>
  <c r="E55" i="20"/>
  <c r="J53" i="6"/>
  <c r="E51" i="20"/>
  <c r="E53" i="21"/>
  <c r="E93" i="21"/>
  <c r="E90" i="20"/>
  <c r="E89" i="21"/>
  <c r="E86" i="20"/>
  <c r="E85" i="21"/>
  <c r="E82" i="20"/>
  <c r="J81" i="6"/>
  <c r="E81" i="21"/>
  <c r="E78" i="20"/>
  <c r="J77" i="6"/>
  <c r="E77" i="21"/>
  <c r="E74" i="20"/>
  <c r="E117" i="21"/>
  <c r="E113" i="20"/>
  <c r="E113" i="21"/>
  <c r="E109" i="20"/>
  <c r="E109" i="21"/>
  <c r="E105" i="20"/>
  <c r="J105" i="6"/>
  <c r="E105" i="21"/>
  <c r="E101" i="20"/>
  <c r="E101" i="21"/>
  <c r="E97" i="20"/>
  <c r="E136" i="20"/>
  <c r="E141" i="21"/>
  <c r="E132" i="20"/>
  <c r="E137" i="21"/>
  <c r="E128" i="20"/>
  <c r="E133" i="21"/>
  <c r="E124" i="20"/>
  <c r="E129" i="21"/>
  <c r="E120" i="20"/>
  <c r="E125" i="21"/>
  <c r="J165" i="6"/>
  <c r="E165" i="21"/>
  <c r="E159" i="20"/>
  <c r="J161" i="6"/>
  <c r="E155" i="20"/>
  <c r="E161" i="21"/>
  <c r="J157" i="6"/>
  <c r="E157" i="21"/>
  <c r="E151" i="20"/>
  <c r="E147" i="20"/>
  <c r="E153" i="21"/>
  <c r="E149" i="21"/>
  <c r="E143" i="20"/>
  <c r="E189" i="21"/>
  <c r="E182" i="20"/>
  <c r="J185" i="6"/>
  <c r="E185" i="21"/>
  <c r="E178" i="20"/>
  <c r="J181" i="6"/>
  <c r="E181" i="21"/>
  <c r="E174" i="20"/>
  <c r="E177" i="21"/>
  <c r="E170" i="20"/>
  <c r="E173" i="21"/>
  <c r="E166" i="20"/>
  <c r="E213" i="21"/>
  <c r="E205" i="20"/>
  <c r="J209" i="6"/>
  <c r="E209" i="21"/>
  <c r="E201" i="20"/>
  <c r="J205" i="6"/>
  <c r="E205" i="21"/>
  <c r="E197" i="20"/>
  <c r="E201" i="21"/>
  <c r="E193" i="20"/>
  <c r="E197" i="21"/>
  <c r="E189" i="20"/>
  <c r="E228" i="20"/>
  <c r="E237" i="21"/>
  <c r="J233" i="6"/>
  <c r="E224" i="20"/>
  <c r="E233" i="21"/>
  <c r="J229" i="6"/>
  <c r="E220" i="20"/>
  <c r="E229" i="21"/>
  <c r="E216" i="20"/>
  <c r="E225" i="21"/>
  <c r="E212" i="20"/>
  <c r="E221" i="21"/>
  <c r="J261" i="6"/>
  <c r="E252" i="20"/>
  <c r="E261" i="21"/>
  <c r="J257" i="6"/>
  <c r="E257" i="21"/>
  <c r="E248" i="20"/>
  <c r="J253" i="6"/>
  <c r="E244" i="20"/>
  <c r="E253" i="21"/>
  <c r="E249" i="21"/>
  <c r="E240" i="20"/>
  <c r="E236" i="20"/>
  <c r="E245" i="21"/>
  <c r="J285" i="6"/>
  <c r="E285" i="21"/>
  <c r="E276" i="20"/>
  <c r="J281" i="6"/>
  <c r="E281" i="21"/>
  <c r="E272" i="20"/>
  <c r="J277" i="6"/>
  <c r="E277" i="21"/>
  <c r="E268" i="20"/>
  <c r="E273" i="21"/>
  <c r="E264" i="20"/>
  <c r="E269" i="21"/>
  <c r="E260" i="20"/>
  <c r="J309" i="6"/>
  <c r="E309" i="21"/>
  <c r="E300" i="20"/>
  <c r="J305" i="6"/>
  <c r="E305" i="21"/>
  <c r="E296" i="20"/>
  <c r="J301" i="6"/>
  <c r="E301" i="21"/>
  <c r="E292" i="20"/>
  <c r="E297" i="21"/>
  <c r="E288" i="20"/>
  <c r="E293" i="21"/>
  <c r="E284" i="20"/>
  <c r="J333" i="6"/>
  <c r="E324" i="20"/>
  <c r="E333" i="21"/>
  <c r="J329" i="6"/>
  <c r="E320" i="20"/>
  <c r="E329" i="21"/>
  <c r="J325" i="6"/>
  <c r="E316" i="20"/>
  <c r="E325" i="21"/>
  <c r="E312" i="20"/>
  <c r="E321" i="21"/>
  <c r="E308" i="20"/>
  <c r="E317" i="21"/>
  <c r="J357" i="6"/>
  <c r="E357" i="21"/>
  <c r="E348" i="20"/>
  <c r="J353" i="6"/>
  <c r="E344" i="20"/>
  <c r="E353" i="21"/>
  <c r="J349" i="6"/>
  <c r="E349" i="21"/>
  <c r="E340" i="20"/>
  <c r="E336" i="20"/>
  <c r="E345" i="21"/>
  <c r="E341" i="21"/>
  <c r="E332" i="20"/>
  <c r="I54" i="6"/>
  <c r="J54" i="6"/>
  <c r="J100" i="6"/>
  <c r="I100" i="6"/>
  <c r="J126" i="6"/>
  <c r="I126" i="6"/>
  <c r="I150" i="6"/>
  <c r="J150" i="6"/>
  <c r="I176" i="6"/>
  <c r="J176" i="6"/>
  <c r="J172" i="6"/>
  <c r="I172" i="6"/>
  <c r="J200" i="6"/>
  <c r="I200" i="6"/>
  <c r="J196" i="6"/>
  <c r="I196" i="6"/>
  <c r="I224" i="6"/>
  <c r="J224" i="6"/>
  <c r="J222" i="6"/>
  <c r="I222" i="6"/>
  <c r="J248" i="6"/>
  <c r="I248" i="6"/>
  <c r="I246" i="6"/>
  <c r="J246" i="6"/>
  <c r="J244" i="6"/>
  <c r="I244" i="6"/>
  <c r="J272" i="6"/>
  <c r="I272" i="6"/>
  <c r="I270" i="6"/>
  <c r="J270" i="6"/>
  <c r="I268" i="6"/>
  <c r="J268" i="6"/>
  <c r="J296" i="6"/>
  <c r="I296" i="6"/>
  <c r="I294" i="6"/>
  <c r="J294" i="6"/>
  <c r="I292" i="6"/>
  <c r="J292" i="6"/>
  <c r="I320" i="6"/>
  <c r="J320" i="6"/>
  <c r="J318" i="6"/>
  <c r="I318" i="6"/>
  <c r="J316" i="6"/>
  <c r="I316" i="6"/>
  <c r="J344" i="6"/>
  <c r="I344" i="6"/>
  <c r="I342" i="6"/>
  <c r="J342" i="6"/>
  <c r="I340" i="6"/>
  <c r="J340" i="6"/>
  <c r="I3" i="6"/>
  <c r="J243" i="6"/>
  <c r="I243" i="6"/>
  <c r="I339" i="6"/>
  <c r="J339" i="6"/>
  <c r="I102" i="6"/>
  <c r="J102" i="6"/>
  <c r="J128" i="6"/>
  <c r="I128" i="6"/>
  <c r="J124" i="6"/>
  <c r="I124" i="6"/>
  <c r="I152" i="6"/>
  <c r="J152" i="6"/>
  <c r="J148" i="6"/>
  <c r="I148" i="6"/>
  <c r="J174" i="6"/>
  <c r="I174" i="6"/>
  <c r="J198" i="6"/>
  <c r="I198" i="6"/>
  <c r="I220" i="6"/>
  <c r="J220" i="6"/>
  <c r="I55" i="6"/>
  <c r="J55" i="6"/>
  <c r="J99" i="6"/>
  <c r="I99" i="6"/>
  <c r="J101" i="6"/>
  <c r="I101" i="6"/>
  <c r="J129" i="6"/>
  <c r="I129" i="6"/>
  <c r="J127" i="6"/>
  <c r="I127" i="6"/>
  <c r="I125" i="6"/>
  <c r="J125" i="6"/>
  <c r="I147" i="6"/>
  <c r="J147" i="6"/>
  <c r="J153" i="6"/>
  <c r="I153" i="6"/>
  <c r="I151" i="6"/>
  <c r="J151" i="6"/>
  <c r="I149" i="6"/>
  <c r="J149" i="6"/>
  <c r="I171" i="6"/>
  <c r="J171" i="6"/>
  <c r="I177" i="6"/>
  <c r="J177" i="6"/>
  <c r="I175" i="6"/>
  <c r="J175" i="6"/>
  <c r="J173" i="6"/>
  <c r="I173" i="6"/>
  <c r="J201" i="6"/>
  <c r="I201" i="6"/>
  <c r="I199" i="6"/>
  <c r="J199" i="6"/>
  <c r="J197" i="6"/>
  <c r="I197" i="6"/>
  <c r="I219" i="6"/>
  <c r="J219" i="6"/>
  <c r="J225" i="6"/>
  <c r="I225" i="6"/>
  <c r="I223" i="6"/>
  <c r="J223" i="6"/>
  <c r="J221" i="6"/>
  <c r="I221" i="6"/>
  <c r="J249" i="6"/>
  <c r="I249" i="6"/>
  <c r="I247" i="6"/>
  <c r="J247" i="6"/>
  <c r="I245" i="6"/>
  <c r="J245" i="6"/>
  <c r="I267" i="6"/>
  <c r="J267" i="6"/>
  <c r="I273" i="6"/>
  <c r="J273" i="6"/>
  <c r="J271" i="6"/>
  <c r="I271" i="6"/>
  <c r="J269" i="6"/>
  <c r="I269" i="6"/>
  <c r="J297" i="6"/>
  <c r="I297" i="6"/>
  <c r="I295" i="6"/>
  <c r="J295" i="6"/>
  <c r="J293" i="6"/>
  <c r="I293" i="6"/>
  <c r="I321" i="6"/>
  <c r="J321" i="6"/>
  <c r="J319" i="6"/>
  <c r="I319" i="6"/>
  <c r="I317" i="6"/>
  <c r="J317" i="6"/>
  <c r="J345" i="6"/>
  <c r="I345" i="6"/>
  <c r="I343" i="6"/>
  <c r="J343" i="6"/>
  <c r="J341" i="6"/>
  <c r="I341" i="6"/>
  <c r="J80" i="6"/>
  <c r="I80" i="6"/>
  <c r="I76" i="6"/>
  <c r="J76" i="6"/>
  <c r="I78" i="6"/>
  <c r="J78" i="6"/>
  <c r="I75" i="6"/>
  <c r="J75" i="6"/>
  <c r="I79" i="6"/>
  <c r="J79" i="6"/>
  <c r="I27" i="6"/>
  <c r="I77" i="6"/>
  <c r="I56" i="6"/>
  <c r="I52" i="6"/>
  <c r="I57" i="6"/>
  <c r="O52" i="4"/>
  <c r="O101" i="4"/>
  <c r="O54" i="4"/>
  <c r="O103" i="4"/>
  <c r="O32" i="4"/>
  <c r="O105" i="4"/>
  <c r="O106" i="4"/>
  <c r="O107" i="4"/>
  <c r="O60" i="4"/>
  <c r="O109" i="4"/>
  <c r="O111" i="4"/>
  <c r="O64" i="4"/>
  <c r="O41" i="4"/>
  <c r="O114" i="4"/>
  <c r="O115" i="4"/>
  <c r="O68" i="4"/>
  <c r="O69" i="4"/>
  <c r="O46" i="4"/>
  <c r="O51" i="4"/>
  <c r="H68" i="20" l="1"/>
  <c r="I68" i="20"/>
  <c r="O29" i="4"/>
  <c r="I336" i="20"/>
  <c r="J336" i="20" s="1"/>
  <c r="K336" i="20" s="1"/>
  <c r="H336" i="20"/>
  <c r="H357" i="21"/>
  <c r="I357" i="21"/>
  <c r="J357" i="21" s="1"/>
  <c r="K357" i="21" s="1"/>
  <c r="I293" i="21"/>
  <c r="J293" i="21" s="1"/>
  <c r="K293" i="21" s="1"/>
  <c r="H293" i="21"/>
  <c r="I268" i="20"/>
  <c r="J268" i="20" s="1"/>
  <c r="K268" i="20" s="1"/>
  <c r="H268" i="20"/>
  <c r="H248" i="20"/>
  <c r="I248" i="20"/>
  <c r="J248" i="20" s="1"/>
  <c r="K248" i="20" s="1"/>
  <c r="I225" i="21"/>
  <c r="J225" i="21" s="1"/>
  <c r="K225" i="21" s="1"/>
  <c r="H225" i="21"/>
  <c r="H237" i="21"/>
  <c r="I237" i="21"/>
  <c r="J237" i="21" s="1"/>
  <c r="K237" i="21" s="1"/>
  <c r="I170" i="20"/>
  <c r="J170" i="20" s="1"/>
  <c r="K170" i="20" s="1"/>
  <c r="H170" i="20"/>
  <c r="I182" i="20"/>
  <c r="J182" i="20" s="1"/>
  <c r="K182" i="20" s="1"/>
  <c r="H182" i="20"/>
  <c r="I120" i="20"/>
  <c r="J120" i="20" s="1"/>
  <c r="K120" i="20" s="1"/>
  <c r="H120" i="20"/>
  <c r="H136" i="20"/>
  <c r="I136" i="20"/>
  <c r="J136" i="20" s="1"/>
  <c r="K136" i="20" s="1"/>
  <c r="H109" i="20"/>
  <c r="I109" i="20"/>
  <c r="I81" i="21"/>
  <c r="J81" i="21" s="1"/>
  <c r="K81" i="21" s="1"/>
  <c r="H81" i="21"/>
  <c r="H53" i="21"/>
  <c r="I53" i="21"/>
  <c r="J53" i="21" s="1"/>
  <c r="K53" i="21" s="1"/>
  <c r="H33" i="21"/>
  <c r="I33" i="21"/>
  <c r="J33" i="21" s="1"/>
  <c r="K33" i="21" s="1"/>
  <c r="I26" i="20"/>
  <c r="J26" i="20" s="1"/>
  <c r="K26" i="20" s="1"/>
  <c r="H26" i="20"/>
  <c r="I339" i="21"/>
  <c r="J339" i="21" s="1"/>
  <c r="K339" i="21" s="1"/>
  <c r="H339" i="21"/>
  <c r="H17" i="20"/>
  <c r="I17" i="20"/>
  <c r="J17" i="20" s="1"/>
  <c r="K17" i="20" s="1"/>
  <c r="H234" i="20"/>
  <c r="I234" i="20"/>
  <c r="J234" i="20" s="1"/>
  <c r="K234" i="20" s="1"/>
  <c r="H337" i="20"/>
  <c r="I337" i="20"/>
  <c r="J337" i="20" s="1"/>
  <c r="K337" i="20" s="1"/>
  <c r="H349" i="20"/>
  <c r="I349" i="20"/>
  <c r="J349" i="20" s="1"/>
  <c r="K349" i="20" s="1"/>
  <c r="H317" i="20"/>
  <c r="I317" i="20"/>
  <c r="J317" i="20" s="1"/>
  <c r="K317" i="20" s="1"/>
  <c r="I294" i="21"/>
  <c r="J294" i="21" s="1"/>
  <c r="K294" i="21" s="1"/>
  <c r="H294" i="21"/>
  <c r="H306" i="21"/>
  <c r="I306" i="21"/>
  <c r="J306" i="21" s="1"/>
  <c r="K306" i="21" s="1"/>
  <c r="I274" i="21"/>
  <c r="J274" i="21" s="1"/>
  <c r="K274" i="21" s="1"/>
  <c r="H274" i="21"/>
  <c r="H277" i="20"/>
  <c r="I277" i="20"/>
  <c r="J277" i="20" s="1"/>
  <c r="K277" i="20" s="1"/>
  <c r="I254" i="21"/>
  <c r="J254" i="21" s="1"/>
  <c r="K254" i="21" s="1"/>
  <c r="H254" i="21"/>
  <c r="H222" i="21"/>
  <c r="I222" i="21"/>
  <c r="J222" i="21" s="1"/>
  <c r="K222" i="21" s="1"/>
  <c r="H225" i="20"/>
  <c r="I225" i="20"/>
  <c r="J225" i="20" s="1"/>
  <c r="K225" i="20" s="1"/>
  <c r="I206" i="20"/>
  <c r="J206" i="20" s="1"/>
  <c r="K206" i="20" s="1"/>
  <c r="H206" i="20"/>
  <c r="I148" i="20"/>
  <c r="J148" i="20" s="1"/>
  <c r="K148" i="20" s="1"/>
  <c r="H148" i="20"/>
  <c r="I129" i="20"/>
  <c r="J129" i="20" s="1"/>
  <c r="K129" i="20" s="1"/>
  <c r="H129" i="20"/>
  <c r="H102" i="20"/>
  <c r="I102" i="20"/>
  <c r="I78" i="21"/>
  <c r="J78" i="21" s="1"/>
  <c r="K78" i="21" s="1"/>
  <c r="H78" i="21"/>
  <c r="I94" i="21"/>
  <c r="J94" i="21" s="1"/>
  <c r="K94" i="21" s="1"/>
  <c r="H94" i="21"/>
  <c r="I34" i="21"/>
  <c r="J34" i="21" s="1"/>
  <c r="K34" i="21" s="1"/>
  <c r="H34" i="21"/>
  <c r="H4" i="20"/>
  <c r="I4" i="20"/>
  <c r="J4" i="20" s="1"/>
  <c r="K4" i="20" s="1"/>
  <c r="I5" i="20"/>
  <c r="J5" i="20" s="1"/>
  <c r="K5" i="20" s="1"/>
  <c r="H5" i="20"/>
  <c r="H338" i="20"/>
  <c r="I338" i="20"/>
  <c r="J338" i="20" s="1"/>
  <c r="K338" i="20" s="1"/>
  <c r="H299" i="21"/>
  <c r="I299" i="21"/>
  <c r="J299" i="21" s="1"/>
  <c r="K299" i="21" s="1"/>
  <c r="I242" i="20"/>
  <c r="J242" i="20" s="1"/>
  <c r="K242" i="20" s="1"/>
  <c r="H242" i="20"/>
  <c r="H195" i="20"/>
  <c r="I195" i="20"/>
  <c r="J195" i="20" s="1"/>
  <c r="K195" i="20" s="1"/>
  <c r="I155" i="21"/>
  <c r="J155" i="21" s="1"/>
  <c r="K155" i="21" s="1"/>
  <c r="H155" i="21"/>
  <c r="H141" i="20"/>
  <c r="I141" i="20"/>
  <c r="J141" i="20" s="1"/>
  <c r="K141" i="20" s="1"/>
  <c r="H134" i="20"/>
  <c r="I134" i="20"/>
  <c r="J134" i="20" s="1"/>
  <c r="K134" i="20" s="1"/>
  <c r="H111" i="21"/>
  <c r="I111" i="21"/>
  <c r="I80" i="20"/>
  <c r="J80" i="20" s="1"/>
  <c r="K80" i="20" s="1"/>
  <c r="H80" i="20"/>
  <c r="I59" i="21"/>
  <c r="J59" i="21" s="1"/>
  <c r="K59" i="21" s="1"/>
  <c r="H59" i="21"/>
  <c r="I30" i="20"/>
  <c r="J30" i="20" s="1"/>
  <c r="K30" i="20" s="1"/>
  <c r="H30" i="20"/>
  <c r="I6" i="21"/>
  <c r="J6" i="21" s="1"/>
  <c r="K6" i="21" s="1"/>
  <c r="H6" i="21"/>
  <c r="I3" i="20"/>
  <c r="J3" i="20" s="1"/>
  <c r="K3" i="20" s="1"/>
  <c r="H3" i="20"/>
  <c r="H316" i="21"/>
  <c r="I316" i="21"/>
  <c r="J316" i="21" s="1"/>
  <c r="K316" i="21" s="1"/>
  <c r="H291" i="20"/>
  <c r="I291" i="20"/>
  <c r="J291" i="20" s="1"/>
  <c r="K291" i="20" s="1"/>
  <c r="H280" i="21"/>
  <c r="I280" i="21"/>
  <c r="J280" i="21" s="1"/>
  <c r="K280" i="21" s="1"/>
  <c r="H248" i="21"/>
  <c r="I248" i="21"/>
  <c r="J248" i="21" s="1"/>
  <c r="K248" i="21" s="1"/>
  <c r="I260" i="21"/>
  <c r="J260" i="21" s="1"/>
  <c r="K260" i="21" s="1"/>
  <c r="H260" i="21"/>
  <c r="H228" i="21"/>
  <c r="I228" i="21"/>
  <c r="J228" i="21" s="1"/>
  <c r="K228" i="21" s="1"/>
  <c r="I188" i="20"/>
  <c r="J188" i="20" s="1"/>
  <c r="K188" i="20" s="1"/>
  <c r="H188" i="20"/>
  <c r="H208" i="21"/>
  <c r="I208" i="21"/>
  <c r="J208" i="21" s="1"/>
  <c r="K208" i="21" s="1"/>
  <c r="I180" i="21"/>
  <c r="J180" i="21" s="1"/>
  <c r="K180" i="21" s="1"/>
  <c r="H180" i="21"/>
  <c r="H148" i="21"/>
  <c r="I148" i="21"/>
  <c r="J148" i="21" s="1"/>
  <c r="K148" i="21" s="1"/>
  <c r="H154" i="20"/>
  <c r="I154" i="20"/>
  <c r="J154" i="20" s="1"/>
  <c r="K154" i="20" s="1"/>
  <c r="H128" i="21"/>
  <c r="I128" i="21"/>
  <c r="J128" i="21" s="1"/>
  <c r="K128" i="21" s="1"/>
  <c r="I100" i="21"/>
  <c r="H100" i="21"/>
  <c r="H112" i="20"/>
  <c r="I112" i="20"/>
  <c r="I88" i="21"/>
  <c r="J88" i="21" s="1"/>
  <c r="K88" i="21" s="1"/>
  <c r="H88" i="21"/>
  <c r="I54" i="20"/>
  <c r="J54" i="20" s="1"/>
  <c r="K54" i="20" s="1"/>
  <c r="H54" i="20"/>
  <c r="I68" i="21"/>
  <c r="J68" i="21" s="1"/>
  <c r="K68" i="21" s="1"/>
  <c r="H68" i="21"/>
  <c r="H39" i="20"/>
  <c r="I39" i="20"/>
  <c r="J39" i="20" s="1"/>
  <c r="K39" i="20" s="1"/>
  <c r="I340" i="20"/>
  <c r="J340" i="20" s="1"/>
  <c r="K340" i="20" s="1"/>
  <c r="H340" i="20"/>
  <c r="I329" i="21"/>
  <c r="J329" i="21" s="1"/>
  <c r="K329" i="21" s="1"/>
  <c r="H329" i="21"/>
  <c r="H288" i="20"/>
  <c r="I288" i="20"/>
  <c r="J288" i="20" s="1"/>
  <c r="K288" i="20" s="1"/>
  <c r="I300" i="20"/>
  <c r="J300" i="20" s="1"/>
  <c r="K300" i="20" s="1"/>
  <c r="H300" i="20"/>
  <c r="H277" i="21"/>
  <c r="I277" i="21"/>
  <c r="J277" i="21" s="1"/>
  <c r="K277" i="21" s="1"/>
  <c r="I245" i="21"/>
  <c r="J245" i="21" s="1"/>
  <c r="K245" i="21" s="1"/>
  <c r="H245" i="21"/>
  <c r="H257" i="21"/>
  <c r="I257" i="21"/>
  <c r="J257" i="21" s="1"/>
  <c r="K257" i="21" s="1"/>
  <c r="I216" i="20"/>
  <c r="J216" i="20" s="1"/>
  <c r="K216" i="20" s="1"/>
  <c r="H216" i="20"/>
  <c r="H228" i="20"/>
  <c r="I228" i="20"/>
  <c r="J228" i="20" s="1"/>
  <c r="K228" i="20" s="1"/>
  <c r="H201" i="20"/>
  <c r="I201" i="20"/>
  <c r="J201" i="20" s="1"/>
  <c r="K201" i="20" s="1"/>
  <c r="H177" i="21"/>
  <c r="I177" i="21"/>
  <c r="J177" i="21" s="1"/>
  <c r="K177" i="21" s="1"/>
  <c r="I189" i="21"/>
  <c r="J189" i="21" s="1"/>
  <c r="K189" i="21" s="1"/>
  <c r="H189" i="21"/>
  <c r="I161" i="21"/>
  <c r="J161" i="21" s="1"/>
  <c r="K161" i="21" s="1"/>
  <c r="H161" i="21"/>
  <c r="H129" i="21"/>
  <c r="I129" i="21"/>
  <c r="J129" i="21" s="1"/>
  <c r="K129" i="21" s="1"/>
  <c r="H97" i="20"/>
  <c r="I97" i="20"/>
  <c r="H113" i="21"/>
  <c r="I113" i="21"/>
  <c r="H51" i="20"/>
  <c r="I51" i="20"/>
  <c r="J51" i="20" s="1"/>
  <c r="K51" i="20" s="1"/>
  <c r="H63" i="20"/>
  <c r="I63" i="20"/>
  <c r="J63" i="20" s="1"/>
  <c r="K63" i="20" s="1"/>
  <c r="H32" i="20"/>
  <c r="I32" i="20"/>
  <c r="J32" i="20" s="1"/>
  <c r="K32" i="20" s="1"/>
  <c r="H27" i="21"/>
  <c r="I27" i="21"/>
  <c r="J27" i="21" s="1"/>
  <c r="K27" i="21" s="1"/>
  <c r="I118" i="20"/>
  <c r="J118" i="20" s="1"/>
  <c r="K118" i="20" s="1"/>
  <c r="H118" i="20"/>
  <c r="I17" i="21"/>
  <c r="J17" i="21" s="1"/>
  <c r="K17" i="21" s="1"/>
  <c r="H17" i="21"/>
  <c r="H243" i="21"/>
  <c r="I243" i="21"/>
  <c r="J243" i="21" s="1"/>
  <c r="K243" i="21" s="1"/>
  <c r="H346" i="21"/>
  <c r="I346" i="21"/>
  <c r="J346" i="21" s="1"/>
  <c r="K346" i="21" s="1"/>
  <c r="I358" i="21"/>
  <c r="J358" i="21" s="1"/>
  <c r="K358" i="21" s="1"/>
  <c r="H358" i="21"/>
  <c r="I285" i="20"/>
  <c r="J285" i="20" s="1"/>
  <c r="K285" i="20" s="1"/>
  <c r="H285" i="20"/>
  <c r="H297" i="20"/>
  <c r="I297" i="20"/>
  <c r="J297" i="20" s="1"/>
  <c r="K297" i="20" s="1"/>
  <c r="H286" i="21"/>
  <c r="I286" i="21"/>
  <c r="J286" i="21" s="1"/>
  <c r="K286" i="21" s="1"/>
  <c r="H226" i="21"/>
  <c r="I226" i="21"/>
  <c r="J226" i="21" s="1"/>
  <c r="K226" i="21" s="1"/>
  <c r="H206" i="21"/>
  <c r="I206" i="21"/>
  <c r="J206" i="21" s="1"/>
  <c r="K206" i="21" s="1"/>
  <c r="I167" i="20"/>
  <c r="J167" i="20" s="1"/>
  <c r="K167" i="20" s="1"/>
  <c r="H167" i="20"/>
  <c r="H179" i="20"/>
  <c r="I179" i="20"/>
  <c r="J179" i="20" s="1"/>
  <c r="K179" i="20" s="1"/>
  <c r="I154" i="21"/>
  <c r="J154" i="21" s="1"/>
  <c r="K154" i="21" s="1"/>
  <c r="H154" i="21"/>
  <c r="H160" i="20"/>
  <c r="I160" i="20"/>
  <c r="J160" i="20" s="1"/>
  <c r="K160" i="20" s="1"/>
  <c r="H133" i="20"/>
  <c r="I133" i="20"/>
  <c r="J133" i="20" s="1"/>
  <c r="K133" i="20" s="1"/>
  <c r="I110" i="21"/>
  <c r="H110" i="21"/>
  <c r="H79" i="20"/>
  <c r="I79" i="20"/>
  <c r="J79" i="20" s="1"/>
  <c r="K79" i="20" s="1"/>
  <c r="H52" i="20"/>
  <c r="I52" i="20"/>
  <c r="J52" i="20" s="1"/>
  <c r="K52" i="20" s="1"/>
  <c r="I64" i="20"/>
  <c r="J64" i="20" s="1"/>
  <c r="K64" i="20" s="1"/>
  <c r="H64" i="20"/>
  <c r="I33" i="20"/>
  <c r="J33" i="20" s="1"/>
  <c r="K33" i="20" s="1"/>
  <c r="H33" i="20"/>
  <c r="I4" i="21"/>
  <c r="J4" i="21" s="1"/>
  <c r="K4" i="21" s="1"/>
  <c r="H4" i="21"/>
  <c r="H5" i="21"/>
  <c r="I5" i="21"/>
  <c r="J5" i="21" s="1"/>
  <c r="K5" i="21" s="1"/>
  <c r="H347" i="21"/>
  <c r="I347" i="21"/>
  <c r="J347" i="21" s="1"/>
  <c r="K347" i="21" s="1"/>
  <c r="H310" i="20"/>
  <c r="I310" i="20"/>
  <c r="J310" i="20" s="1"/>
  <c r="K310" i="20" s="1"/>
  <c r="I322" i="20"/>
  <c r="J322" i="20" s="1"/>
  <c r="K322" i="20" s="1"/>
  <c r="H322" i="20"/>
  <c r="H290" i="20"/>
  <c r="I290" i="20"/>
  <c r="J290" i="20" s="1"/>
  <c r="K290" i="20" s="1"/>
  <c r="H271" i="21"/>
  <c r="I271" i="21"/>
  <c r="J271" i="21" s="1"/>
  <c r="K271" i="21" s="1"/>
  <c r="H283" i="21"/>
  <c r="I283" i="21"/>
  <c r="J283" i="21" s="1"/>
  <c r="K283" i="21" s="1"/>
  <c r="I251" i="21"/>
  <c r="J251" i="21" s="1"/>
  <c r="K251" i="21" s="1"/>
  <c r="H251" i="21"/>
  <c r="I214" i="20"/>
  <c r="J214" i="20" s="1"/>
  <c r="K214" i="20" s="1"/>
  <c r="H214" i="20"/>
  <c r="H226" i="20"/>
  <c r="I226" i="20"/>
  <c r="J226" i="20" s="1"/>
  <c r="K226" i="20" s="1"/>
  <c r="I203" i="21"/>
  <c r="J203" i="21" s="1"/>
  <c r="K203" i="21" s="1"/>
  <c r="H203" i="21"/>
  <c r="H175" i="21"/>
  <c r="I175" i="21"/>
  <c r="J175" i="21" s="1"/>
  <c r="K175" i="21" s="1"/>
  <c r="H187" i="21"/>
  <c r="I187" i="21"/>
  <c r="J187" i="21" s="1"/>
  <c r="K187" i="21" s="1"/>
  <c r="H147" i="21"/>
  <c r="I147" i="21"/>
  <c r="J147" i="21" s="1"/>
  <c r="K147" i="21" s="1"/>
  <c r="I139" i="21"/>
  <c r="J139" i="21" s="1"/>
  <c r="K139" i="21" s="1"/>
  <c r="H139" i="21"/>
  <c r="H115" i="21"/>
  <c r="I115" i="21"/>
  <c r="H87" i="21"/>
  <c r="I87" i="21"/>
  <c r="J87" i="21" s="1"/>
  <c r="K87" i="21" s="1"/>
  <c r="I31" i="21"/>
  <c r="J31" i="21" s="1"/>
  <c r="K31" i="21" s="1"/>
  <c r="H31" i="21"/>
  <c r="H6" i="20"/>
  <c r="I6" i="20"/>
  <c r="J6" i="20" s="1"/>
  <c r="K6" i="20" s="1"/>
  <c r="I3" i="21"/>
  <c r="J3" i="21" s="1"/>
  <c r="K3" i="21" s="1"/>
  <c r="H3" i="21"/>
  <c r="H352" i="21"/>
  <c r="I352" i="21"/>
  <c r="J352" i="21" s="1"/>
  <c r="K352" i="21" s="1"/>
  <c r="I311" i="20"/>
  <c r="J311" i="20" s="1"/>
  <c r="K311" i="20" s="1"/>
  <c r="H311" i="20"/>
  <c r="H323" i="20"/>
  <c r="I323" i="20"/>
  <c r="J323" i="20" s="1"/>
  <c r="K323" i="20" s="1"/>
  <c r="H300" i="21"/>
  <c r="I300" i="21"/>
  <c r="J300" i="21" s="1"/>
  <c r="K300" i="21" s="1"/>
  <c r="I259" i="20"/>
  <c r="J259" i="20" s="1"/>
  <c r="K259" i="20" s="1"/>
  <c r="H259" i="20"/>
  <c r="H271" i="20"/>
  <c r="I271" i="20"/>
  <c r="J271" i="20" s="1"/>
  <c r="K271" i="20" s="1"/>
  <c r="H239" i="20"/>
  <c r="I239" i="20"/>
  <c r="J239" i="20" s="1"/>
  <c r="K239" i="20" s="1"/>
  <c r="H251" i="20"/>
  <c r="I251" i="20"/>
  <c r="J251" i="20" s="1"/>
  <c r="K251" i="20" s="1"/>
  <c r="H196" i="21"/>
  <c r="I196" i="21"/>
  <c r="J196" i="21" s="1"/>
  <c r="K196" i="21" s="1"/>
  <c r="H173" i="20"/>
  <c r="I173" i="20"/>
  <c r="J173" i="20" s="1"/>
  <c r="K173" i="20" s="1"/>
  <c r="H142" i="20"/>
  <c r="I142" i="20"/>
  <c r="J142" i="20" s="1"/>
  <c r="K142" i="20" s="1"/>
  <c r="H127" i="20"/>
  <c r="I127" i="20"/>
  <c r="J127" i="20" s="1"/>
  <c r="K127" i="20" s="1"/>
  <c r="I100" i="20"/>
  <c r="H100" i="20"/>
  <c r="H116" i="21"/>
  <c r="I116" i="21"/>
  <c r="H85" i="20"/>
  <c r="I85" i="20"/>
  <c r="J85" i="20" s="1"/>
  <c r="K85" i="20" s="1"/>
  <c r="H66" i="20"/>
  <c r="I66" i="20"/>
  <c r="J66" i="20" s="1"/>
  <c r="K66" i="20" s="1"/>
  <c r="I40" i="21"/>
  <c r="J40" i="21" s="1"/>
  <c r="K40" i="21" s="1"/>
  <c r="H40" i="21"/>
  <c r="H349" i="21"/>
  <c r="I349" i="21"/>
  <c r="J349" i="21" s="1"/>
  <c r="K349" i="21" s="1"/>
  <c r="I309" i="21"/>
  <c r="J309" i="21" s="1"/>
  <c r="K309" i="21" s="1"/>
  <c r="H309" i="21"/>
  <c r="I189" i="20"/>
  <c r="J189" i="20" s="1"/>
  <c r="K189" i="20" s="1"/>
  <c r="H189" i="20"/>
  <c r="I155" i="20"/>
  <c r="J155" i="20" s="1"/>
  <c r="K155" i="20" s="1"/>
  <c r="H155" i="20"/>
  <c r="I123" i="21"/>
  <c r="J123" i="21" s="1"/>
  <c r="K123" i="21" s="1"/>
  <c r="H123" i="21"/>
  <c r="I341" i="20"/>
  <c r="J341" i="20" s="1"/>
  <c r="K341" i="20" s="1"/>
  <c r="H341" i="20"/>
  <c r="H321" i="20"/>
  <c r="I321" i="20"/>
  <c r="J321" i="20" s="1"/>
  <c r="K321" i="20" s="1"/>
  <c r="I269" i="20"/>
  <c r="J269" i="20" s="1"/>
  <c r="K269" i="20" s="1"/>
  <c r="H269" i="20"/>
  <c r="H249" i="20"/>
  <c r="I249" i="20"/>
  <c r="J249" i="20" s="1"/>
  <c r="K249" i="20" s="1"/>
  <c r="H198" i="20"/>
  <c r="I198" i="20"/>
  <c r="J198" i="20" s="1"/>
  <c r="K198" i="20" s="1"/>
  <c r="I166" i="21"/>
  <c r="J166" i="21" s="1"/>
  <c r="K166" i="21" s="1"/>
  <c r="H166" i="21"/>
  <c r="I82" i="21"/>
  <c r="J82" i="21" s="1"/>
  <c r="K82" i="21" s="1"/>
  <c r="H82" i="21"/>
  <c r="H37" i="20"/>
  <c r="I37" i="20"/>
  <c r="J37" i="20" s="1"/>
  <c r="K37" i="20" s="1"/>
  <c r="I319" i="21"/>
  <c r="J319" i="21" s="1"/>
  <c r="K319" i="21" s="1"/>
  <c r="H319" i="21"/>
  <c r="H274" i="20"/>
  <c r="I274" i="20"/>
  <c r="J274" i="20" s="1"/>
  <c r="K274" i="20" s="1"/>
  <c r="I235" i="21"/>
  <c r="J235" i="21" s="1"/>
  <c r="K235" i="21" s="1"/>
  <c r="H235" i="21"/>
  <c r="I153" i="20"/>
  <c r="J153" i="20" s="1"/>
  <c r="K153" i="20" s="1"/>
  <c r="H153" i="20"/>
  <c r="H99" i="20"/>
  <c r="I99" i="20"/>
  <c r="I84" i="20"/>
  <c r="J84" i="20" s="1"/>
  <c r="K84" i="20" s="1"/>
  <c r="H84" i="20"/>
  <c r="I340" i="21"/>
  <c r="J340" i="21" s="1"/>
  <c r="K340" i="21" s="1"/>
  <c r="H340" i="21"/>
  <c r="H320" i="21"/>
  <c r="I320" i="21"/>
  <c r="J320" i="21" s="1"/>
  <c r="K320" i="21" s="1"/>
  <c r="H268" i="21"/>
  <c r="I268" i="21"/>
  <c r="J268" i="21" s="1"/>
  <c r="K268" i="21" s="1"/>
  <c r="H223" i="20"/>
  <c r="I223" i="20"/>
  <c r="J223" i="20" s="1"/>
  <c r="K223" i="20" s="1"/>
  <c r="H43" i="20"/>
  <c r="I43" i="20"/>
  <c r="J43" i="20" s="1"/>
  <c r="K43" i="20" s="1"/>
  <c r="H308" i="20"/>
  <c r="I308" i="20"/>
  <c r="J308" i="20" s="1"/>
  <c r="K308" i="20" s="1"/>
  <c r="H292" i="20"/>
  <c r="I292" i="20"/>
  <c r="J292" i="20" s="1"/>
  <c r="K292" i="20" s="1"/>
  <c r="H272" i="20"/>
  <c r="I272" i="20"/>
  <c r="J272" i="20" s="1"/>
  <c r="K272" i="20" s="1"/>
  <c r="I240" i="20"/>
  <c r="J240" i="20" s="1"/>
  <c r="K240" i="20" s="1"/>
  <c r="H240" i="20"/>
  <c r="H261" i="21"/>
  <c r="I261" i="21"/>
  <c r="J261" i="21" s="1"/>
  <c r="K261" i="21" s="1"/>
  <c r="H220" i="20"/>
  <c r="I220" i="20"/>
  <c r="J220" i="20" s="1"/>
  <c r="K220" i="20" s="1"/>
  <c r="I197" i="21"/>
  <c r="J197" i="21" s="1"/>
  <c r="K197" i="21" s="1"/>
  <c r="H197" i="21"/>
  <c r="I181" i="21"/>
  <c r="J181" i="21" s="1"/>
  <c r="K181" i="21" s="1"/>
  <c r="H181" i="21"/>
  <c r="H149" i="21"/>
  <c r="I149" i="21"/>
  <c r="J149" i="21" s="1"/>
  <c r="K149" i="21" s="1"/>
  <c r="H133" i="21"/>
  <c r="I133" i="21"/>
  <c r="J133" i="21" s="1"/>
  <c r="K133" i="21" s="1"/>
  <c r="I101" i="20"/>
  <c r="H101" i="20"/>
  <c r="H117" i="21"/>
  <c r="I117" i="21"/>
  <c r="I85" i="21"/>
  <c r="J85" i="21" s="1"/>
  <c r="K85" i="21" s="1"/>
  <c r="H85" i="21"/>
  <c r="H55" i="20"/>
  <c r="I55" i="20"/>
  <c r="J55" i="20" s="1"/>
  <c r="K55" i="20" s="1"/>
  <c r="H36" i="20"/>
  <c r="I36" i="20"/>
  <c r="J36" i="20" s="1"/>
  <c r="K36" i="20" s="1"/>
  <c r="H10" i="20"/>
  <c r="I10" i="20"/>
  <c r="J10" i="20" s="1"/>
  <c r="K10" i="20" s="1"/>
  <c r="I49" i="20"/>
  <c r="J49" i="20" s="1"/>
  <c r="K49" i="20" s="1"/>
  <c r="H49" i="20"/>
  <c r="I11" i="21"/>
  <c r="J11" i="21" s="1"/>
  <c r="K11" i="21" s="1"/>
  <c r="H11" i="21"/>
  <c r="H7" i="20"/>
  <c r="I7" i="20"/>
  <c r="J7" i="20" s="1"/>
  <c r="K7" i="20" s="1"/>
  <c r="H350" i="21"/>
  <c r="I350" i="21"/>
  <c r="J350" i="21" s="1"/>
  <c r="K350" i="21" s="1"/>
  <c r="I318" i="21"/>
  <c r="J318" i="21" s="1"/>
  <c r="K318" i="21" s="1"/>
  <c r="H318" i="21"/>
  <c r="I330" i="21"/>
  <c r="J330" i="21" s="1"/>
  <c r="K330" i="21" s="1"/>
  <c r="H330" i="21"/>
  <c r="I289" i="20"/>
  <c r="J289" i="20" s="1"/>
  <c r="K289" i="20" s="1"/>
  <c r="H289" i="20"/>
  <c r="I310" i="21"/>
  <c r="J310" i="21" s="1"/>
  <c r="K310" i="21" s="1"/>
  <c r="H310" i="21"/>
  <c r="H278" i="21"/>
  <c r="I278" i="21"/>
  <c r="J278" i="21" s="1"/>
  <c r="K278" i="21" s="1"/>
  <c r="H246" i="21"/>
  <c r="I246" i="21"/>
  <c r="J246" i="21" s="1"/>
  <c r="K246" i="21" s="1"/>
  <c r="I258" i="21"/>
  <c r="J258" i="21" s="1"/>
  <c r="K258" i="21" s="1"/>
  <c r="H258" i="21"/>
  <c r="H238" i="21"/>
  <c r="I238" i="21"/>
  <c r="J238" i="21" s="1"/>
  <c r="K238" i="21" s="1"/>
  <c r="H171" i="20"/>
  <c r="I171" i="20"/>
  <c r="J171" i="20" s="1"/>
  <c r="K171" i="20" s="1"/>
  <c r="I152" i="20"/>
  <c r="J152" i="20" s="1"/>
  <c r="K152" i="20" s="1"/>
  <c r="H152" i="20"/>
  <c r="I126" i="21"/>
  <c r="J126" i="21" s="1"/>
  <c r="K126" i="21" s="1"/>
  <c r="H126" i="21"/>
  <c r="I142" i="21"/>
  <c r="J142" i="21" s="1"/>
  <c r="K142" i="21" s="1"/>
  <c r="H142" i="21"/>
  <c r="I114" i="21"/>
  <c r="H114" i="21"/>
  <c r="I83" i="20"/>
  <c r="J83" i="20" s="1"/>
  <c r="K83" i="20" s="1"/>
  <c r="H83" i="20"/>
  <c r="H56" i="20"/>
  <c r="I56" i="20"/>
  <c r="J56" i="20" s="1"/>
  <c r="K56" i="20" s="1"/>
  <c r="I38" i="21"/>
  <c r="J38" i="21" s="1"/>
  <c r="K38" i="21" s="1"/>
  <c r="H38" i="21"/>
  <c r="I12" i="21"/>
  <c r="J12" i="21" s="1"/>
  <c r="K12" i="21" s="1"/>
  <c r="H12" i="21"/>
  <c r="I13" i="21"/>
  <c r="J13" i="21" s="1"/>
  <c r="K13" i="21" s="1"/>
  <c r="H13" i="21"/>
  <c r="I342" i="20"/>
  <c r="J342" i="20" s="1"/>
  <c r="K342" i="20" s="1"/>
  <c r="H342" i="20"/>
  <c r="H314" i="20"/>
  <c r="I314" i="20"/>
  <c r="J314" i="20" s="1"/>
  <c r="K314" i="20" s="1"/>
  <c r="I294" i="20"/>
  <c r="J294" i="20" s="1"/>
  <c r="K294" i="20" s="1"/>
  <c r="H294" i="20"/>
  <c r="H275" i="21"/>
  <c r="I275" i="21"/>
  <c r="J275" i="21" s="1"/>
  <c r="K275" i="21" s="1"/>
  <c r="I246" i="20"/>
  <c r="J246" i="20" s="1"/>
  <c r="K246" i="20" s="1"/>
  <c r="H246" i="20"/>
  <c r="H218" i="20"/>
  <c r="I218" i="20"/>
  <c r="J218" i="20" s="1"/>
  <c r="K218" i="20" s="1"/>
  <c r="I207" i="21"/>
  <c r="J207" i="21" s="1"/>
  <c r="K207" i="21" s="1"/>
  <c r="H207" i="21"/>
  <c r="H179" i="21"/>
  <c r="I179" i="21"/>
  <c r="J179" i="21" s="1"/>
  <c r="K179" i="21" s="1"/>
  <c r="H171" i="21"/>
  <c r="I171" i="21"/>
  <c r="J171" i="21" s="1"/>
  <c r="K171" i="21" s="1"/>
  <c r="H159" i="21"/>
  <c r="I159" i="21"/>
  <c r="J159" i="21" s="1"/>
  <c r="K159" i="21" s="1"/>
  <c r="I127" i="21"/>
  <c r="J127" i="21" s="1"/>
  <c r="K127" i="21" s="1"/>
  <c r="H127" i="21"/>
  <c r="H103" i="21"/>
  <c r="I103" i="21"/>
  <c r="I99" i="21"/>
  <c r="H99" i="21"/>
  <c r="I91" i="21"/>
  <c r="J91" i="21" s="1"/>
  <c r="K91" i="21" s="1"/>
  <c r="H91" i="21"/>
  <c r="I63" i="21"/>
  <c r="J63" i="21" s="1"/>
  <c r="K63" i="21" s="1"/>
  <c r="H63" i="21"/>
  <c r="I35" i="21"/>
  <c r="J35" i="21" s="1"/>
  <c r="K35" i="21" s="1"/>
  <c r="H35" i="21"/>
  <c r="I14" i="20"/>
  <c r="J14" i="20" s="1"/>
  <c r="K14" i="20" s="1"/>
  <c r="H14" i="20"/>
  <c r="H331" i="20"/>
  <c r="I331" i="20"/>
  <c r="J331" i="20" s="1"/>
  <c r="K331" i="20" s="1"/>
  <c r="H315" i="20"/>
  <c r="I315" i="20"/>
  <c r="J315" i="20" s="1"/>
  <c r="K315" i="20" s="1"/>
  <c r="H295" i="20"/>
  <c r="I295" i="20"/>
  <c r="J295" i="20" s="1"/>
  <c r="K295" i="20" s="1"/>
  <c r="H272" i="21"/>
  <c r="I272" i="21"/>
  <c r="J272" i="21" s="1"/>
  <c r="K272" i="21" s="1"/>
  <c r="I275" i="20"/>
  <c r="J275" i="20" s="1"/>
  <c r="K275" i="20" s="1"/>
  <c r="H275" i="20"/>
  <c r="I243" i="20"/>
  <c r="J243" i="20" s="1"/>
  <c r="K243" i="20" s="1"/>
  <c r="H243" i="20"/>
  <c r="H211" i="20"/>
  <c r="I211" i="20"/>
  <c r="J211" i="20" s="1"/>
  <c r="K211" i="20" s="1"/>
  <c r="H232" i="21"/>
  <c r="I232" i="21"/>
  <c r="J232" i="21" s="1"/>
  <c r="K232" i="21" s="1"/>
  <c r="I200" i="21"/>
  <c r="J200" i="21" s="1"/>
  <c r="K200" i="21" s="1"/>
  <c r="H200" i="21"/>
  <c r="I212" i="21"/>
  <c r="J212" i="21" s="1"/>
  <c r="K212" i="21" s="1"/>
  <c r="H212" i="21"/>
  <c r="H177" i="20"/>
  <c r="I177" i="20"/>
  <c r="J177" i="20" s="1"/>
  <c r="K177" i="20" s="1"/>
  <c r="I146" i="20"/>
  <c r="J146" i="20" s="1"/>
  <c r="K146" i="20" s="1"/>
  <c r="H146" i="20"/>
  <c r="I158" i="20"/>
  <c r="J158" i="20" s="1"/>
  <c r="K158" i="20" s="1"/>
  <c r="H158" i="20"/>
  <c r="H131" i="20"/>
  <c r="I131" i="20"/>
  <c r="J131" i="20" s="1"/>
  <c r="K131" i="20" s="1"/>
  <c r="I76" i="21"/>
  <c r="J76" i="21" s="1"/>
  <c r="K76" i="21" s="1"/>
  <c r="H76" i="21"/>
  <c r="I92" i="21"/>
  <c r="J92" i="21" s="1"/>
  <c r="K92" i="21" s="1"/>
  <c r="H92" i="21"/>
  <c r="I58" i="20"/>
  <c r="J58" i="20" s="1"/>
  <c r="K58" i="20" s="1"/>
  <c r="H58" i="20"/>
  <c r="I28" i="21"/>
  <c r="J28" i="21" s="1"/>
  <c r="K28" i="21" s="1"/>
  <c r="H28" i="21"/>
  <c r="H44" i="21"/>
  <c r="I44" i="21"/>
  <c r="J44" i="21" s="1"/>
  <c r="K44" i="21" s="1"/>
  <c r="H297" i="21"/>
  <c r="I297" i="21"/>
  <c r="J297" i="21" s="1"/>
  <c r="K297" i="21" s="1"/>
  <c r="H143" i="20"/>
  <c r="I143" i="20"/>
  <c r="J143" i="20" s="1"/>
  <c r="K143" i="20" s="1"/>
  <c r="H113" i="20"/>
  <c r="I113" i="20"/>
  <c r="H10" i="21"/>
  <c r="I10" i="21"/>
  <c r="J10" i="21" s="1"/>
  <c r="K10" i="21" s="1"/>
  <c r="I237" i="20"/>
  <c r="J237" i="20" s="1"/>
  <c r="K237" i="20" s="1"/>
  <c r="H237" i="20"/>
  <c r="I174" i="21"/>
  <c r="J174" i="21" s="1"/>
  <c r="K174" i="21" s="1"/>
  <c r="H174" i="21"/>
  <c r="I54" i="21"/>
  <c r="J54" i="21" s="1"/>
  <c r="K54" i="21" s="1"/>
  <c r="H54" i="21"/>
  <c r="I180" i="20"/>
  <c r="J180" i="20" s="1"/>
  <c r="K180" i="20" s="1"/>
  <c r="H180" i="20"/>
  <c r="I34" i="20"/>
  <c r="J34" i="20" s="1"/>
  <c r="K34" i="20" s="1"/>
  <c r="H34" i="20"/>
  <c r="H89" i="20"/>
  <c r="I89" i="20"/>
  <c r="J89" i="20" s="1"/>
  <c r="K89" i="20" s="1"/>
  <c r="H353" i="21"/>
  <c r="I353" i="21"/>
  <c r="J353" i="21" s="1"/>
  <c r="K353" i="21" s="1"/>
  <c r="H321" i="21"/>
  <c r="I321" i="21"/>
  <c r="J321" i="21" s="1"/>
  <c r="K321" i="21" s="1"/>
  <c r="H333" i="21"/>
  <c r="I333" i="21"/>
  <c r="J333" i="21" s="1"/>
  <c r="K333" i="21" s="1"/>
  <c r="H301" i="21"/>
  <c r="I301" i="21"/>
  <c r="J301" i="21" s="1"/>
  <c r="K301" i="21" s="1"/>
  <c r="H260" i="20"/>
  <c r="I260" i="20"/>
  <c r="J260" i="20" s="1"/>
  <c r="K260" i="20" s="1"/>
  <c r="H281" i="21"/>
  <c r="I281" i="21"/>
  <c r="J281" i="21" s="1"/>
  <c r="K281" i="21" s="1"/>
  <c r="H249" i="21"/>
  <c r="I249" i="21"/>
  <c r="J249" i="21" s="1"/>
  <c r="K249" i="21" s="1"/>
  <c r="H252" i="20"/>
  <c r="I252" i="20"/>
  <c r="J252" i="20" s="1"/>
  <c r="K252" i="20" s="1"/>
  <c r="H193" i="20"/>
  <c r="I193" i="20"/>
  <c r="J193" i="20" s="1"/>
  <c r="K193" i="20" s="1"/>
  <c r="H205" i="20"/>
  <c r="I205" i="20"/>
  <c r="J205" i="20" s="1"/>
  <c r="K205" i="20" s="1"/>
  <c r="H153" i="21"/>
  <c r="I153" i="21"/>
  <c r="J153" i="21" s="1"/>
  <c r="K153" i="21" s="1"/>
  <c r="H159" i="20"/>
  <c r="I159" i="20"/>
  <c r="J159" i="20" s="1"/>
  <c r="K159" i="20" s="1"/>
  <c r="H128" i="20"/>
  <c r="I128" i="20"/>
  <c r="J128" i="20" s="1"/>
  <c r="K128" i="20" s="1"/>
  <c r="I105" i="21"/>
  <c r="H105" i="21"/>
  <c r="H74" i="20"/>
  <c r="I74" i="20"/>
  <c r="J74" i="20" s="1"/>
  <c r="K74" i="20" s="1"/>
  <c r="I86" i="20"/>
  <c r="J86" i="20" s="1"/>
  <c r="K86" i="20" s="1"/>
  <c r="H86" i="20"/>
  <c r="I57" i="21"/>
  <c r="J57" i="21" s="1"/>
  <c r="K57" i="21" s="1"/>
  <c r="H57" i="21"/>
  <c r="I69" i="21"/>
  <c r="J69" i="21" s="1"/>
  <c r="K69" i="21" s="1"/>
  <c r="H69" i="21"/>
  <c r="H41" i="21"/>
  <c r="I41" i="21"/>
  <c r="J41" i="21" s="1"/>
  <c r="K41" i="21" s="1"/>
  <c r="H51" i="21"/>
  <c r="I51" i="21"/>
  <c r="J51" i="21" s="1"/>
  <c r="K51" i="21" s="1"/>
  <c r="I19" i="20"/>
  <c r="J19" i="20" s="1"/>
  <c r="K19" i="20" s="1"/>
  <c r="H19" i="20"/>
  <c r="I9" i="20"/>
  <c r="J9" i="20" s="1"/>
  <c r="K9" i="20" s="1"/>
  <c r="H9" i="20"/>
  <c r="I309" i="20"/>
  <c r="J309" i="20" s="1"/>
  <c r="K309" i="20" s="1"/>
  <c r="H309" i="20"/>
  <c r="H301" i="20"/>
  <c r="I301" i="20"/>
  <c r="J301" i="20" s="1"/>
  <c r="K301" i="20" s="1"/>
  <c r="H241" i="20"/>
  <c r="I241" i="20"/>
  <c r="J241" i="20" s="1"/>
  <c r="K241" i="20" s="1"/>
  <c r="H221" i="20"/>
  <c r="I221" i="20"/>
  <c r="J221" i="20" s="1"/>
  <c r="K221" i="20" s="1"/>
  <c r="I198" i="21"/>
  <c r="J198" i="21" s="1"/>
  <c r="K198" i="21" s="1"/>
  <c r="H198" i="21"/>
  <c r="I210" i="21"/>
  <c r="J210" i="21" s="1"/>
  <c r="K210" i="21" s="1"/>
  <c r="H210" i="21"/>
  <c r="H178" i="21"/>
  <c r="I178" i="21"/>
  <c r="J178" i="21" s="1"/>
  <c r="K178" i="21" s="1"/>
  <c r="I183" i="20"/>
  <c r="J183" i="20" s="1"/>
  <c r="K183" i="20" s="1"/>
  <c r="H183" i="20"/>
  <c r="H158" i="21"/>
  <c r="I158" i="21"/>
  <c r="J158" i="21" s="1"/>
  <c r="K158" i="21" s="1"/>
  <c r="H121" i="20"/>
  <c r="I121" i="20"/>
  <c r="J121" i="20" s="1"/>
  <c r="K121" i="20" s="1"/>
  <c r="H137" i="20"/>
  <c r="I137" i="20"/>
  <c r="J137" i="20" s="1"/>
  <c r="K137" i="20" s="1"/>
  <c r="H110" i="20"/>
  <c r="I110" i="20"/>
  <c r="I86" i="21"/>
  <c r="J86" i="21" s="1"/>
  <c r="K86" i="21" s="1"/>
  <c r="H86" i="21"/>
  <c r="I58" i="21"/>
  <c r="J58" i="21" s="1"/>
  <c r="K58" i="21" s="1"/>
  <c r="H58" i="21"/>
  <c r="I42" i="21"/>
  <c r="J42" i="21" s="1"/>
  <c r="K42" i="21" s="1"/>
  <c r="H42" i="21"/>
  <c r="H20" i="20"/>
  <c r="I20" i="20"/>
  <c r="J20" i="20" s="1"/>
  <c r="K20" i="20" s="1"/>
  <c r="H21" i="20"/>
  <c r="I21" i="20"/>
  <c r="J21" i="20" s="1"/>
  <c r="K21" i="20" s="1"/>
  <c r="H351" i="21"/>
  <c r="I351" i="21"/>
  <c r="J351" i="21" s="1"/>
  <c r="K351" i="21" s="1"/>
  <c r="H323" i="21"/>
  <c r="I323" i="21"/>
  <c r="J323" i="21" s="1"/>
  <c r="K323" i="21" s="1"/>
  <c r="H306" i="20"/>
  <c r="I306" i="20"/>
  <c r="J306" i="20" s="1"/>
  <c r="K306" i="20" s="1"/>
  <c r="H303" i="21"/>
  <c r="I303" i="21"/>
  <c r="J303" i="21" s="1"/>
  <c r="K303" i="21" s="1"/>
  <c r="H266" i="20"/>
  <c r="I266" i="20"/>
  <c r="J266" i="20" s="1"/>
  <c r="K266" i="20" s="1"/>
  <c r="H267" i="21"/>
  <c r="I267" i="21"/>
  <c r="J267" i="21" s="1"/>
  <c r="K267" i="21" s="1"/>
  <c r="H255" i="21"/>
  <c r="I255" i="21"/>
  <c r="J255" i="21" s="1"/>
  <c r="K255" i="21" s="1"/>
  <c r="I227" i="21"/>
  <c r="J227" i="21" s="1"/>
  <c r="K227" i="21" s="1"/>
  <c r="H227" i="21"/>
  <c r="I210" i="20"/>
  <c r="J210" i="20" s="1"/>
  <c r="K210" i="20" s="1"/>
  <c r="H210" i="20"/>
  <c r="I199" i="20"/>
  <c r="J199" i="20" s="1"/>
  <c r="K199" i="20" s="1"/>
  <c r="H199" i="20"/>
  <c r="H172" i="20"/>
  <c r="I172" i="20"/>
  <c r="J172" i="20" s="1"/>
  <c r="K172" i="20" s="1"/>
  <c r="I164" i="20"/>
  <c r="J164" i="20" s="1"/>
  <c r="K164" i="20" s="1"/>
  <c r="H164" i="20"/>
  <c r="H126" i="20"/>
  <c r="I126" i="20"/>
  <c r="J126" i="20" s="1"/>
  <c r="K126" i="20" s="1"/>
  <c r="H95" i="20"/>
  <c r="I95" i="20"/>
  <c r="H88" i="20"/>
  <c r="I88" i="20"/>
  <c r="J88" i="20" s="1"/>
  <c r="K88" i="20" s="1"/>
  <c r="H38" i="20"/>
  <c r="I38" i="20"/>
  <c r="J38" i="20" s="1"/>
  <c r="K38" i="20" s="1"/>
  <c r="I22" i="21"/>
  <c r="J22" i="21" s="1"/>
  <c r="K22" i="21" s="1"/>
  <c r="H22" i="21"/>
  <c r="H344" i="21"/>
  <c r="I344" i="21"/>
  <c r="J344" i="21" s="1"/>
  <c r="K344" i="21" s="1"/>
  <c r="H356" i="21"/>
  <c r="I356" i="21"/>
  <c r="J356" i="21" s="1"/>
  <c r="K356" i="21" s="1"/>
  <c r="H324" i="21"/>
  <c r="I324" i="21"/>
  <c r="J324" i="21" s="1"/>
  <c r="K324" i="21" s="1"/>
  <c r="H283" i="20"/>
  <c r="I283" i="20"/>
  <c r="J283" i="20" s="1"/>
  <c r="K283" i="20" s="1"/>
  <c r="I304" i="21"/>
  <c r="J304" i="21" s="1"/>
  <c r="K304" i="21" s="1"/>
  <c r="H304" i="21"/>
  <c r="I263" i="20"/>
  <c r="J263" i="20" s="1"/>
  <c r="K263" i="20" s="1"/>
  <c r="H263" i="20"/>
  <c r="I284" i="21"/>
  <c r="J284" i="21" s="1"/>
  <c r="K284" i="21" s="1"/>
  <c r="H284" i="21"/>
  <c r="I220" i="21"/>
  <c r="J220" i="21" s="1"/>
  <c r="K220" i="21" s="1"/>
  <c r="H220" i="21"/>
  <c r="H196" i="20"/>
  <c r="I196" i="20"/>
  <c r="J196" i="20" s="1"/>
  <c r="K196" i="20" s="1"/>
  <c r="H172" i="21"/>
  <c r="I172" i="21"/>
  <c r="J172" i="21" s="1"/>
  <c r="K172" i="21" s="1"/>
  <c r="I184" i="21"/>
  <c r="J184" i="21" s="1"/>
  <c r="K184" i="21" s="1"/>
  <c r="H184" i="21"/>
  <c r="I156" i="21"/>
  <c r="J156" i="21" s="1"/>
  <c r="K156" i="21" s="1"/>
  <c r="H156" i="21"/>
  <c r="I136" i="21"/>
  <c r="J136" i="21" s="1"/>
  <c r="K136" i="21" s="1"/>
  <c r="H136" i="21"/>
  <c r="I104" i="20"/>
  <c r="H104" i="20"/>
  <c r="H80" i="21"/>
  <c r="I80" i="21"/>
  <c r="J80" i="21" s="1"/>
  <c r="K80" i="21" s="1"/>
  <c r="H52" i="21"/>
  <c r="I52" i="21"/>
  <c r="J52" i="21" s="1"/>
  <c r="K52" i="21" s="1"/>
  <c r="I31" i="20"/>
  <c r="J31" i="20" s="1"/>
  <c r="K31" i="20" s="1"/>
  <c r="H31" i="20"/>
  <c r="H8" i="20"/>
  <c r="I8" i="20"/>
  <c r="J8" i="20" s="1"/>
  <c r="K8" i="20" s="1"/>
  <c r="I320" i="20"/>
  <c r="J320" i="20" s="1"/>
  <c r="K320" i="20" s="1"/>
  <c r="H320" i="20"/>
  <c r="I236" i="20"/>
  <c r="J236" i="20" s="1"/>
  <c r="K236" i="20" s="1"/>
  <c r="H236" i="20"/>
  <c r="I174" i="20"/>
  <c r="J174" i="20" s="1"/>
  <c r="K174" i="20" s="1"/>
  <c r="H174" i="20"/>
  <c r="I101" i="21"/>
  <c r="H101" i="21"/>
  <c r="I37" i="21"/>
  <c r="J37" i="21" s="1"/>
  <c r="K37" i="21" s="1"/>
  <c r="H37" i="21"/>
  <c r="I7" i="21"/>
  <c r="J7" i="21" s="1"/>
  <c r="K7" i="21" s="1"/>
  <c r="H7" i="21"/>
  <c r="I217" i="20"/>
  <c r="J217" i="20" s="1"/>
  <c r="K217" i="20" s="1"/>
  <c r="H217" i="20"/>
  <c r="I186" i="21"/>
  <c r="J186" i="21" s="1"/>
  <c r="K186" i="21" s="1"/>
  <c r="H186" i="21"/>
  <c r="I106" i="20"/>
  <c r="H106" i="20"/>
  <c r="I12" i="20"/>
  <c r="J12" i="20" s="1"/>
  <c r="K12" i="20" s="1"/>
  <c r="H12" i="20"/>
  <c r="H61" i="20"/>
  <c r="I61" i="20"/>
  <c r="J61" i="20" s="1"/>
  <c r="K61" i="20" s="1"/>
  <c r="I60" i="21"/>
  <c r="J60" i="21" s="1"/>
  <c r="K60" i="21" s="1"/>
  <c r="H60" i="21"/>
  <c r="I332" i="20"/>
  <c r="J332" i="20" s="1"/>
  <c r="K332" i="20" s="1"/>
  <c r="H332" i="20"/>
  <c r="I344" i="20"/>
  <c r="J344" i="20" s="1"/>
  <c r="K344" i="20" s="1"/>
  <c r="H344" i="20"/>
  <c r="I312" i="20"/>
  <c r="J312" i="20" s="1"/>
  <c r="K312" i="20" s="1"/>
  <c r="H312" i="20"/>
  <c r="I324" i="20"/>
  <c r="J324" i="20" s="1"/>
  <c r="K324" i="20" s="1"/>
  <c r="H324" i="20"/>
  <c r="H269" i="21"/>
  <c r="I269" i="21"/>
  <c r="J269" i="21" s="1"/>
  <c r="K269" i="21" s="1"/>
  <c r="H253" i="21"/>
  <c r="I253" i="21"/>
  <c r="J253" i="21" s="1"/>
  <c r="K253" i="21" s="1"/>
  <c r="I233" i="21"/>
  <c r="J233" i="21" s="1"/>
  <c r="K233" i="21" s="1"/>
  <c r="H233" i="21"/>
  <c r="H201" i="21"/>
  <c r="I201" i="21"/>
  <c r="J201" i="21" s="1"/>
  <c r="K201" i="21" s="1"/>
  <c r="I213" i="21"/>
  <c r="J213" i="21" s="1"/>
  <c r="K213" i="21" s="1"/>
  <c r="H213" i="21"/>
  <c r="H178" i="20"/>
  <c r="I178" i="20"/>
  <c r="J178" i="20" s="1"/>
  <c r="K178" i="20" s="1"/>
  <c r="I147" i="20"/>
  <c r="J147" i="20" s="1"/>
  <c r="K147" i="20" s="1"/>
  <c r="H147" i="20"/>
  <c r="I165" i="21"/>
  <c r="J165" i="21" s="1"/>
  <c r="K165" i="21" s="1"/>
  <c r="H165" i="21"/>
  <c r="H137" i="21"/>
  <c r="I137" i="21"/>
  <c r="J137" i="21" s="1"/>
  <c r="K137" i="21" s="1"/>
  <c r="I77" i="21"/>
  <c r="J77" i="21" s="1"/>
  <c r="K77" i="21" s="1"/>
  <c r="H77" i="21"/>
  <c r="H89" i="21"/>
  <c r="I89" i="21"/>
  <c r="J89" i="21" s="1"/>
  <c r="K89" i="21" s="1"/>
  <c r="I67" i="20"/>
  <c r="J67" i="20" s="1"/>
  <c r="K67" i="20" s="1"/>
  <c r="H67" i="20"/>
  <c r="H40" i="20"/>
  <c r="I40" i="20"/>
  <c r="J40" i="20" s="1"/>
  <c r="K40" i="20" s="1"/>
  <c r="H18" i="21"/>
  <c r="I18" i="21"/>
  <c r="J18" i="21" s="1"/>
  <c r="K18" i="21" s="1"/>
  <c r="I19" i="21"/>
  <c r="J19" i="21" s="1"/>
  <c r="K19" i="21" s="1"/>
  <c r="H19" i="21"/>
  <c r="I9" i="21"/>
  <c r="J9" i="21" s="1"/>
  <c r="K9" i="21" s="1"/>
  <c r="H9" i="21"/>
  <c r="H345" i="20"/>
  <c r="I345" i="20"/>
  <c r="J345" i="20" s="1"/>
  <c r="K345" i="20" s="1"/>
  <c r="H313" i="20"/>
  <c r="I313" i="20"/>
  <c r="J313" i="20" s="1"/>
  <c r="K313" i="20" s="1"/>
  <c r="I334" i="21"/>
  <c r="J334" i="21" s="1"/>
  <c r="K334" i="21" s="1"/>
  <c r="H334" i="21"/>
  <c r="H302" i="21"/>
  <c r="I302" i="21"/>
  <c r="J302" i="21" s="1"/>
  <c r="K302" i="21" s="1"/>
  <c r="I261" i="20"/>
  <c r="J261" i="20" s="1"/>
  <c r="K261" i="20" s="1"/>
  <c r="H261" i="20"/>
  <c r="I273" i="20"/>
  <c r="J273" i="20" s="1"/>
  <c r="K273" i="20" s="1"/>
  <c r="H273" i="20"/>
  <c r="H250" i="21"/>
  <c r="I250" i="21"/>
  <c r="J250" i="21" s="1"/>
  <c r="K250" i="21" s="1"/>
  <c r="I253" i="20"/>
  <c r="J253" i="20" s="1"/>
  <c r="K253" i="20" s="1"/>
  <c r="H253" i="20"/>
  <c r="H230" i="21"/>
  <c r="I230" i="21"/>
  <c r="J230" i="21" s="1"/>
  <c r="K230" i="21" s="1"/>
  <c r="I190" i="20"/>
  <c r="J190" i="20" s="1"/>
  <c r="K190" i="20" s="1"/>
  <c r="H190" i="20"/>
  <c r="H202" i="20"/>
  <c r="I202" i="20"/>
  <c r="J202" i="20" s="1"/>
  <c r="K202" i="20" s="1"/>
  <c r="I190" i="21"/>
  <c r="J190" i="21" s="1"/>
  <c r="K190" i="21" s="1"/>
  <c r="H190" i="21"/>
  <c r="I125" i="20"/>
  <c r="J125" i="20" s="1"/>
  <c r="K125" i="20" s="1"/>
  <c r="H125" i="20"/>
  <c r="I102" i="21"/>
  <c r="H102" i="21"/>
  <c r="I118" i="21"/>
  <c r="H118" i="21"/>
  <c r="I87" i="20"/>
  <c r="J87" i="20" s="1"/>
  <c r="K87" i="20" s="1"/>
  <c r="H87" i="20"/>
  <c r="I70" i="21"/>
  <c r="J70" i="21" s="1"/>
  <c r="K70" i="21" s="1"/>
  <c r="H70" i="21"/>
  <c r="H41" i="20"/>
  <c r="I41" i="20"/>
  <c r="J41" i="20" s="1"/>
  <c r="K41" i="20" s="1"/>
  <c r="I20" i="21"/>
  <c r="J20" i="21" s="1"/>
  <c r="K20" i="21" s="1"/>
  <c r="H20" i="21"/>
  <c r="H21" i="21"/>
  <c r="I21" i="21"/>
  <c r="J21" i="21" s="1"/>
  <c r="K21" i="21" s="1"/>
  <c r="I315" i="21"/>
  <c r="J315" i="21" s="1"/>
  <c r="K315" i="21" s="1"/>
  <c r="H315" i="21"/>
  <c r="I258" i="20"/>
  <c r="J258" i="20" s="1"/>
  <c r="K258" i="20" s="1"/>
  <c r="H258" i="20"/>
  <c r="I219" i="21"/>
  <c r="J219" i="21" s="1"/>
  <c r="K219" i="21" s="1"/>
  <c r="H219" i="21"/>
  <c r="I145" i="20"/>
  <c r="J145" i="20" s="1"/>
  <c r="K145" i="20" s="1"/>
  <c r="H145" i="20"/>
  <c r="H157" i="20"/>
  <c r="I157" i="20"/>
  <c r="J157" i="20" s="1"/>
  <c r="K157" i="20" s="1"/>
  <c r="I131" i="21"/>
  <c r="J131" i="21" s="1"/>
  <c r="K131" i="21" s="1"/>
  <c r="H131" i="21"/>
  <c r="H107" i="21"/>
  <c r="I107" i="21"/>
  <c r="I79" i="21"/>
  <c r="J79" i="21" s="1"/>
  <c r="K79" i="21" s="1"/>
  <c r="H79" i="21"/>
  <c r="I53" i="20"/>
  <c r="J53" i="20" s="1"/>
  <c r="K53" i="20" s="1"/>
  <c r="H53" i="20"/>
  <c r="H65" i="20"/>
  <c r="I65" i="20"/>
  <c r="J65" i="20" s="1"/>
  <c r="K65" i="20" s="1"/>
  <c r="I39" i="21"/>
  <c r="J39" i="21" s="1"/>
  <c r="K39" i="21" s="1"/>
  <c r="H39" i="21"/>
  <c r="H22" i="20"/>
  <c r="I22" i="20"/>
  <c r="J22" i="20" s="1"/>
  <c r="K22" i="20" s="1"/>
  <c r="I335" i="20"/>
  <c r="J335" i="20" s="1"/>
  <c r="K335" i="20" s="1"/>
  <c r="H335" i="20"/>
  <c r="H347" i="20"/>
  <c r="I347" i="20"/>
  <c r="J347" i="20" s="1"/>
  <c r="K347" i="20" s="1"/>
  <c r="I292" i="21"/>
  <c r="J292" i="21" s="1"/>
  <c r="K292" i="21" s="1"/>
  <c r="H292" i="21"/>
  <c r="I267" i="20"/>
  <c r="J267" i="20" s="1"/>
  <c r="K267" i="20" s="1"/>
  <c r="H267" i="20"/>
  <c r="I256" i="21"/>
  <c r="J256" i="21" s="1"/>
  <c r="K256" i="21" s="1"/>
  <c r="H256" i="21"/>
  <c r="I215" i="20"/>
  <c r="J215" i="20" s="1"/>
  <c r="K215" i="20" s="1"/>
  <c r="H215" i="20"/>
  <c r="H227" i="20"/>
  <c r="I227" i="20"/>
  <c r="J227" i="20" s="1"/>
  <c r="K227" i="20" s="1"/>
  <c r="H204" i="21"/>
  <c r="I204" i="21"/>
  <c r="J204" i="21" s="1"/>
  <c r="K204" i="21" s="1"/>
  <c r="I165" i="20"/>
  <c r="J165" i="20" s="1"/>
  <c r="K165" i="20" s="1"/>
  <c r="H165" i="20"/>
  <c r="H150" i="20"/>
  <c r="I150" i="20"/>
  <c r="J150" i="20" s="1"/>
  <c r="K150" i="20" s="1"/>
  <c r="I119" i="20"/>
  <c r="J119" i="20" s="1"/>
  <c r="K119" i="20" s="1"/>
  <c r="H119" i="20"/>
  <c r="I135" i="20"/>
  <c r="J135" i="20" s="1"/>
  <c r="K135" i="20" s="1"/>
  <c r="H135" i="20"/>
  <c r="I108" i="21"/>
  <c r="H108" i="21"/>
  <c r="H77" i="20"/>
  <c r="I77" i="20"/>
  <c r="J77" i="20" s="1"/>
  <c r="K77" i="20" s="1"/>
  <c r="I50" i="20"/>
  <c r="J50" i="20" s="1"/>
  <c r="K50" i="20" s="1"/>
  <c r="H50" i="20"/>
  <c r="H64" i="21"/>
  <c r="I64" i="21"/>
  <c r="J64" i="21" s="1"/>
  <c r="K64" i="21" s="1"/>
  <c r="I32" i="21"/>
  <c r="J32" i="21" s="1"/>
  <c r="K32" i="21" s="1"/>
  <c r="H32" i="21"/>
  <c r="I8" i="21"/>
  <c r="J8" i="21" s="1"/>
  <c r="K8" i="21" s="1"/>
  <c r="H8" i="21"/>
  <c r="H317" i="21"/>
  <c r="I317" i="21"/>
  <c r="J317" i="21" s="1"/>
  <c r="K317" i="21" s="1"/>
  <c r="I229" i="21"/>
  <c r="J229" i="21" s="1"/>
  <c r="K229" i="21" s="1"/>
  <c r="H229" i="21"/>
  <c r="I209" i="21"/>
  <c r="J209" i="21" s="1"/>
  <c r="K209" i="21" s="1"/>
  <c r="H209" i="21"/>
  <c r="I124" i="20"/>
  <c r="J124" i="20" s="1"/>
  <c r="K124" i="20" s="1"/>
  <c r="H124" i="20"/>
  <c r="H82" i="20"/>
  <c r="I82" i="20"/>
  <c r="J82" i="20" s="1"/>
  <c r="K82" i="20" s="1"/>
  <c r="I65" i="21"/>
  <c r="J65" i="21" s="1"/>
  <c r="K65" i="21" s="1"/>
  <c r="H65" i="21"/>
  <c r="H11" i="20"/>
  <c r="I11" i="20"/>
  <c r="J11" i="20" s="1"/>
  <c r="K11" i="20" s="1"/>
  <c r="I298" i="21"/>
  <c r="J298" i="21" s="1"/>
  <c r="K298" i="21" s="1"/>
  <c r="H298" i="21"/>
  <c r="I229" i="20"/>
  <c r="H229" i="20"/>
  <c r="I138" i="21"/>
  <c r="J138" i="21" s="1"/>
  <c r="K138" i="21" s="1"/>
  <c r="H138" i="21"/>
  <c r="H66" i="21"/>
  <c r="I66" i="21"/>
  <c r="J66" i="21" s="1"/>
  <c r="K66" i="21" s="1"/>
  <c r="H13" i="20"/>
  <c r="I13" i="20"/>
  <c r="J13" i="20" s="1"/>
  <c r="K13" i="20" s="1"/>
  <c r="I331" i="21"/>
  <c r="J331" i="21" s="1"/>
  <c r="K331" i="21" s="1"/>
  <c r="H331" i="21"/>
  <c r="H262" i="20"/>
  <c r="I262" i="20"/>
  <c r="J262" i="20" s="1"/>
  <c r="K262" i="20" s="1"/>
  <c r="H223" i="21"/>
  <c r="I223" i="21"/>
  <c r="J223" i="21" s="1"/>
  <c r="K223" i="21" s="1"/>
  <c r="I168" i="20"/>
  <c r="J168" i="20" s="1"/>
  <c r="K168" i="20" s="1"/>
  <c r="H168" i="20"/>
  <c r="I122" i="20"/>
  <c r="J122" i="20" s="1"/>
  <c r="K122" i="20" s="1"/>
  <c r="H122" i="20"/>
  <c r="I111" i="20"/>
  <c r="H111" i="20"/>
  <c r="I14" i="21"/>
  <c r="J14" i="21" s="1"/>
  <c r="K14" i="21" s="1"/>
  <c r="H14" i="21"/>
  <c r="H343" i="20"/>
  <c r="I343" i="20"/>
  <c r="J343" i="20" s="1"/>
  <c r="K343" i="20" s="1"/>
  <c r="H332" i="21"/>
  <c r="I332" i="21"/>
  <c r="J332" i="21" s="1"/>
  <c r="K332" i="21" s="1"/>
  <c r="H252" i="21"/>
  <c r="I252" i="21"/>
  <c r="J252" i="21" s="1"/>
  <c r="K252" i="21" s="1"/>
  <c r="I192" i="20"/>
  <c r="J192" i="20" s="1"/>
  <c r="K192" i="20" s="1"/>
  <c r="H192" i="20"/>
  <c r="I204" i="20"/>
  <c r="J204" i="20" s="1"/>
  <c r="K204" i="20" s="1"/>
  <c r="H204" i="20"/>
  <c r="H152" i="21"/>
  <c r="I152" i="21"/>
  <c r="J152" i="21" s="1"/>
  <c r="K152" i="21" s="1"/>
  <c r="I164" i="21"/>
  <c r="J164" i="21" s="1"/>
  <c r="K164" i="21" s="1"/>
  <c r="H164" i="21"/>
  <c r="I132" i="21"/>
  <c r="J132" i="21" s="1"/>
  <c r="K132" i="21" s="1"/>
  <c r="H132" i="21"/>
  <c r="H104" i="21"/>
  <c r="I104" i="21"/>
  <c r="H73" i="20"/>
  <c r="I73" i="20"/>
  <c r="J73" i="20" s="1"/>
  <c r="K73" i="20" s="1"/>
  <c r="I27" i="20"/>
  <c r="J27" i="20" s="1"/>
  <c r="K27" i="20" s="1"/>
  <c r="H27" i="20"/>
  <c r="I341" i="21"/>
  <c r="J341" i="21" s="1"/>
  <c r="K341" i="21" s="1"/>
  <c r="H341" i="21"/>
  <c r="I325" i="21"/>
  <c r="J325" i="21" s="1"/>
  <c r="K325" i="21" s="1"/>
  <c r="H325" i="21"/>
  <c r="H296" i="20"/>
  <c r="I296" i="20"/>
  <c r="J296" i="20" s="1"/>
  <c r="K296" i="20" s="1"/>
  <c r="I264" i="20"/>
  <c r="J264" i="20" s="1"/>
  <c r="K264" i="20" s="1"/>
  <c r="H264" i="20"/>
  <c r="H276" i="20"/>
  <c r="I276" i="20"/>
  <c r="J276" i="20" s="1"/>
  <c r="K276" i="20" s="1"/>
  <c r="H244" i="20"/>
  <c r="I244" i="20"/>
  <c r="J244" i="20" s="1"/>
  <c r="K244" i="20" s="1"/>
  <c r="I221" i="21"/>
  <c r="J221" i="21" s="1"/>
  <c r="K221" i="21" s="1"/>
  <c r="H221" i="21"/>
  <c r="H224" i="20"/>
  <c r="I224" i="20"/>
  <c r="J224" i="20" s="1"/>
  <c r="K224" i="20" s="1"/>
  <c r="H197" i="20"/>
  <c r="I197" i="20"/>
  <c r="J197" i="20" s="1"/>
  <c r="K197" i="20" s="1"/>
  <c r="I166" i="20"/>
  <c r="J166" i="20" s="1"/>
  <c r="K166" i="20" s="1"/>
  <c r="H166" i="20"/>
  <c r="I185" i="21"/>
  <c r="J185" i="21" s="1"/>
  <c r="K185" i="21" s="1"/>
  <c r="H185" i="21"/>
  <c r="H151" i="20"/>
  <c r="I151" i="20"/>
  <c r="J151" i="20" s="1"/>
  <c r="K151" i="20" s="1"/>
  <c r="I132" i="20"/>
  <c r="J132" i="20" s="1"/>
  <c r="K132" i="20" s="1"/>
  <c r="H132" i="20"/>
  <c r="H105" i="20"/>
  <c r="I105" i="20"/>
  <c r="I90" i="20"/>
  <c r="J90" i="20" s="1"/>
  <c r="K90" i="20" s="1"/>
  <c r="H90" i="20"/>
  <c r="H61" i="21"/>
  <c r="I61" i="21"/>
  <c r="J61" i="21" s="1"/>
  <c r="K61" i="21" s="1"/>
  <c r="H29" i="21"/>
  <c r="I29" i="21"/>
  <c r="J29" i="21" s="1"/>
  <c r="K29" i="21" s="1"/>
  <c r="I45" i="21"/>
  <c r="J45" i="21" s="1"/>
  <c r="K45" i="21" s="1"/>
  <c r="H45" i="21"/>
  <c r="H18" i="20"/>
  <c r="I18" i="20"/>
  <c r="J18" i="20" s="1"/>
  <c r="K18" i="20" s="1"/>
  <c r="I15" i="21"/>
  <c r="J15" i="21" s="1"/>
  <c r="K15" i="21" s="1"/>
  <c r="H15" i="21"/>
  <c r="I291" i="21"/>
  <c r="J291" i="21" s="1"/>
  <c r="K291" i="21" s="1"/>
  <c r="H291" i="21"/>
  <c r="I333" i="20"/>
  <c r="J333" i="20" s="1"/>
  <c r="K333" i="20" s="1"/>
  <c r="H333" i="20"/>
  <c r="I354" i="21"/>
  <c r="J354" i="21" s="1"/>
  <c r="K354" i="21" s="1"/>
  <c r="H354" i="21"/>
  <c r="H322" i="21"/>
  <c r="I322" i="21"/>
  <c r="J322" i="21" s="1"/>
  <c r="K322" i="21" s="1"/>
  <c r="H325" i="20"/>
  <c r="I325" i="20"/>
  <c r="J325" i="20" s="1"/>
  <c r="K325" i="20" s="1"/>
  <c r="H293" i="20"/>
  <c r="I293" i="20"/>
  <c r="J293" i="20" s="1"/>
  <c r="K293" i="20" s="1"/>
  <c r="I270" i="21"/>
  <c r="J270" i="21" s="1"/>
  <c r="K270" i="21" s="1"/>
  <c r="H270" i="21"/>
  <c r="I282" i="21"/>
  <c r="J282" i="21" s="1"/>
  <c r="K282" i="21" s="1"/>
  <c r="H282" i="21"/>
  <c r="I262" i="21"/>
  <c r="J262" i="21" s="1"/>
  <c r="K262" i="21" s="1"/>
  <c r="H262" i="21"/>
  <c r="I202" i="21"/>
  <c r="J202" i="21" s="1"/>
  <c r="K202" i="21" s="1"/>
  <c r="H202" i="21"/>
  <c r="I175" i="20"/>
  <c r="J175" i="20" s="1"/>
  <c r="K175" i="20" s="1"/>
  <c r="H175" i="20"/>
  <c r="H144" i="20"/>
  <c r="I144" i="20"/>
  <c r="J144" i="20" s="1"/>
  <c r="K144" i="20" s="1"/>
  <c r="I156" i="20"/>
  <c r="J156" i="20" s="1"/>
  <c r="K156" i="20" s="1"/>
  <c r="H156" i="20"/>
  <c r="I130" i="21"/>
  <c r="J130" i="21" s="1"/>
  <c r="K130" i="21" s="1"/>
  <c r="H130" i="21"/>
  <c r="H98" i="20"/>
  <c r="I98" i="20"/>
  <c r="I114" i="20"/>
  <c r="H114" i="20"/>
  <c r="H90" i="21"/>
  <c r="I90" i="21"/>
  <c r="J90" i="21" s="1"/>
  <c r="K90" i="21" s="1"/>
  <c r="H60" i="20"/>
  <c r="I60" i="20"/>
  <c r="J60" i="20" s="1"/>
  <c r="K60" i="20" s="1"/>
  <c r="I29" i="20"/>
  <c r="J29" i="20" s="1"/>
  <c r="K29" i="20" s="1"/>
  <c r="H29" i="20"/>
  <c r="H45" i="20"/>
  <c r="I45" i="20"/>
  <c r="J45" i="20" s="1"/>
  <c r="K45" i="20" s="1"/>
  <c r="H75" i="21"/>
  <c r="I75" i="21"/>
  <c r="J75" i="21" s="1"/>
  <c r="K75" i="21" s="1"/>
  <c r="I334" i="20"/>
  <c r="J334" i="20" s="1"/>
  <c r="K334" i="20" s="1"/>
  <c r="H334" i="20"/>
  <c r="H346" i="20"/>
  <c r="I346" i="20"/>
  <c r="J346" i="20" s="1"/>
  <c r="K346" i="20" s="1"/>
  <c r="I318" i="20"/>
  <c r="J318" i="20" s="1"/>
  <c r="K318" i="20" s="1"/>
  <c r="H318" i="20"/>
  <c r="H286" i="20"/>
  <c r="I286" i="20"/>
  <c r="J286" i="20" s="1"/>
  <c r="K286" i="20" s="1"/>
  <c r="H307" i="21"/>
  <c r="I307" i="21"/>
  <c r="J307" i="21" s="1"/>
  <c r="K307" i="21" s="1"/>
  <c r="H279" i="21"/>
  <c r="I279" i="21"/>
  <c r="J279" i="21" s="1"/>
  <c r="K279" i="21" s="1"/>
  <c r="H238" i="20"/>
  <c r="I238" i="20"/>
  <c r="J238" i="20" s="1"/>
  <c r="K238" i="20" s="1"/>
  <c r="I250" i="20"/>
  <c r="J250" i="20" s="1"/>
  <c r="K250" i="20" s="1"/>
  <c r="H250" i="20"/>
  <c r="H222" i="20"/>
  <c r="I222" i="20"/>
  <c r="J222" i="20" s="1"/>
  <c r="K222" i="20" s="1"/>
  <c r="H199" i="21"/>
  <c r="I199" i="21"/>
  <c r="J199" i="21" s="1"/>
  <c r="K199" i="21" s="1"/>
  <c r="I203" i="20"/>
  <c r="J203" i="20" s="1"/>
  <c r="K203" i="20" s="1"/>
  <c r="H203" i="20"/>
  <c r="I183" i="21"/>
  <c r="J183" i="21" s="1"/>
  <c r="K183" i="21" s="1"/>
  <c r="H183" i="21"/>
  <c r="I151" i="21"/>
  <c r="J151" i="21" s="1"/>
  <c r="K151" i="21" s="1"/>
  <c r="H151" i="21"/>
  <c r="H163" i="21"/>
  <c r="I163" i="21"/>
  <c r="J163" i="21" s="1"/>
  <c r="K163" i="21" s="1"/>
  <c r="H130" i="20"/>
  <c r="I130" i="20"/>
  <c r="J130" i="20" s="1"/>
  <c r="K130" i="20" s="1"/>
  <c r="I103" i="20"/>
  <c r="H103" i="20"/>
  <c r="I76" i="20"/>
  <c r="J76" i="20" s="1"/>
  <c r="K76" i="20" s="1"/>
  <c r="H76" i="20"/>
  <c r="H55" i="21"/>
  <c r="I55" i="21"/>
  <c r="J55" i="21" s="1"/>
  <c r="K55" i="21" s="1"/>
  <c r="H67" i="21"/>
  <c r="I67" i="21"/>
  <c r="J67" i="21" s="1"/>
  <c r="K67" i="21" s="1"/>
  <c r="H42" i="20"/>
  <c r="I42" i="20"/>
  <c r="J42" i="20" s="1"/>
  <c r="K42" i="20" s="1"/>
  <c r="I187" i="20"/>
  <c r="J187" i="20" s="1"/>
  <c r="K187" i="20" s="1"/>
  <c r="H187" i="20"/>
  <c r="H348" i="21"/>
  <c r="I348" i="21"/>
  <c r="J348" i="21" s="1"/>
  <c r="K348" i="21" s="1"/>
  <c r="H319" i="20"/>
  <c r="I319" i="20"/>
  <c r="J319" i="20" s="1"/>
  <c r="K319" i="20" s="1"/>
  <c r="I287" i="20"/>
  <c r="J287" i="20" s="1"/>
  <c r="K287" i="20" s="1"/>
  <c r="H287" i="20"/>
  <c r="H299" i="20"/>
  <c r="I299" i="20"/>
  <c r="J299" i="20" s="1"/>
  <c r="K299" i="20" s="1"/>
  <c r="I276" i="21"/>
  <c r="J276" i="21" s="1"/>
  <c r="K276" i="21" s="1"/>
  <c r="H276" i="21"/>
  <c r="H244" i="21"/>
  <c r="I244" i="21"/>
  <c r="J244" i="21" s="1"/>
  <c r="K244" i="21" s="1"/>
  <c r="I247" i="20"/>
  <c r="J247" i="20" s="1"/>
  <c r="K247" i="20" s="1"/>
  <c r="H247" i="20"/>
  <c r="H224" i="21"/>
  <c r="I224" i="21"/>
  <c r="J224" i="21" s="1"/>
  <c r="K224" i="21" s="1"/>
  <c r="H236" i="21"/>
  <c r="I236" i="21"/>
  <c r="J236" i="21" s="1"/>
  <c r="K236" i="21" s="1"/>
  <c r="I169" i="20"/>
  <c r="J169" i="20" s="1"/>
  <c r="K169" i="20" s="1"/>
  <c r="H169" i="20"/>
  <c r="I188" i="21"/>
  <c r="J188" i="21" s="1"/>
  <c r="K188" i="21" s="1"/>
  <c r="H188" i="21"/>
  <c r="I124" i="21"/>
  <c r="J124" i="21" s="1"/>
  <c r="K124" i="21" s="1"/>
  <c r="H124" i="21"/>
  <c r="H140" i="21"/>
  <c r="I140" i="21"/>
  <c r="J140" i="21" s="1"/>
  <c r="K140" i="21" s="1"/>
  <c r="H108" i="20"/>
  <c r="I108" i="20"/>
  <c r="I81" i="20"/>
  <c r="J81" i="20" s="1"/>
  <c r="K81" i="20" s="1"/>
  <c r="H81" i="20"/>
  <c r="H62" i="20"/>
  <c r="I62" i="20"/>
  <c r="J62" i="20" s="1"/>
  <c r="K62" i="20" s="1"/>
  <c r="I35" i="20"/>
  <c r="J35" i="20" s="1"/>
  <c r="K35" i="20" s="1"/>
  <c r="H35" i="20"/>
  <c r="H16" i="20"/>
  <c r="I16" i="20"/>
  <c r="J16" i="20" s="1"/>
  <c r="K16" i="20" s="1"/>
  <c r="I345" i="21"/>
  <c r="J345" i="21" s="1"/>
  <c r="K345" i="21" s="1"/>
  <c r="H345" i="21"/>
  <c r="H348" i="20"/>
  <c r="I348" i="20"/>
  <c r="J348" i="20" s="1"/>
  <c r="K348" i="20" s="1"/>
  <c r="I316" i="20"/>
  <c r="J316" i="20" s="1"/>
  <c r="K316" i="20" s="1"/>
  <c r="H316" i="20"/>
  <c r="I284" i="20"/>
  <c r="J284" i="20" s="1"/>
  <c r="K284" i="20" s="1"/>
  <c r="H284" i="20"/>
  <c r="I305" i="21"/>
  <c r="J305" i="21" s="1"/>
  <c r="K305" i="21" s="1"/>
  <c r="H305" i="21"/>
  <c r="I273" i="21"/>
  <c r="J273" i="21" s="1"/>
  <c r="K273" i="21" s="1"/>
  <c r="H273" i="21"/>
  <c r="I285" i="21"/>
  <c r="J285" i="21" s="1"/>
  <c r="K285" i="21" s="1"/>
  <c r="H285" i="21"/>
  <c r="H212" i="20"/>
  <c r="I212" i="20"/>
  <c r="J212" i="20" s="1"/>
  <c r="K212" i="20" s="1"/>
  <c r="I205" i="21"/>
  <c r="J205" i="21" s="1"/>
  <c r="K205" i="21" s="1"/>
  <c r="H205" i="21"/>
  <c r="H173" i="21"/>
  <c r="I173" i="21"/>
  <c r="J173" i="21" s="1"/>
  <c r="K173" i="21" s="1"/>
  <c r="H157" i="21"/>
  <c r="I157" i="21"/>
  <c r="J157" i="21" s="1"/>
  <c r="K157" i="21" s="1"/>
  <c r="H125" i="21"/>
  <c r="I125" i="21"/>
  <c r="J125" i="21" s="1"/>
  <c r="K125" i="21" s="1"/>
  <c r="H141" i="21"/>
  <c r="I141" i="21"/>
  <c r="J141" i="21" s="1"/>
  <c r="K141" i="21" s="1"/>
  <c r="I109" i="21"/>
  <c r="H109" i="21"/>
  <c r="H78" i="20"/>
  <c r="I78" i="20"/>
  <c r="J78" i="20" s="1"/>
  <c r="K78" i="20" s="1"/>
  <c r="I93" i="21"/>
  <c r="J93" i="21" s="1"/>
  <c r="K93" i="21" s="1"/>
  <c r="H93" i="21"/>
  <c r="H59" i="20"/>
  <c r="I59" i="20"/>
  <c r="J59" i="20" s="1"/>
  <c r="K59" i="20" s="1"/>
  <c r="H28" i="20"/>
  <c r="I28" i="20"/>
  <c r="J28" i="20" s="1"/>
  <c r="K28" i="20" s="1"/>
  <c r="H44" i="20"/>
  <c r="I44" i="20"/>
  <c r="J44" i="20" s="1"/>
  <c r="K44" i="20" s="1"/>
  <c r="I330" i="20"/>
  <c r="J330" i="20" s="1"/>
  <c r="K330" i="20" s="1"/>
  <c r="H330" i="20"/>
  <c r="H15" i="20"/>
  <c r="I15" i="20"/>
  <c r="J15" i="20" s="1"/>
  <c r="K15" i="20" s="1"/>
  <c r="H282" i="20"/>
  <c r="I282" i="20"/>
  <c r="J282" i="20" s="1"/>
  <c r="K282" i="20" s="1"/>
  <c r="H342" i="21"/>
  <c r="I342" i="21"/>
  <c r="J342" i="21" s="1"/>
  <c r="K342" i="21" s="1"/>
  <c r="H326" i="21"/>
  <c r="I326" i="21"/>
  <c r="J326" i="21" s="1"/>
  <c r="K326" i="21" s="1"/>
  <c r="I265" i="20"/>
  <c r="J265" i="20" s="1"/>
  <c r="K265" i="20" s="1"/>
  <c r="H265" i="20"/>
  <c r="H245" i="20"/>
  <c r="I245" i="20"/>
  <c r="J245" i="20" s="1"/>
  <c r="K245" i="20" s="1"/>
  <c r="I213" i="20"/>
  <c r="J213" i="20" s="1"/>
  <c r="K213" i="20" s="1"/>
  <c r="H213" i="20"/>
  <c r="H234" i="21"/>
  <c r="I234" i="21"/>
  <c r="J234" i="21" s="1"/>
  <c r="K234" i="21" s="1"/>
  <c r="H194" i="20"/>
  <c r="I194" i="20"/>
  <c r="J194" i="20" s="1"/>
  <c r="K194" i="20" s="1"/>
  <c r="I214" i="21"/>
  <c r="J214" i="21" s="1"/>
  <c r="K214" i="21" s="1"/>
  <c r="H214" i="21"/>
  <c r="I182" i="21"/>
  <c r="J182" i="21" s="1"/>
  <c r="K182" i="21" s="1"/>
  <c r="H182" i="21"/>
  <c r="I150" i="21"/>
  <c r="J150" i="21" s="1"/>
  <c r="K150" i="21" s="1"/>
  <c r="H150" i="21"/>
  <c r="I162" i="21"/>
  <c r="J162" i="21" s="1"/>
  <c r="K162" i="21" s="1"/>
  <c r="H162" i="21"/>
  <c r="I134" i="21"/>
  <c r="J134" i="21" s="1"/>
  <c r="K134" i="21" s="1"/>
  <c r="H134" i="21"/>
  <c r="I106" i="21"/>
  <c r="H106" i="21"/>
  <c r="H75" i="20"/>
  <c r="I75" i="20"/>
  <c r="J75" i="20" s="1"/>
  <c r="K75" i="20" s="1"/>
  <c r="I91" i="20"/>
  <c r="J91" i="20" s="1"/>
  <c r="K91" i="20" s="1"/>
  <c r="H91" i="20"/>
  <c r="I62" i="21"/>
  <c r="J62" i="21" s="1"/>
  <c r="K62" i="21" s="1"/>
  <c r="H62" i="21"/>
  <c r="I30" i="21"/>
  <c r="J30" i="21" s="1"/>
  <c r="K30" i="21" s="1"/>
  <c r="H30" i="21"/>
  <c r="I46" i="21"/>
  <c r="J46" i="21" s="1"/>
  <c r="K46" i="21" s="1"/>
  <c r="H46" i="21"/>
  <c r="H72" i="20"/>
  <c r="I72" i="20"/>
  <c r="J72" i="20" s="1"/>
  <c r="K72" i="20" s="1"/>
  <c r="H343" i="21"/>
  <c r="I343" i="21"/>
  <c r="J343" i="21" s="1"/>
  <c r="K343" i="21" s="1"/>
  <c r="H355" i="21"/>
  <c r="I355" i="21"/>
  <c r="J355" i="21" s="1"/>
  <c r="K355" i="21" s="1"/>
  <c r="H327" i="21"/>
  <c r="I327" i="21"/>
  <c r="J327" i="21" s="1"/>
  <c r="K327" i="21" s="1"/>
  <c r="H295" i="21"/>
  <c r="I295" i="21"/>
  <c r="J295" i="21" s="1"/>
  <c r="K295" i="21" s="1"/>
  <c r="H298" i="20"/>
  <c r="I298" i="20"/>
  <c r="J298" i="20" s="1"/>
  <c r="K298" i="20" s="1"/>
  <c r="H270" i="20"/>
  <c r="I270" i="20"/>
  <c r="J270" i="20" s="1"/>
  <c r="K270" i="20" s="1"/>
  <c r="H247" i="21"/>
  <c r="I247" i="21"/>
  <c r="J247" i="21" s="1"/>
  <c r="K247" i="21" s="1"/>
  <c r="H259" i="21"/>
  <c r="I259" i="21"/>
  <c r="J259" i="21" s="1"/>
  <c r="K259" i="21" s="1"/>
  <c r="H231" i="21"/>
  <c r="I231" i="21"/>
  <c r="J231" i="21" s="1"/>
  <c r="K231" i="21" s="1"/>
  <c r="I191" i="20"/>
  <c r="J191" i="20" s="1"/>
  <c r="K191" i="20" s="1"/>
  <c r="H191" i="20"/>
  <c r="I211" i="21"/>
  <c r="J211" i="21" s="1"/>
  <c r="K211" i="21" s="1"/>
  <c r="H211" i="21"/>
  <c r="H176" i="20"/>
  <c r="I176" i="20"/>
  <c r="J176" i="20" s="1"/>
  <c r="K176" i="20" s="1"/>
  <c r="H149" i="20"/>
  <c r="I149" i="20"/>
  <c r="J149" i="20" s="1"/>
  <c r="K149" i="20" s="1"/>
  <c r="I135" i="21"/>
  <c r="J135" i="21" s="1"/>
  <c r="K135" i="21" s="1"/>
  <c r="H135" i="21"/>
  <c r="I107" i="20"/>
  <c r="H107" i="20"/>
  <c r="H83" i="21"/>
  <c r="I83" i="21"/>
  <c r="J83" i="21" s="1"/>
  <c r="K83" i="21" s="1"/>
  <c r="I57" i="20"/>
  <c r="J57" i="20" s="1"/>
  <c r="K57" i="20" s="1"/>
  <c r="H57" i="20"/>
  <c r="H43" i="21"/>
  <c r="I43" i="21"/>
  <c r="J43" i="21" s="1"/>
  <c r="K43" i="21" s="1"/>
  <c r="H195" i="21"/>
  <c r="I195" i="21"/>
  <c r="J195" i="21" s="1"/>
  <c r="K195" i="21" s="1"/>
  <c r="H339" i="20"/>
  <c r="I339" i="20"/>
  <c r="J339" i="20" s="1"/>
  <c r="K339" i="20" s="1"/>
  <c r="I307" i="20"/>
  <c r="J307" i="20" s="1"/>
  <c r="K307" i="20" s="1"/>
  <c r="H307" i="20"/>
  <c r="H328" i="21"/>
  <c r="I328" i="21"/>
  <c r="J328" i="21" s="1"/>
  <c r="K328" i="21" s="1"/>
  <c r="H296" i="21"/>
  <c r="I296" i="21"/>
  <c r="J296" i="21" s="1"/>
  <c r="K296" i="21" s="1"/>
  <c r="I308" i="21"/>
  <c r="J308" i="21" s="1"/>
  <c r="K308" i="21" s="1"/>
  <c r="H308" i="21"/>
  <c r="I235" i="20"/>
  <c r="J235" i="20" s="1"/>
  <c r="K235" i="20" s="1"/>
  <c r="H235" i="20"/>
  <c r="H219" i="20"/>
  <c r="I219" i="20"/>
  <c r="J219" i="20" s="1"/>
  <c r="K219" i="20" s="1"/>
  <c r="H200" i="20"/>
  <c r="I200" i="20"/>
  <c r="J200" i="20" s="1"/>
  <c r="K200" i="20" s="1"/>
  <c r="I176" i="21"/>
  <c r="J176" i="21" s="1"/>
  <c r="K176" i="21" s="1"/>
  <c r="H176" i="21"/>
  <c r="I181" i="20"/>
  <c r="J181" i="20" s="1"/>
  <c r="K181" i="20" s="1"/>
  <c r="H181" i="20"/>
  <c r="I160" i="21"/>
  <c r="J160" i="21" s="1"/>
  <c r="K160" i="21" s="1"/>
  <c r="H160" i="21"/>
  <c r="I123" i="20"/>
  <c r="J123" i="20" s="1"/>
  <c r="K123" i="20" s="1"/>
  <c r="H123" i="20"/>
  <c r="I96" i="20"/>
  <c r="H96" i="20"/>
  <c r="I112" i="21"/>
  <c r="H112" i="21"/>
  <c r="I84" i="21"/>
  <c r="J84" i="21" s="1"/>
  <c r="K84" i="21" s="1"/>
  <c r="H84" i="21"/>
  <c r="I56" i="21"/>
  <c r="J56" i="21" s="1"/>
  <c r="K56" i="21" s="1"/>
  <c r="H56" i="21"/>
  <c r="I36" i="21"/>
  <c r="J36" i="21" s="1"/>
  <c r="K36" i="21" s="1"/>
  <c r="H36" i="21"/>
  <c r="I16" i="21"/>
  <c r="J16" i="21" s="1"/>
  <c r="K16" i="21" s="1"/>
  <c r="H16" i="21"/>
  <c r="O5" i="4"/>
  <c r="P37" i="4"/>
  <c r="P59" i="4"/>
  <c r="P105" i="4"/>
  <c r="P103" i="4"/>
  <c r="P29" i="4"/>
  <c r="P117" i="4"/>
  <c r="P115" i="4"/>
  <c r="P41" i="4"/>
  <c r="P63" i="4"/>
  <c r="P118" i="4"/>
  <c r="P66" i="4"/>
  <c r="P62" i="4"/>
  <c r="P36" i="4"/>
  <c r="P58" i="4"/>
  <c r="P56" i="4"/>
  <c r="P57" i="4"/>
  <c r="P13" i="4"/>
  <c r="O57" i="4"/>
  <c r="P8" i="4"/>
  <c r="P111" i="4"/>
  <c r="O13" i="4"/>
  <c r="P65" i="4"/>
  <c r="O9" i="4"/>
  <c r="O61" i="4"/>
  <c r="O27" i="4"/>
  <c r="O53" i="4"/>
  <c r="P21" i="4"/>
  <c r="O37" i="4"/>
  <c r="P17" i="4"/>
  <c r="O33" i="4"/>
  <c r="P10" i="4"/>
  <c r="P32" i="4"/>
  <c r="P60" i="4"/>
  <c r="P34" i="4"/>
  <c r="P108" i="4"/>
  <c r="P12" i="4"/>
  <c r="P104" i="4"/>
  <c r="O17" i="4"/>
  <c r="O65" i="4"/>
  <c r="P35" i="4"/>
  <c r="O112" i="4"/>
  <c r="P113" i="4"/>
  <c r="P45" i="4"/>
  <c r="P69" i="4"/>
  <c r="P19" i="4"/>
  <c r="P11" i="4"/>
  <c r="O44" i="4"/>
  <c r="P67" i="4"/>
  <c r="O20" i="4"/>
  <c r="P43" i="4"/>
  <c r="P107" i="4"/>
  <c r="P31" i="4"/>
  <c r="P55" i="4"/>
  <c r="O116" i="4"/>
  <c r="O100" i="4"/>
  <c r="O16" i="4"/>
  <c r="O40" i="4"/>
  <c r="O3" i="4"/>
  <c r="P15" i="4"/>
  <c r="P7" i="4"/>
  <c r="P39" i="4"/>
  <c r="P70" i="4"/>
  <c r="O66" i="4"/>
  <c r="P5" i="4"/>
  <c r="O42" i="4"/>
  <c r="P33" i="4"/>
  <c r="O70" i="4"/>
  <c r="P109" i="4"/>
  <c r="P101" i="4"/>
  <c r="P53" i="4"/>
  <c r="O118" i="4"/>
  <c r="O18" i="4"/>
  <c r="P61" i="4"/>
  <c r="P46" i="4"/>
  <c r="P9" i="4"/>
  <c r="O10" i="4"/>
  <c r="O34" i="4"/>
  <c r="P110" i="4"/>
  <c r="P14" i="4"/>
  <c r="O58" i="4"/>
  <c r="O102" i="4"/>
  <c r="P38" i="4"/>
  <c r="P114" i="4"/>
  <c r="P18" i="4"/>
  <c r="O6" i="4"/>
  <c r="O30" i="4"/>
  <c r="P42" i="4"/>
  <c r="P22" i="4"/>
  <c r="O28" i="4"/>
  <c r="O56" i="4"/>
  <c r="P68" i="4"/>
  <c r="P44" i="4"/>
  <c r="P116" i="4"/>
  <c r="P20" i="4"/>
  <c r="O104" i="4"/>
  <c r="P99" i="4"/>
  <c r="P27" i="4"/>
  <c r="P3" i="4"/>
  <c r="P54" i="4"/>
  <c r="P30" i="4"/>
  <c r="P102" i="4"/>
  <c r="P6" i="4"/>
  <c r="O4" i="4"/>
  <c r="O8" i="4"/>
  <c r="P112" i="4"/>
  <c r="P16" i="4"/>
  <c r="P40" i="4"/>
  <c r="O108" i="4"/>
  <c r="O12" i="4"/>
  <c r="O36" i="4"/>
  <c r="P64" i="4"/>
  <c r="O113" i="4"/>
  <c r="P106" i="4"/>
  <c r="O117" i="4"/>
  <c r="O21" i="4"/>
  <c r="O45" i="4"/>
  <c r="P100" i="4"/>
  <c r="P4" i="4"/>
  <c r="P52" i="4"/>
  <c r="P28" i="4"/>
  <c r="O67" i="4"/>
  <c r="O63" i="4"/>
  <c r="O59" i="4"/>
  <c r="O55" i="4"/>
  <c r="O19" i="4"/>
  <c r="O15" i="4"/>
  <c r="O11" i="4"/>
  <c r="O7" i="4"/>
  <c r="O43" i="4"/>
  <c r="O39" i="4"/>
  <c r="O35" i="4"/>
  <c r="O31" i="4"/>
  <c r="P51" i="4"/>
  <c r="J68" i="20" l="1"/>
  <c r="K68" i="20" s="1"/>
  <c r="J229" i="20"/>
  <c r="K229" i="20" s="1"/>
  <c r="J113" i="20"/>
  <c r="K113" i="20" s="1"/>
  <c r="W113" i="20"/>
  <c r="X113" i="20" s="1"/>
  <c r="Y113" i="20" s="1"/>
  <c r="W116" i="21"/>
  <c r="X116" i="21" s="1"/>
  <c r="Y116" i="21" s="1"/>
  <c r="J116" i="21"/>
  <c r="K116" i="21" s="1"/>
  <c r="J97" i="20"/>
  <c r="K97" i="20" s="1"/>
  <c r="W97" i="20"/>
  <c r="X97" i="20" s="1"/>
  <c r="Y97" i="20" s="1"/>
  <c r="W109" i="20"/>
  <c r="X109" i="20" s="1"/>
  <c r="Y109" i="20" s="1"/>
  <c r="J109" i="20"/>
  <c r="K109" i="20" s="1"/>
  <c r="W112" i="21"/>
  <c r="X112" i="21" s="1"/>
  <c r="Y112" i="21" s="1"/>
  <c r="J112" i="21"/>
  <c r="K112" i="21" s="1"/>
  <c r="W109" i="21"/>
  <c r="X109" i="21" s="1"/>
  <c r="Y109" i="21" s="1"/>
  <c r="J109" i="21"/>
  <c r="K109" i="21" s="1"/>
  <c r="J102" i="21"/>
  <c r="K102" i="21" s="1"/>
  <c r="W102" i="21"/>
  <c r="X102" i="21" s="1"/>
  <c r="Y102" i="21" s="1"/>
  <c r="W114" i="21"/>
  <c r="X114" i="21" s="1"/>
  <c r="Y114" i="21" s="1"/>
  <c r="J114" i="21"/>
  <c r="K114" i="21" s="1"/>
  <c r="W100" i="21"/>
  <c r="X100" i="21" s="1"/>
  <c r="Y100" i="21" s="1"/>
  <c r="J100" i="21"/>
  <c r="K100" i="21" s="1"/>
  <c r="J105" i="20"/>
  <c r="K105" i="20" s="1"/>
  <c r="W105" i="20"/>
  <c r="X105" i="20" s="1"/>
  <c r="Y105" i="20" s="1"/>
  <c r="J96" i="20"/>
  <c r="K96" i="20" s="1"/>
  <c r="W96" i="20"/>
  <c r="X96" i="20" s="1"/>
  <c r="Y96" i="20" s="1"/>
  <c r="J103" i="20"/>
  <c r="K103" i="20" s="1"/>
  <c r="W103" i="20"/>
  <c r="X103" i="20" s="1"/>
  <c r="Y103" i="20" s="1"/>
  <c r="W108" i="21"/>
  <c r="X108" i="21" s="1"/>
  <c r="Y108" i="21" s="1"/>
  <c r="J108" i="21"/>
  <c r="K108" i="21" s="1"/>
  <c r="J106" i="20"/>
  <c r="K106" i="20" s="1"/>
  <c r="W106" i="20"/>
  <c r="X106" i="20" s="1"/>
  <c r="Y106" i="20" s="1"/>
  <c r="J100" i="20"/>
  <c r="K100" i="20" s="1"/>
  <c r="W100" i="20"/>
  <c r="X100" i="20" s="1"/>
  <c r="Y100" i="20" s="1"/>
  <c r="W108" i="20"/>
  <c r="X108" i="20" s="1"/>
  <c r="Y108" i="20" s="1"/>
  <c r="J108" i="20"/>
  <c r="K108" i="20" s="1"/>
  <c r="J115" i="21"/>
  <c r="K115" i="21" s="1"/>
  <c r="W115" i="21"/>
  <c r="X115" i="21" s="1"/>
  <c r="Y115" i="21" s="1"/>
  <c r="J111" i="21"/>
  <c r="K111" i="21" s="1"/>
  <c r="W111" i="21"/>
  <c r="X111" i="21" s="1"/>
  <c r="Y111" i="21" s="1"/>
  <c r="W107" i="20"/>
  <c r="X107" i="20" s="1"/>
  <c r="Y107" i="20" s="1"/>
  <c r="J107" i="20"/>
  <c r="K107" i="20" s="1"/>
  <c r="W114" i="20"/>
  <c r="X114" i="20" s="1"/>
  <c r="Y114" i="20" s="1"/>
  <c r="J114" i="20"/>
  <c r="K114" i="20" s="1"/>
  <c r="W111" i="20"/>
  <c r="X111" i="20" s="1"/>
  <c r="Y111" i="20" s="1"/>
  <c r="J111" i="20"/>
  <c r="K111" i="20" s="1"/>
  <c r="W101" i="21"/>
  <c r="X101" i="21" s="1"/>
  <c r="Y101" i="21" s="1"/>
  <c r="J101" i="21"/>
  <c r="K101" i="21" s="1"/>
  <c r="J104" i="20"/>
  <c r="K104" i="20" s="1"/>
  <c r="W104" i="20"/>
  <c r="X104" i="20" s="1"/>
  <c r="Y104" i="20" s="1"/>
  <c r="J99" i="21"/>
  <c r="K99" i="21" s="1"/>
  <c r="W99" i="21"/>
  <c r="X99" i="21" s="1"/>
  <c r="Y99" i="21" s="1"/>
  <c r="W101" i="20"/>
  <c r="X101" i="20" s="1"/>
  <c r="Y101" i="20" s="1"/>
  <c r="J101" i="20"/>
  <c r="K101" i="20" s="1"/>
  <c r="W104" i="21"/>
  <c r="X104" i="21" s="1"/>
  <c r="Y104" i="21" s="1"/>
  <c r="J104" i="21"/>
  <c r="K104" i="21" s="1"/>
  <c r="W117" i="21"/>
  <c r="X117" i="21" s="1"/>
  <c r="Y117" i="21" s="1"/>
  <c r="J117" i="21"/>
  <c r="K117" i="21" s="1"/>
  <c r="J98" i="20"/>
  <c r="K98" i="20" s="1"/>
  <c r="W98" i="20"/>
  <c r="X98" i="20" s="1"/>
  <c r="Y98" i="20" s="1"/>
  <c r="J107" i="21"/>
  <c r="K107" i="21" s="1"/>
  <c r="W107" i="21"/>
  <c r="X107" i="21" s="1"/>
  <c r="Y107" i="21" s="1"/>
  <c r="J95" i="20"/>
  <c r="K95" i="20" s="1"/>
  <c r="W95" i="20"/>
  <c r="X95" i="20" s="1"/>
  <c r="Y95" i="20" s="1"/>
  <c r="J110" i="20"/>
  <c r="K110" i="20" s="1"/>
  <c r="W110" i="20"/>
  <c r="X110" i="20" s="1"/>
  <c r="Y110" i="20" s="1"/>
  <c r="J103" i="21"/>
  <c r="K103" i="21" s="1"/>
  <c r="W103" i="21"/>
  <c r="X103" i="21" s="1"/>
  <c r="Y103" i="21" s="1"/>
  <c r="J99" i="20"/>
  <c r="K99" i="20" s="1"/>
  <c r="W99" i="20"/>
  <c r="X99" i="20" s="1"/>
  <c r="Y99" i="20" s="1"/>
  <c r="W113" i="21"/>
  <c r="X113" i="21" s="1"/>
  <c r="Y113" i="21" s="1"/>
  <c r="J113" i="21"/>
  <c r="K113" i="21" s="1"/>
  <c r="W112" i="20"/>
  <c r="X112" i="20" s="1"/>
  <c r="Y112" i="20" s="1"/>
  <c r="J112" i="20"/>
  <c r="K112" i="20" s="1"/>
  <c r="J102" i="20"/>
  <c r="K102" i="20" s="1"/>
  <c r="W102" i="20"/>
  <c r="X102" i="20" s="1"/>
  <c r="Y102" i="20" s="1"/>
  <c r="J106" i="21"/>
  <c r="K106" i="21" s="1"/>
  <c r="W106" i="21"/>
  <c r="X106" i="21" s="1"/>
  <c r="Y106" i="21" s="1"/>
  <c r="W118" i="21"/>
  <c r="X118" i="21" s="1"/>
  <c r="Y118" i="21" s="1"/>
  <c r="J118" i="21"/>
  <c r="K118" i="21" s="1"/>
  <c r="W105" i="21"/>
  <c r="X105" i="21" s="1"/>
  <c r="Y105" i="21" s="1"/>
  <c r="J105" i="21"/>
  <c r="K105" i="21" s="1"/>
  <c r="W110" i="21"/>
  <c r="X110" i="21" s="1"/>
  <c r="Y110" i="21" s="1"/>
  <c r="J110" i="21"/>
  <c r="K110" i="21" s="1"/>
  <c r="O38" i="4"/>
  <c r="O110" i="4"/>
  <c r="O14" i="4"/>
  <c r="O62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I219" i="4" l="1"/>
  <c r="H219" i="4"/>
  <c r="I220" i="4"/>
  <c r="H220" i="4"/>
  <c r="L285" i="2"/>
  <c r="K146" i="2"/>
  <c r="D3" i="11" s="1"/>
  <c r="L117" i="2"/>
  <c r="K98" i="2"/>
  <c r="C3" i="11" s="1"/>
  <c r="M285" i="2" l="1"/>
  <c r="I23" i="19"/>
  <c r="L74" i="2"/>
  <c r="K74" i="2"/>
  <c r="K26" i="2"/>
  <c r="E3" i="11" s="1"/>
  <c r="L4" i="2"/>
  <c r="O74" i="2" l="1"/>
  <c r="B3" i="18"/>
  <c r="D51" i="4"/>
  <c r="L50" i="2"/>
  <c r="M50" i="2" s="1"/>
  <c r="N50" i="2" s="1"/>
  <c r="L2" i="2"/>
  <c r="K2" i="2"/>
  <c r="P74" i="2"/>
  <c r="M74" i="2"/>
  <c r="N74" i="2" s="1"/>
  <c r="G22" i="4"/>
  <c r="I22" i="4" s="1"/>
  <c r="N75" i="21" l="1"/>
  <c r="N72" i="20"/>
  <c r="M75" i="21"/>
  <c r="M72" i="20"/>
  <c r="F22" i="4"/>
  <c r="H22" i="4" s="1"/>
  <c r="Q72" i="20" l="1"/>
  <c r="V72" i="20" s="1"/>
  <c r="R72" i="20"/>
  <c r="Q75" i="21"/>
  <c r="V75" i="21" s="1"/>
  <c r="R75" i="21"/>
  <c r="I315" i="6"/>
  <c r="J315" i="6"/>
  <c r="I291" i="6"/>
  <c r="J291" i="6"/>
  <c r="I195" i="6"/>
  <c r="J195" i="6"/>
  <c r="I123" i="6"/>
  <c r="J123" i="6"/>
  <c r="F46" i="4"/>
  <c r="G46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G55" i="4"/>
  <c r="F55" i="4"/>
  <c r="F51" i="4"/>
  <c r="G51" i="4"/>
  <c r="F52" i="4"/>
  <c r="G52" i="4"/>
  <c r="F53" i="4"/>
  <c r="G53" i="4"/>
  <c r="F54" i="4"/>
  <c r="G54" i="4"/>
  <c r="I75" i="4"/>
  <c r="H75" i="4"/>
  <c r="W75" i="21" l="1"/>
  <c r="X75" i="21" s="1"/>
  <c r="Y75" i="21" s="1"/>
  <c r="S75" i="21"/>
  <c r="T75" i="21" s="1"/>
  <c r="W72" i="20"/>
  <c r="X72" i="20" s="1"/>
  <c r="Y72" i="20" s="1"/>
  <c r="S72" i="20"/>
  <c r="T72" i="20" s="1"/>
  <c r="F9" i="4"/>
  <c r="H9" i="4" s="1"/>
  <c r="F33" i="4"/>
  <c r="G9" i="4"/>
  <c r="G33" i="4"/>
  <c r="F10" i="4"/>
  <c r="H10" i="4" s="1"/>
  <c r="F34" i="4"/>
  <c r="G31" i="4"/>
  <c r="G7" i="4"/>
  <c r="G27" i="4"/>
  <c r="G3" i="4"/>
  <c r="G21" i="4"/>
  <c r="G45" i="4"/>
  <c r="G17" i="4"/>
  <c r="G41" i="4"/>
  <c r="G13" i="4"/>
  <c r="G37" i="4"/>
  <c r="G28" i="4"/>
  <c r="G4" i="4"/>
  <c r="F38" i="4"/>
  <c r="F14" i="4"/>
  <c r="H14" i="4" s="1"/>
  <c r="F31" i="4"/>
  <c r="F7" i="4"/>
  <c r="H7" i="4" s="1"/>
  <c r="F27" i="4"/>
  <c r="F3" i="4"/>
  <c r="F21" i="4"/>
  <c r="H21" i="4" s="1"/>
  <c r="F45" i="4"/>
  <c r="F17" i="4"/>
  <c r="H17" i="4" s="1"/>
  <c r="F41" i="4"/>
  <c r="F13" i="4"/>
  <c r="H13" i="4" s="1"/>
  <c r="F37" i="4"/>
  <c r="G18" i="4"/>
  <c r="G42" i="4"/>
  <c r="F32" i="4"/>
  <c r="F8" i="4"/>
  <c r="H8" i="4" s="1"/>
  <c r="G6" i="4"/>
  <c r="G30" i="4"/>
  <c r="G44" i="4"/>
  <c r="G20" i="4"/>
  <c r="G40" i="4"/>
  <c r="G16" i="4"/>
  <c r="G36" i="4"/>
  <c r="G12" i="4"/>
  <c r="G32" i="4"/>
  <c r="G8" i="4"/>
  <c r="G10" i="4"/>
  <c r="G34" i="4"/>
  <c r="F6" i="4"/>
  <c r="H6" i="4" s="1"/>
  <c r="F30" i="4"/>
  <c r="F20" i="4"/>
  <c r="H20" i="4" s="1"/>
  <c r="F44" i="4"/>
  <c r="F40" i="4"/>
  <c r="F16" i="4"/>
  <c r="H16" i="4" s="1"/>
  <c r="F36" i="4"/>
  <c r="F12" i="4"/>
  <c r="H12" i="4" s="1"/>
  <c r="G14" i="4"/>
  <c r="G38" i="4"/>
  <c r="F4" i="4"/>
  <c r="H4" i="4" s="1"/>
  <c r="F28" i="4"/>
  <c r="G5" i="4"/>
  <c r="G29" i="4"/>
  <c r="G43" i="4"/>
  <c r="G19" i="4"/>
  <c r="G39" i="4"/>
  <c r="G15" i="4"/>
  <c r="G35" i="4"/>
  <c r="G11" i="4"/>
  <c r="F18" i="4"/>
  <c r="H18" i="4" s="1"/>
  <c r="F42" i="4"/>
  <c r="F5" i="4"/>
  <c r="H5" i="4" s="1"/>
  <c r="F29" i="4"/>
  <c r="F43" i="4"/>
  <c r="F19" i="4"/>
  <c r="H19" i="4" s="1"/>
  <c r="F39" i="4"/>
  <c r="F15" i="4"/>
  <c r="H15" i="4" s="1"/>
  <c r="F35" i="4"/>
  <c r="F11" i="4"/>
  <c r="H11" i="4" s="1"/>
  <c r="L253" i="2" l="1"/>
  <c r="L254" i="2"/>
  <c r="L255" i="2"/>
  <c r="L256" i="2"/>
  <c r="L257" i="2"/>
  <c r="L258" i="2"/>
  <c r="L259" i="2"/>
  <c r="L260" i="2"/>
  <c r="L261" i="2"/>
  <c r="L266" i="2"/>
  <c r="L267" i="2"/>
  <c r="L268" i="2"/>
  <c r="M258" i="2" l="1"/>
  <c r="N258" i="2" s="1"/>
  <c r="G20" i="19"/>
  <c r="M259" i="2"/>
  <c r="N259" i="2" s="1"/>
  <c r="G21" i="19"/>
  <c r="M257" i="2"/>
  <c r="N257" i="2" s="1"/>
  <c r="G19" i="19"/>
  <c r="M256" i="2"/>
  <c r="N256" i="2" s="1"/>
  <c r="G18" i="19"/>
  <c r="M255" i="2"/>
  <c r="N255" i="2" s="1"/>
  <c r="G17" i="19"/>
  <c r="M254" i="2"/>
  <c r="N254" i="2" s="1"/>
  <c r="G16" i="19"/>
  <c r="M260" i="2"/>
  <c r="N260" i="2" s="1"/>
  <c r="G22" i="19"/>
  <c r="M261" i="2"/>
  <c r="N261" i="2" s="1"/>
  <c r="G23" i="19"/>
  <c r="M268" i="2"/>
  <c r="N268" i="2" s="1"/>
  <c r="I6" i="19"/>
  <c r="M267" i="2"/>
  <c r="N267" i="2" s="1"/>
  <c r="I5" i="19"/>
  <c r="M266" i="2"/>
  <c r="N266" i="2" s="1"/>
  <c r="I4" i="19"/>
  <c r="M253" i="2"/>
  <c r="N253" i="2" s="1"/>
  <c r="G15" i="19"/>
  <c r="D53" i="4"/>
  <c r="L40" i="2"/>
  <c r="M40" i="2" s="1"/>
  <c r="L76" i="2"/>
  <c r="L75" i="2"/>
  <c r="F74" i="10" l="1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2" i="10"/>
  <c r="G2" i="10" s="1"/>
  <c r="J11" i="6" l="1"/>
  <c r="J12" i="6"/>
  <c r="J13" i="6"/>
  <c r="J14" i="6"/>
  <c r="J15" i="6"/>
  <c r="J16" i="6"/>
  <c r="J17" i="6"/>
  <c r="J18" i="6"/>
  <c r="J19" i="6"/>
  <c r="J20" i="6"/>
  <c r="J21" i="6"/>
  <c r="J22" i="6"/>
  <c r="J27" i="6"/>
  <c r="J28" i="6"/>
  <c r="J29" i="6"/>
  <c r="J30" i="6"/>
  <c r="J31" i="6"/>
  <c r="J32" i="6"/>
  <c r="J33" i="6"/>
  <c r="J36" i="6"/>
  <c r="J37" i="6"/>
  <c r="J38" i="6"/>
  <c r="J39" i="6"/>
  <c r="J40" i="6"/>
  <c r="J41" i="6"/>
  <c r="J42" i="6"/>
  <c r="J43" i="6"/>
  <c r="J44" i="6"/>
  <c r="J45" i="6"/>
  <c r="J46" i="6"/>
  <c r="J68" i="6"/>
  <c r="J69" i="6"/>
  <c r="J70" i="6"/>
  <c r="J86" i="6"/>
  <c r="J87" i="6"/>
  <c r="J88" i="6"/>
  <c r="J89" i="6"/>
  <c r="J90" i="6"/>
  <c r="J91" i="6"/>
  <c r="J92" i="6"/>
  <c r="J93" i="6"/>
  <c r="J94" i="6"/>
  <c r="J111" i="6"/>
  <c r="J112" i="6"/>
  <c r="J113" i="6"/>
  <c r="J114" i="6"/>
  <c r="J115" i="6"/>
  <c r="J116" i="6"/>
  <c r="J117" i="6"/>
  <c r="J118" i="6"/>
  <c r="J136" i="6"/>
  <c r="J137" i="6"/>
  <c r="J138" i="6"/>
  <c r="J139" i="6"/>
  <c r="J140" i="6"/>
  <c r="J141" i="6"/>
  <c r="J142" i="6"/>
  <c r="J166" i="6"/>
  <c r="J187" i="6"/>
  <c r="J188" i="6"/>
  <c r="J189" i="6"/>
  <c r="J190" i="6"/>
  <c r="J212" i="6"/>
  <c r="J213" i="6"/>
  <c r="J214" i="6"/>
  <c r="J237" i="6"/>
  <c r="J238" i="6"/>
  <c r="J286" i="6"/>
  <c r="J322" i="6"/>
  <c r="J346" i="6"/>
  <c r="I232" i="4"/>
  <c r="I233" i="4"/>
  <c r="I234" i="4"/>
  <c r="I235" i="4"/>
  <c r="I236" i="4"/>
  <c r="I244" i="4"/>
  <c r="I245" i="4"/>
  <c r="I246" i="4"/>
  <c r="I247" i="4"/>
  <c r="I248" i="4"/>
  <c r="I252" i="4"/>
  <c r="I253" i="4"/>
  <c r="I254" i="4"/>
  <c r="I255" i="4"/>
  <c r="I257" i="4"/>
  <c r="I258" i="4"/>
  <c r="I259" i="4"/>
  <c r="I261" i="4"/>
  <c r="I262" i="4"/>
  <c r="I267" i="4"/>
  <c r="I269" i="4"/>
  <c r="I270" i="4"/>
  <c r="I271" i="4"/>
  <c r="I273" i="4"/>
  <c r="I274" i="4"/>
  <c r="I275" i="4"/>
  <c r="I277" i="4"/>
  <c r="I278" i="4"/>
  <c r="I279" i="4"/>
  <c r="I286" i="4"/>
  <c r="I291" i="4"/>
  <c r="I298" i="4"/>
  <c r="I299" i="4"/>
  <c r="I306" i="4"/>
  <c r="I307" i="4"/>
  <c r="I318" i="4"/>
  <c r="I319" i="4"/>
  <c r="I326" i="4"/>
  <c r="I327" i="4"/>
  <c r="I329" i="4"/>
  <c r="I341" i="4"/>
  <c r="I349" i="4"/>
  <c r="I357" i="4"/>
  <c r="H3" i="4"/>
  <c r="H27" i="4" l="1"/>
  <c r="I27" i="4"/>
  <c r="I228" i="4"/>
  <c r="I356" i="4"/>
  <c r="I348" i="4"/>
  <c r="I340" i="4"/>
  <c r="I328" i="4"/>
  <c r="I352" i="4"/>
  <c r="I344" i="4"/>
  <c r="I332" i="4"/>
  <c r="I322" i="4"/>
  <c r="I310" i="4"/>
  <c r="I302" i="4"/>
  <c r="I294" i="4"/>
  <c r="I282" i="4"/>
  <c r="I280" i="4"/>
  <c r="I334" i="4"/>
  <c r="I353" i="4"/>
  <c r="I345" i="4"/>
  <c r="I333" i="4"/>
  <c r="I308" i="4"/>
  <c r="I354" i="4"/>
  <c r="I324" i="4"/>
  <c r="I316" i="4"/>
  <c r="I304" i="4"/>
  <c r="I296" i="4"/>
  <c r="I284" i="4"/>
  <c r="I320" i="4"/>
  <c r="I292" i="4"/>
  <c r="I346" i="4"/>
  <c r="I323" i="4"/>
  <c r="I315" i="4"/>
  <c r="I303" i="4"/>
  <c r="I295" i="4"/>
  <c r="I283" i="4"/>
  <c r="I300" i="4"/>
  <c r="I358" i="4"/>
  <c r="I350" i="4"/>
  <c r="I342" i="4"/>
  <c r="I330" i="4"/>
  <c r="I355" i="4"/>
  <c r="I347" i="4"/>
  <c r="I339" i="4"/>
  <c r="I276" i="4"/>
  <c r="I268" i="4"/>
  <c r="I256" i="4"/>
  <c r="I321" i="4"/>
  <c r="I309" i="4"/>
  <c r="I301" i="4"/>
  <c r="I293" i="4"/>
  <c r="I281" i="4"/>
  <c r="I250" i="4"/>
  <c r="I238" i="4"/>
  <c r="I230" i="4"/>
  <c r="I249" i="4"/>
  <c r="I237" i="4"/>
  <c r="I229" i="4"/>
  <c r="I325" i="4"/>
  <c r="I317" i="4"/>
  <c r="I305" i="4"/>
  <c r="I297" i="4"/>
  <c r="I285" i="4"/>
  <c r="I351" i="4"/>
  <c r="I343" i="4"/>
  <c r="I331" i="4"/>
  <c r="I272" i="4"/>
  <c r="I260" i="4"/>
  <c r="I251" i="4"/>
  <c r="I243" i="4"/>
  <c r="I231" i="4"/>
  <c r="L357" i="2"/>
  <c r="L356" i="2"/>
  <c r="L355" i="2"/>
  <c r="L354" i="2"/>
  <c r="L353" i="2"/>
  <c r="L343" i="2"/>
  <c r="L342" i="2"/>
  <c r="L341" i="2"/>
  <c r="L340" i="2"/>
  <c r="L339" i="2"/>
  <c r="L338" i="2"/>
  <c r="L333" i="2"/>
  <c r="L332" i="2"/>
  <c r="L331" i="2"/>
  <c r="L330" i="2"/>
  <c r="L329" i="2"/>
  <c r="L328" i="2"/>
  <c r="L318" i="2"/>
  <c r="L317" i="2"/>
  <c r="L316" i="2"/>
  <c r="L315" i="2"/>
  <c r="L314" i="2"/>
  <c r="L309" i="2"/>
  <c r="L308" i="2"/>
  <c r="L307" i="2"/>
  <c r="L306" i="2"/>
  <c r="L305" i="2"/>
  <c r="L304" i="2"/>
  <c r="L303" i="2"/>
  <c r="L293" i="2"/>
  <c r="L292" i="2"/>
  <c r="L291" i="2"/>
  <c r="L290" i="2"/>
  <c r="N285" i="2"/>
  <c r="L284" i="2"/>
  <c r="L283" i="2"/>
  <c r="L282" i="2"/>
  <c r="L281" i="2"/>
  <c r="L280" i="2"/>
  <c r="L279" i="2"/>
  <c r="L278" i="2"/>
  <c r="L243" i="2"/>
  <c r="L242" i="2"/>
  <c r="L237" i="2"/>
  <c r="L236" i="2"/>
  <c r="L235" i="2"/>
  <c r="L234" i="2"/>
  <c r="L233" i="2"/>
  <c r="L232" i="2"/>
  <c r="L231" i="2"/>
  <c r="L230" i="2"/>
  <c r="L229" i="2"/>
  <c r="L228" i="2"/>
  <c r="L218" i="2"/>
  <c r="L213" i="2"/>
  <c r="M213" i="2" s="1"/>
  <c r="N213" i="2" s="1"/>
  <c r="L212" i="2"/>
  <c r="M212" i="2" s="1"/>
  <c r="N212" i="2" s="1"/>
  <c r="L211" i="2"/>
  <c r="M211" i="2" s="1"/>
  <c r="N211" i="2" s="1"/>
  <c r="L210" i="2"/>
  <c r="M210" i="2" s="1"/>
  <c r="N210" i="2" s="1"/>
  <c r="L209" i="2"/>
  <c r="M209" i="2" s="1"/>
  <c r="N209" i="2" s="1"/>
  <c r="L208" i="2"/>
  <c r="M208" i="2" s="1"/>
  <c r="N208" i="2" s="1"/>
  <c r="L207" i="2"/>
  <c r="M207" i="2" s="1"/>
  <c r="N207" i="2" s="1"/>
  <c r="L206" i="2"/>
  <c r="M206" i="2" s="1"/>
  <c r="N206" i="2" s="1"/>
  <c r="L205" i="2"/>
  <c r="M205" i="2" s="1"/>
  <c r="N205" i="2" s="1"/>
  <c r="L204" i="2"/>
  <c r="M204" i="2" s="1"/>
  <c r="N204" i="2" s="1"/>
  <c r="L203" i="2"/>
  <c r="M203" i="2" s="1"/>
  <c r="N203" i="2" s="1"/>
  <c r="K194" i="2"/>
  <c r="E3" i="18" s="1"/>
  <c r="L189" i="2"/>
  <c r="M189" i="2" s="1"/>
  <c r="N189" i="2" s="1"/>
  <c r="L188" i="2"/>
  <c r="M188" i="2" s="1"/>
  <c r="N188" i="2" s="1"/>
  <c r="L187" i="2"/>
  <c r="M187" i="2" s="1"/>
  <c r="N187" i="2" s="1"/>
  <c r="L186" i="2"/>
  <c r="M186" i="2" s="1"/>
  <c r="N186" i="2" s="1"/>
  <c r="L185" i="2"/>
  <c r="M185" i="2" s="1"/>
  <c r="N185" i="2" s="1"/>
  <c r="L184" i="2"/>
  <c r="M184" i="2" s="1"/>
  <c r="N184" i="2" s="1"/>
  <c r="L183" i="2"/>
  <c r="M183" i="2" s="1"/>
  <c r="N183" i="2" s="1"/>
  <c r="L182" i="2"/>
  <c r="M182" i="2" s="1"/>
  <c r="N182" i="2" s="1"/>
  <c r="L181" i="2"/>
  <c r="M181" i="2" s="1"/>
  <c r="N181" i="2" s="1"/>
  <c r="L180" i="2"/>
  <c r="M180" i="2" s="1"/>
  <c r="N180" i="2" s="1"/>
  <c r="L179" i="2"/>
  <c r="M179" i="2" s="1"/>
  <c r="N179" i="2" s="1"/>
  <c r="L178" i="2"/>
  <c r="M178" i="2" s="1"/>
  <c r="N178" i="2" s="1"/>
  <c r="L164" i="2"/>
  <c r="M164" i="2" s="1"/>
  <c r="N164" i="2" s="1"/>
  <c r="L163" i="2"/>
  <c r="M163" i="2" s="1"/>
  <c r="N163" i="2" s="1"/>
  <c r="L162" i="2"/>
  <c r="M162" i="2" s="1"/>
  <c r="N162" i="2" s="1"/>
  <c r="L161" i="2"/>
  <c r="M161" i="2" s="1"/>
  <c r="N161" i="2" s="1"/>
  <c r="L160" i="2"/>
  <c r="M160" i="2" s="1"/>
  <c r="N160" i="2" s="1"/>
  <c r="L159" i="2"/>
  <c r="M159" i="2" s="1"/>
  <c r="N159" i="2" s="1"/>
  <c r="L158" i="2"/>
  <c r="M158" i="2" s="1"/>
  <c r="N158" i="2" s="1"/>
  <c r="L157" i="2"/>
  <c r="M157" i="2" s="1"/>
  <c r="N157" i="2" s="1"/>
  <c r="L156" i="2"/>
  <c r="M156" i="2" s="1"/>
  <c r="N156" i="2" s="1"/>
  <c r="L155" i="2"/>
  <c r="M155" i="2" s="1"/>
  <c r="N155" i="2" s="1"/>
  <c r="L154" i="2"/>
  <c r="M154" i="2" s="1"/>
  <c r="N154" i="2" s="1"/>
  <c r="L153" i="2"/>
  <c r="M153" i="2" s="1"/>
  <c r="N153" i="2" s="1"/>
  <c r="L139" i="2"/>
  <c r="M139" i="2" s="1"/>
  <c r="N139" i="2" s="1"/>
  <c r="L138" i="2"/>
  <c r="M138" i="2" s="1"/>
  <c r="N138" i="2" s="1"/>
  <c r="L137" i="2"/>
  <c r="M137" i="2" s="1"/>
  <c r="N137" i="2" s="1"/>
  <c r="L136" i="2"/>
  <c r="M136" i="2" s="1"/>
  <c r="N136" i="2" s="1"/>
  <c r="L135" i="2"/>
  <c r="M135" i="2" s="1"/>
  <c r="N135" i="2" s="1"/>
  <c r="L134" i="2"/>
  <c r="M134" i="2" s="1"/>
  <c r="N134" i="2" s="1"/>
  <c r="L133" i="2"/>
  <c r="M133" i="2" s="1"/>
  <c r="N133" i="2" s="1"/>
  <c r="L132" i="2"/>
  <c r="M132" i="2" s="1"/>
  <c r="N132" i="2" s="1"/>
  <c r="L131" i="2"/>
  <c r="M131" i="2" s="1"/>
  <c r="N131" i="2" s="1"/>
  <c r="L130" i="2"/>
  <c r="M130" i="2" s="1"/>
  <c r="N130" i="2" s="1"/>
  <c r="L129" i="2"/>
  <c r="M129" i="2" s="1"/>
  <c r="N129" i="2" s="1"/>
  <c r="L128" i="2"/>
  <c r="M128" i="2" s="1"/>
  <c r="N128" i="2" s="1"/>
  <c r="L114" i="2"/>
  <c r="M114" i="2" s="1"/>
  <c r="N114" i="2" s="1"/>
  <c r="L113" i="2"/>
  <c r="M113" i="2" s="1"/>
  <c r="N113" i="2" s="1"/>
  <c r="L112" i="2"/>
  <c r="M112" i="2" s="1"/>
  <c r="N112" i="2" s="1"/>
  <c r="L111" i="2"/>
  <c r="M111" i="2" s="1"/>
  <c r="N111" i="2" s="1"/>
  <c r="L110" i="2"/>
  <c r="M110" i="2" s="1"/>
  <c r="N110" i="2" s="1"/>
  <c r="L109" i="2"/>
  <c r="M109" i="2" s="1"/>
  <c r="N109" i="2" s="1"/>
  <c r="L108" i="2"/>
  <c r="M108" i="2" s="1"/>
  <c r="N108" i="2" s="1"/>
  <c r="L107" i="2"/>
  <c r="M107" i="2" s="1"/>
  <c r="N107" i="2" s="1"/>
  <c r="L106" i="2"/>
  <c r="M106" i="2" s="1"/>
  <c r="N106" i="2" s="1"/>
  <c r="L105" i="2"/>
  <c r="M105" i="2" s="1"/>
  <c r="N105" i="2" s="1"/>
  <c r="L104" i="2"/>
  <c r="M104" i="2" s="1"/>
  <c r="N104" i="2" s="1"/>
  <c r="L103" i="2"/>
  <c r="M103" i="2" s="1"/>
  <c r="N103" i="2" s="1"/>
  <c r="L89" i="2"/>
  <c r="M89" i="2" s="1"/>
  <c r="N89" i="2" s="1"/>
  <c r="L88" i="2"/>
  <c r="M88" i="2" s="1"/>
  <c r="N88" i="2" s="1"/>
  <c r="L87" i="2"/>
  <c r="M87" i="2" s="1"/>
  <c r="N87" i="2" s="1"/>
  <c r="L86" i="2"/>
  <c r="M86" i="2" s="1"/>
  <c r="N86" i="2" s="1"/>
  <c r="L85" i="2"/>
  <c r="M85" i="2" s="1"/>
  <c r="N85" i="2" s="1"/>
  <c r="L84" i="2"/>
  <c r="M84" i="2" s="1"/>
  <c r="N84" i="2" s="1"/>
  <c r="L83" i="2"/>
  <c r="M83" i="2" s="1"/>
  <c r="N83" i="2" s="1"/>
  <c r="L82" i="2"/>
  <c r="M82" i="2" s="1"/>
  <c r="N82" i="2" s="1"/>
  <c r="L81" i="2"/>
  <c r="M81" i="2" s="1"/>
  <c r="N81" i="2" s="1"/>
  <c r="L80" i="2"/>
  <c r="M80" i="2" s="1"/>
  <c r="N80" i="2" s="1"/>
  <c r="L79" i="2"/>
  <c r="M79" i="2" s="1"/>
  <c r="N79" i="2" s="1"/>
  <c r="L78" i="2"/>
  <c r="M78" i="2" s="1"/>
  <c r="N78" i="2" s="1"/>
  <c r="L15" i="2"/>
  <c r="M234" i="2" l="1"/>
  <c r="N234" i="2" s="1"/>
  <c r="C20" i="19"/>
  <c r="M280" i="2"/>
  <c r="N280" i="2" s="1"/>
  <c r="I18" i="19"/>
  <c r="M309" i="2"/>
  <c r="N309" i="2" s="1"/>
  <c r="K23" i="19"/>
  <c r="M330" i="2"/>
  <c r="N330" i="2" s="1"/>
  <c r="M20" i="19"/>
  <c r="M235" i="2"/>
  <c r="N235" i="2" s="1"/>
  <c r="C21" i="19"/>
  <c r="M281" i="2"/>
  <c r="N281" i="2" s="1"/>
  <c r="I19" i="19"/>
  <c r="M331" i="2"/>
  <c r="N331" i="2" s="1"/>
  <c r="M21" i="19"/>
  <c r="M236" i="2"/>
  <c r="N236" i="2" s="1"/>
  <c r="C22" i="19"/>
  <c r="M282" i="2"/>
  <c r="N282" i="2" s="1"/>
  <c r="I20" i="19"/>
  <c r="M303" i="2"/>
  <c r="N303" i="2" s="1"/>
  <c r="K17" i="19"/>
  <c r="M332" i="2"/>
  <c r="N332" i="2" s="1"/>
  <c r="M22" i="19"/>
  <c r="M353" i="2"/>
  <c r="N353" i="2" s="1"/>
  <c r="E19" i="19"/>
  <c r="M237" i="2"/>
  <c r="N237" i="2" s="1"/>
  <c r="C23" i="19"/>
  <c r="M283" i="2"/>
  <c r="N283" i="2" s="1"/>
  <c r="I21" i="19"/>
  <c r="M304" i="2"/>
  <c r="N304" i="2" s="1"/>
  <c r="K18" i="19"/>
  <c r="M333" i="2"/>
  <c r="N333" i="2" s="1"/>
  <c r="M23" i="19"/>
  <c r="M354" i="2"/>
  <c r="N354" i="2" s="1"/>
  <c r="E20" i="19"/>
  <c r="M230" i="2"/>
  <c r="N230" i="2" s="1"/>
  <c r="C16" i="19"/>
  <c r="M284" i="2"/>
  <c r="N284" i="2" s="1"/>
  <c r="I22" i="19"/>
  <c r="M305" i="2"/>
  <c r="N305" i="2" s="1"/>
  <c r="K19" i="19"/>
  <c r="M355" i="2"/>
  <c r="N355" i="2" s="1"/>
  <c r="E21" i="19"/>
  <c r="M231" i="2"/>
  <c r="N231" i="2" s="1"/>
  <c r="C17" i="19"/>
  <c r="M306" i="2"/>
  <c r="N306" i="2" s="1"/>
  <c r="K20" i="19"/>
  <c r="M356" i="2"/>
  <c r="N356" i="2" s="1"/>
  <c r="E22" i="19"/>
  <c r="M232" i="2"/>
  <c r="N232" i="2" s="1"/>
  <c r="C18" i="19"/>
  <c r="M278" i="2"/>
  <c r="N278" i="2" s="1"/>
  <c r="I16" i="19"/>
  <c r="M307" i="2"/>
  <c r="N307" i="2" s="1"/>
  <c r="K21" i="19"/>
  <c r="M328" i="2"/>
  <c r="N328" i="2" s="1"/>
  <c r="M18" i="19"/>
  <c r="M357" i="2"/>
  <c r="N357" i="2" s="1"/>
  <c r="E23" i="19"/>
  <c r="M233" i="2"/>
  <c r="N233" i="2" s="1"/>
  <c r="C19" i="19"/>
  <c r="M279" i="2"/>
  <c r="N279" i="2" s="1"/>
  <c r="I17" i="19"/>
  <c r="M308" i="2"/>
  <c r="N308" i="2" s="1"/>
  <c r="K22" i="19"/>
  <c r="M329" i="2"/>
  <c r="N329" i="2" s="1"/>
  <c r="M19" i="19"/>
  <c r="M339" i="2"/>
  <c r="N339" i="2" s="1"/>
  <c r="E5" i="19"/>
  <c r="M341" i="2"/>
  <c r="N341" i="2" s="1"/>
  <c r="E7" i="19"/>
  <c r="M342" i="2"/>
  <c r="N342" i="2" s="1"/>
  <c r="E8" i="19"/>
  <c r="M343" i="2"/>
  <c r="N343" i="2" s="1"/>
  <c r="E9" i="19"/>
  <c r="M340" i="2"/>
  <c r="N340" i="2" s="1"/>
  <c r="E6" i="19"/>
  <c r="M338" i="2"/>
  <c r="N338" i="2" s="1"/>
  <c r="E4" i="19"/>
  <c r="M318" i="2"/>
  <c r="N318" i="2" s="1"/>
  <c r="M8" i="19"/>
  <c r="M314" i="2"/>
  <c r="N314" i="2" s="1"/>
  <c r="M4" i="19"/>
  <c r="M315" i="2"/>
  <c r="N315" i="2" s="1"/>
  <c r="M5" i="19"/>
  <c r="M316" i="2"/>
  <c r="N316" i="2" s="1"/>
  <c r="M6" i="19"/>
  <c r="M317" i="2"/>
  <c r="N317" i="2" s="1"/>
  <c r="M7" i="19"/>
  <c r="M290" i="2"/>
  <c r="N290" i="2" s="1"/>
  <c r="K4" i="19"/>
  <c r="M293" i="2"/>
  <c r="N293" i="2" s="1"/>
  <c r="K7" i="19"/>
  <c r="M292" i="2"/>
  <c r="N292" i="2" s="1"/>
  <c r="K6" i="19"/>
  <c r="M291" i="2"/>
  <c r="N291" i="2" s="1"/>
  <c r="K5" i="19"/>
  <c r="M243" i="2"/>
  <c r="N243" i="2" s="1"/>
  <c r="G5" i="19"/>
  <c r="M242" i="2"/>
  <c r="N242" i="2" s="1"/>
  <c r="G4" i="19"/>
  <c r="M218" i="2"/>
  <c r="N218" i="2" s="1"/>
  <c r="C4" i="19"/>
  <c r="M228" i="2"/>
  <c r="N228" i="2" s="1"/>
  <c r="C14" i="19"/>
  <c r="M229" i="2"/>
  <c r="N229" i="2" s="1"/>
  <c r="C15" i="19"/>
  <c r="L172" i="2"/>
  <c r="L176" i="2"/>
  <c r="O22" i="19" l="1"/>
  <c r="P22" i="19" s="1"/>
  <c r="O23" i="19"/>
  <c r="P23" i="19" s="1"/>
  <c r="O21" i="19"/>
  <c r="P21" i="19" s="1"/>
  <c r="O19" i="19"/>
  <c r="P19" i="19" s="1"/>
  <c r="O20" i="19"/>
  <c r="P20" i="19" s="1"/>
  <c r="O4" i="19"/>
  <c r="P4" i="19" s="1"/>
  <c r="L17" i="2"/>
  <c r="L18" i="2"/>
  <c r="L19" i="2"/>
  <c r="L20" i="2"/>
  <c r="L26" i="2"/>
  <c r="L41" i="2"/>
  <c r="L44" i="2"/>
  <c r="M44" i="2" s="1"/>
  <c r="L45" i="2"/>
  <c r="M45" i="2" s="1"/>
  <c r="L51" i="2"/>
  <c r="L66" i="2"/>
  <c r="L67" i="2"/>
  <c r="L68" i="2"/>
  <c r="L69" i="2"/>
  <c r="L91" i="2"/>
  <c r="L92" i="2"/>
  <c r="L93" i="2"/>
  <c r="L98" i="2"/>
  <c r="L99" i="2"/>
  <c r="L100" i="2"/>
  <c r="L101" i="2"/>
  <c r="L116" i="2"/>
  <c r="L122" i="2"/>
  <c r="L123" i="2"/>
  <c r="L124" i="2"/>
  <c r="L125" i="2"/>
  <c r="L126" i="2"/>
  <c r="L141" i="2"/>
  <c r="L146" i="2"/>
  <c r="L147" i="2"/>
  <c r="L148" i="2"/>
  <c r="L149" i="2"/>
  <c r="L150" i="2"/>
  <c r="L151" i="2"/>
  <c r="L170" i="2"/>
  <c r="L171" i="2"/>
  <c r="L173" i="2"/>
  <c r="L174" i="2"/>
  <c r="L175" i="2"/>
  <c r="L194" i="2"/>
  <c r="L195" i="2"/>
  <c r="L196" i="2"/>
  <c r="L197" i="2"/>
  <c r="L198" i="2"/>
  <c r="L199" i="2"/>
  <c r="L200" i="2"/>
  <c r="L201" i="2"/>
  <c r="L219" i="2"/>
  <c r="C5" i="19" s="1"/>
  <c r="O5" i="19" s="1"/>
  <c r="P5" i="19" s="1"/>
  <c r="L220" i="2"/>
  <c r="C6" i="19" s="1"/>
  <c r="L221" i="2"/>
  <c r="C7" i="19" s="1"/>
  <c r="L222" i="2"/>
  <c r="C8" i="19" s="1"/>
  <c r="L223" i="2"/>
  <c r="C9" i="19" s="1"/>
  <c r="L224" i="2"/>
  <c r="C10" i="19" s="1"/>
  <c r="L225" i="2"/>
  <c r="C11" i="19" s="1"/>
  <c r="L226" i="2"/>
  <c r="C12" i="19" s="1"/>
  <c r="L245" i="2"/>
  <c r="G7" i="19" s="1"/>
  <c r="L246" i="2"/>
  <c r="G8" i="19" s="1"/>
  <c r="L247" i="2"/>
  <c r="G9" i="19" s="1"/>
  <c r="L248" i="2"/>
  <c r="G10" i="19" s="1"/>
  <c r="L249" i="2"/>
  <c r="G11" i="19" s="1"/>
  <c r="L250" i="2"/>
  <c r="G12" i="19" s="1"/>
  <c r="L251" i="2"/>
  <c r="G13" i="19" s="1"/>
  <c r="L269" i="2"/>
  <c r="I7" i="19" s="1"/>
  <c r="L270" i="2"/>
  <c r="I8" i="19" s="1"/>
  <c r="L271" i="2"/>
  <c r="I9" i="19" s="1"/>
  <c r="L272" i="2"/>
  <c r="I10" i="19" s="1"/>
  <c r="L273" i="2"/>
  <c r="I11" i="19" s="1"/>
  <c r="L274" i="2"/>
  <c r="I12" i="19" s="1"/>
  <c r="L275" i="2"/>
  <c r="I13" i="19" s="1"/>
  <c r="L276" i="2"/>
  <c r="I14" i="19" s="1"/>
  <c r="L294" i="2"/>
  <c r="K8" i="19" s="1"/>
  <c r="L295" i="2"/>
  <c r="K9" i="19" s="1"/>
  <c r="L296" i="2"/>
  <c r="K10" i="19" s="1"/>
  <c r="L297" i="2"/>
  <c r="K11" i="19" s="1"/>
  <c r="L298" i="2"/>
  <c r="K12" i="19" s="1"/>
  <c r="L299" i="2"/>
  <c r="K13" i="19" s="1"/>
  <c r="L300" i="2"/>
  <c r="K14" i="19" s="1"/>
  <c r="L301" i="2"/>
  <c r="K15" i="19" s="1"/>
  <c r="L319" i="2"/>
  <c r="M9" i="19" s="1"/>
  <c r="L320" i="2"/>
  <c r="M10" i="19" s="1"/>
  <c r="L321" i="2"/>
  <c r="M11" i="19" s="1"/>
  <c r="L322" i="2"/>
  <c r="M12" i="19" s="1"/>
  <c r="L323" i="2"/>
  <c r="M13" i="19" s="1"/>
  <c r="L324" i="2"/>
  <c r="M14" i="19" s="1"/>
  <c r="L325" i="2"/>
  <c r="M15" i="19" s="1"/>
  <c r="L326" i="2"/>
  <c r="M16" i="19" s="1"/>
  <c r="L344" i="2"/>
  <c r="E10" i="19" s="1"/>
  <c r="L345" i="2"/>
  <c r="E11" i="19" s="1"/>
  <c r="L346" i="2"/>
  <c r="E12" i="19" s="1"/>
  <c r="L347" i="2"/>
  <c r="E13" i="19" s="1"/>
  <c r="L348" i="2"/>
  <c r="E14" i="19" s="1"/>
  <c r="L349" i="2"/>
  <c r="E15" i="19" s="1"/>
  <c r="L350" i="2"/>
  <c r="E16" i="19" s="1"/>
  <c r="L351" i="2"/>
  <c r="E17" i="19" s="1"/>
  <c r="O12" i="19" l="1"/>
  <c r="P12" i="19" s="1"/>
  <c r="O10" i="19"/>
  <c r="P10" i="19" s="1"/>
  <c r="O9" i="19"/>
  <c r="P9" i="19" s="1"/>
  <c r="O11" i="19"/>
  <c r="P11" i="19" s="1"/>
  <c r="O8" i="19"/>
  <c r="P8" i="19" s="1"/>
  <c r="O7" i="19"/>
  <c r="P7" i="19" s="1"/>
  <c r="L6" i="2"/>
  <c r="L5" i="2"/>
  <c r="L3" i="2"/>
  <c r="L42" i="2"/>
  <c r="M42" i="2" s="1"/>
  <c r="L102" i="2"/>
  <c r="M102" i="2" s="1"/>
  <c r="N102" i="2" s="1"/>
  <c r="L27" i="2"/>
  <c r="M41" i="2"/>
  <c r="L77" i="2"/>
  <c r="M77" i="2" s="1"/>
  <c r="N77" i="2" s="1"/>
  <c r="L152" i="2"/>
  <c r="M152" i="2" s="1"/>
  <c r="N152" i="2" s="1"/>
  <c r="L165" i="2"/>
  <c r="L127" i="2"/>
  <c r="M127" i="2" s="1"/>
  <c r="N127" i="2" s="1"/>
  <c r="L140" i="2"/>
  <c r="L90" i="2"/>
  <c r="L327" i="2"/>
  <c r="L227" i="2"/>
  <c r="L202" i="2"/>
  <c r="M202" i="2" s="1"/>
  <c r="N202" i="2" s="1"/>
  <c r="L177" i="2"/>
  <c r="M177" i="2" s="1"/>
  <c r="N177" i="2" s="1"/>
  <c r="L16" i="2"/>
  <c r="L115" i="2"/>
  <c r="L302" i="2"/>
  <c r="L352" i="2"/>
  <c r="L277" i="2"/>
  <c r="L244" i="2"/>
  <c r="G6" i="19" s="1"/>
  <c r="O6" i="19" s="1"/>
  <c r="P6" i="19" s="1"/>
  <c r="L65" i="2"/>
  <c r="L252" i="2"/>
  <c r="M302" i="2" l="1"/>
  <c r="N302" i="2" s="1"/>
  <c r="K16" i="19"/>
  <c r="O16" i="19" s="1"/>
  <c r="P16" i="19" s="1"/>
  <c r="M352" i="2"/>
  <c r="N352" i="2" s="1"/>
  <c r="E18" i="19"/>
  <c r="O18" i="19" s="1"/>
  <c r="P18" i="19" s="1"/>
  <c r="M327" i="2"/>
  <c r="N327" i="2" s="1"/>
  <c r="M17" i="19"/>
  <c r="O17" i="19" s="1"/>
  <c r="P17" i="19" s="1"/>
  <c r="M277" i="2"/>
  <c r="N277" i="2" s="1"/>
  <c r="I15" i="19"/>
  <c r="O15" i="19" s="1"/>
  <c r="P15" i="19" s="1"/>
  <c r="M252" i="2"/>
  <c r="N252" i="2" s="1"/>
  <c r="G14" i="19"/>
  <c r="O14" i="19" s="1"/>
  <c r="P14" i="19" s="1"/>
  <c r="M227" i="2"/>
  <c r="N227" i="2" s="1"/>
  <c r="C13" i="19"/>
  <c r="O13" i="19" s="1"/>
  <c r="P13" i="19" s="1"/>
  <c r="K52" i="2"/>
  <c r="F5" i="11" s="1"/>
  <c r="L52" i="2"/>
  <c r="M52" i="2" s="1"/>
  <c r="N52" i="2" s="1"/>
  <c r="L60" i="2"/>
  <c r="M60" i="2" s="1"/>
  <c r="N60" i="2" s="1"/>
  <c r="L63" i="2"/>
  <c r="M63" i="2" s="1"/>
  <c r="N63" i="2" s="1"/>
  <c r="L61" i="2"/>
  <c r="M61" i="2" s="1"/>
  <c r="N61" i="2" s="1"/>
  <c r="L55" i="2"/>
  <c r="M55" i="2" s="1"/>
  <c r="N55" i="2" s="1"/>
  <c r="L54" i="2"/>
  <c r="M54" i="2" s="1"/>
  <c r="N54" i="2" s="1"/>
  <c r="L62" i="2"/>
  <c r="M62" i="2" s="1"/>
  <c r="N62" i="2" s="1"/>
  <c r="L56" i="2"/>
  <c r="M56" i="2" s="1"/>
  <c r="N56" i="2" s="1"/>
  <c r="L64" i="2"/>
  <c r="M64" i="2" s="1"/>
  <c r="N64" i="2" s="1"/>
  <c r="L57" i="2"/>
  <c r="M57" i="2" s="1"/>
  <c r="N57" i="2" s="1"/>
  <c r="L58" i="2"/>
  <c r="M58" i="2" s="1"/>
  <c r="N58" i="2" s="1"/>
  <c r="L59" i="2"/>
  <c r="M59" i="2" s="1"/>
  <c r="N59" i="2" s="1"/>
  <c r="L10" i="2"/>
  <c r="L11" i="2"/>
  <c r="L13" i="2"/>
  <c r="L12" i="2"/>
  <c r="L7" i="2"/>
  <c r="L9" i="2"/>
  <c r="L14" i="2"/>
  <c r="L8" i="2"/>
  <c r="J130" i="6"/>
  <c r="J131" i="6"/>
  <c r="J132" i="6"/>
  <c r="J133" i="6"/>
  <c r="J134" i="6"/>
  <c r="J135" i="6"/>
  <c r="L53" i="2" l="1"/>
  <c r="M53" i="2" s="1"/>
  <c r="N53" i="2" s="1"/>
  <c r="K53" i="2"/>
  <c r="F6" i="11" s="1"/>
  <c r="L31" i="2"/>
  <c r="L39" i="2"/>
  <c r="L32" i="2"/>
  <c r="L28" i="2"/>
  <c r="L33" i="2"/>
  <c r="L34" i="2"/>
  <c r="L35" i="2"/>
  <c r="P35" i="2" s="1"/>
  <c r="L36" i="2"/>
  <c r="L29" i="2"/>
  <c r="L37" i="2"/>
  <c r="L30" i="2"/>
  <c r="L38" i="2"/>
  <c r="J106" i="6"/>
  <c r="J107" i="6"/>
  <c r="J108" i="6"/>
  <c r="J109" i="6"/>
  <c r="J110" i="6"/>
  <c r="J82" i="6" l="1"/>
  <c r="J83" i="6"/>
  <c r="J84" i="6"/>
  <c r="J85" i="6"/>
  <c r="J4" i="6"/>
  <c r="J5" i="6"/>
  <c r="J6" i="6"/>
  <c r="J7" i="6"/>
  <c r="J8" i="6"/>
  <c r="J9" i="6"/>
  <c r="J3" i="6"/>
  <c r="I11" i="6"/>
  <c r="I12" i="6"/>
  <c r="I13" i="6"/>
  <c r="I14" i="6"/>
  <c r="I15" i="6"/>
  <c r="I16" i="6"/>
  <c r="I17" i="6"/>
  <c r="I18" i="6"/>
  <c r="I19" i="6"/>
  <c r="I20" i="6"/>
  <c r="I21" i="6"/>
  <c r="I38" i="6"/>
  <c r="I39" i="6"/>
  <c r="I40" i="6"/>
  <c r="I41" i="6"/>
  <c r="I42" i="6"/>
  <c r="I43" i="6"/>
  <c r="I44" i="6"/>
  <c r="I45" i="6"/>
  <c r="I46" i="6"/>
  <c r="I65" i="6"/>
  <c r="I66" i="6"/>
  <c r="I67" i="6"/>
  <c r="I68" i="6"/>
  <c r="I69" i="6"/>
  <c r="I70" i="6"/>
  <c r="I86" i="6"/>
  <c r="I87" i="6"/>
  <c r="I88" i="6"/>
  <c r="I89" i="6"/>
  <c r="I90" i="6"/>
  <c r="I91" i="6"/>
  <c r="I92" i="6"/>
  <c r="I93" i="6"/>
  <c r="I94" i="6"/>
  <c r="I118" i="6"/>
  <c r="I137" i="6"/>
  <c r="I138" i="6"/>
  <c r="I139" i="6"/>
  <c r="I140" i="6"/>
  <c r="I141" i="6"/>
  <c r="I142" i="6"/>
  <c r="I166" i="6"/>
  <c r="I188" i="6"/>
  <c r="I189" i="6"/>
  <c r="I190" i="6"/>
  <c r="I212" i="6"/>
  <c r="I213" i="6"/>
  <c r="I214" i="6"/>
  <c r="I237" i="6"/>
  <c r="I238" i="6"/>
  <c r="I262" i="6"/>
  <c r="I286" i="6"/>
  <c r="I298" i="6"/>
  <c r="I346" i="6"/>
  <c r="C358" i="6" l="1"/>
  <c r="B358" i="6"/>
  <c r="A358" i="6"/>
  <c r="C357" i="6"/>
  <c r="B357" i="6"/>
  <c r="A357" i="6"/>
  <c r="C356" i="6"/>
  <c r="B356" i="6"/>
  <c r="A356" i="6"/>
  <c r="C355" i="6"/>
  <c r="B355" i="6"/>
  <c r="A355" i="6"/>
  <c r="C354" i="6"/>
  <c r="B354" i="6"/>
  <c r="A354" i="6"/>
  <c r="C353" i="6"/>
  <c r="B353" i="6"/>
  <c r="A353" i="6"/>
  <c r="C352" i="6"/>
  <c r="B352" i="6"/>
  <c r="A352" i="6"/>
  <c r="C351" i="6"/>
  <c r="B351" i="6"/>
  <c r="A351" i="6"/>
  <c r="K350" i="6"/>
  <c r="L350" i="6" s="1"/>
  <c r="C350" i="6"/>
  <c r="B350" i="6"/>
  <c r="A350" i="6"/>
  <c r="C349" i="6"/>
  <c r="B349" i="6"/>
  <c r="A349" i="6"/>
  <c r="C348" i="6"/>
  <c r="B348" i="6"/>
  <c r="A348" i="6"/>
  <c r="C347" i="6"/>
  <c r="B347" i="6"/>
  <c r="A347" i="6"/>
  <c r="C346" i="6"/>
  <c r="B346" i="6"/>
  <c r="A346" i="6"/>
  <c r="C345" i="6"/>
  <c r="B345" i="6"/>
  <c r="A345" i="6"/>
  <c r="K344" i="6"/>
  <c r="L344" i="6" s="1"/>
  <c r="C344" i="6"/>
  <c r="B344" i="6"/>
  <c r="A344" i="6"/>
  <c r="C343" i="6"/>
  <c r="B343" i="6"/>
  <c r="A343" i="6"/>
  <c r="C342" i="6"/>
  <c r="B342" i="6"/>
  <c r="A342" i="6"/>
  <c r="C341" i="6"/>
  <c r="B341" i="6"/>
  <c r="A341" i="6"/>
  <c r="C340" i="6"/>
  <c r="B340" i="6"/>
  <c r="A340" i="6"/>
  <c r="C339" i="6"/>
  <c r="B339" i="6"/>
  <c r="A339" i="6"/>
  <c r="C334" i="6"/>
  <c r="B334" i="6"/>
  <c r="A334" i="6"/>
  <c r="C333" i="6"/>
  <c r="B333" i="6"/>
  <c r="A333" i="6"/>
  <c r="C332" i="6"/>
  <c r="B332" i="6"/>
  <c r="A332" i="6"/>
  <c r="C331" i="6"/>
  <c r="B331" i="6"/>
  <c r="A331" i="6"/>
  <c r="K330" i="6"/>
  <c r="L330" i="6" s="1"/>
  <c r="C330" i="6"/>
  <c r="B330" i="6"/>
  <c r="A330" i="6"/>
  <c r="C329" i="6"/>
  <c r="B329" i="6"/>
  <c r="A329" i="6"/>
  <c r="C328" i="6"/>
  <c r="B328" i="6"/>
  <c r="A328" i="6"/>
  <c r="C327" i="6"/>
  <c r="B327" i="6"/>
  <c r="A327" i="6"/>
  <c r="K326" i="6"/>
  <c r="L326" i="6" s="1"/>
  <c r="C326" i="6"/>
  <c r="B326" i="6"/>
  <c r="A326" i="6"/>
  <c r="C325" i="6"/>
  <c r="B325" i="6"/>
  <c r="A325" i="6"/>
  <c r="K324" i="6"/>
  <c r="L324" i="6" s="1"/>
  <c r="C324" i="6"/>
  <c r="B324" i="6"/>
  <c r="A324" i="6"/>
  <c r="C323" i="6"/>
  <c r="B323" i="6"/>
  <c r="A323" i="6"/>
  <c r="K322" i="6"/>
  <c r="L322" i="6" s="1"/>
  <c r="C322" i="6"/>
  <c r="B322" i="6"/>
  <c r="A322" i="6"/>
  <c r="C321" i="6"/>
  <c r="B321" i="6"/>
  <c r="A321" i="6"/>
  <c r="C320" i="6"/>
  <c r="B320" i="6"/>
  <c r="A320" i="6"/>
  <c r="C319" i="6"/>
  <c r="B319" i="6"/>
  <c r="A319" i="6"/>
  <c r="C318" i="6"/>
  <c r="B318" i="6"/>
  <c r="A318" i="6"/>
  <c r="C317" i="6"/>
  <c r="B317" i="6"/>
  <c r="A317" i="6"/>
  <c r="K316" i="6"/>
  <c r="L316" i="6" s="1"/>
  <c r="C316" i="6"/>
  <c r="B316" i="6"/>
  <c r="A316" i="6"/>
  <c r="C315" i="6"/>
  <c r="B315" i="6"/>
  <c r="A315" i="6"/>
  <c r="C310" i="6"/>
  <c r="B310" i="6"/>
  <c r="A310" i="6"/>
  <c r="C309" i="6"/>
  <c r="B309" i="6"/>
  <c r="A309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4" i="6"/>
  <c r="B304" i="6"/>
  <c r="A304" i="6"/>
  <c r="C303" i="6"/>
  <c r="B303" i="6"/>
  <c r="A303" i="6"/>
  <c r="C302" i="6"/>
  <c r="B302" i="6"/>
  <c r="A302" i="6"/>
  <c r="C301" i="6"/>
  <c r="B301" i="6"/>
  <c r="A301" i="6"/>
  <c r="C300" i="6"/>
  <c r="B300" i="6"/>
  <c r="A300" i="6"/>
  <c r="C299" i="6"/>
  <c r="B299" i="6"/>
  <c r="A299" i="6"/>
  <c r="C298" i="6"/>
  <c r="B298" i="6"/>
  <c r="A298" i="6"/>
  <c r="C297" i="6"/>
  <c r="B297" i="6"/>
  <c r="A297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C292" i="6"/>
  <c r="B292" i="6"/>
  <c r="A292" i="6"/>
  <c r="C291" i="6"/>
  <c r="B291" i="6"/>
  <c r="A291" i="6"/>
  <c r="C286" i="6"/>
  <c r="B286" i="6"/>
  <c r="A286" i="6"/>
  <c r="C285" i="6"/>
  <c r="B285" i="6"/>
  <c r="A285" i="6"/>
  <c r="C284" i="6"/>
  <c r="B284" i="6"/>
  <c r="A284" i="6"/>
  <c r="C283" i="6"/>
  <c r="B283" i="6"/>
  <c r="A283" i="6"/>
  <c r="C282" i="6"/>
  <c r="B282" i="6"/>
  <c r="A282" i="6"/>
  <c r="C281" i="6"/>
  <c r="B281" i="6"/>
  <c r="A281" i="6"/>
  <c r="C280" i="6"/>
  <c r="B280" i="6"/>
  <c r="A280" i="6"/>
  <c r="C279" i="6"/>
  <c r="B279" i="6"/>
  <c r="A279" i="6"/>
  <c r="C278" i="6"/>
  <c r="B278" i="6"/>
  <c r="A278" i="6"/>
  <c r="K277" i="6"/>
  <c r="L277" i="6" s="1"/>
  <c r="C277" i="6"/>
  <c r="B277" i="6"/>
  <c r="A277" i="6"/>
  <c r="C276" i="6"/>
  <c r="B276" i="6"/>
  <c r="A276" i="6"/>
  <c r="C275" i="6"/>
  <c r="B275" i="6"/>
  <c r="A275" i="6"/>
  <c r="C274" i="6"/>
  <c r="B274" i="6"/>
  <c r="A274" i="6"/>
  <c r="C273" i="6"/>
  <c r="B273" i="6"/>
  <c r="A273" i="6"/>
  <c r="C272" i="6"/>
  <c r="B272" i="6"/>
  <c r="A272" i="6"/>
  <c r="K271" i="6"/>
  <c r="L271" i="6" s="1"/>
  <c r="C271" i="6"/>
  <c r="B271" i="6"/>
  <c r="A271" i="6"/>
  <c r="C270" i="6"/>
  <c r="B270" i="6"/>
  <c r="A270" i="6"/>
  <c r="K269" i="6"/>
  <c r="L269" i="6" s="1"/>
  <c r="C269" i="6"/>
  <c r="B269" i="6"/>
  <c r="A269" i="6"/>
  <c r="C268" i="6"/>
  <c r="B268" i="6"/>
  <c r="A268" i="6"/>
  <c r="K267" i="6"/>
  <c r="L267" i="6" s="1"/>
  <c r="C267" i="6"/>
  <c r="B267" i="6"/>
  <c r="A267" i="6"/>
  <c r="C262" i="6"/>
  <c r="B262" i="6"/>
  <c r="A262" i="6"/>
  <c r="C261" i="6"/>
  <c r="B261" i="6"/>
  <c r="A261" i="6"/>
  <c r="C260" i="6"/>
  <c r="B260" i="6"/>
  <c r="A260" i="6"/>
  <c r="K259" i="6"/>
  <c r="L259" i="6" s="1"/>
  <c r="C259" i="6"/>
  <c r="B259" i="6"/>
  <c r="A259" i="6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52" i="6"/>
  <c r="B252" i="6"/>
  <c r="A252" i="6"/>
  <c r="K251" i="6"/>
  <c r="L251" i="6" s="1"/>
  <c r="C251" i="6"/>
  <c r="B251" i="6"/>
  <c r="A251" i="6"/>
  <c r="C250" i="6"/>
  <c r="B250" i="6"/>
  <c r="A250" i="6"/>
  <c r="C249" i="6"/>
  <c r="B249" i="6"/>
  <c r="A249" i="6"/>
  <c r="C248" i="6"/>
  <c r="B248" i="6"/>
  <c r="A248" i="6"/>
  <c r="C247" i="6"/>
  <c r="B247" i="6"/>
  <c r="A247" i="6"/>
  <c r="C246" i="6"/>
  <c r="B246" i="6"/>
  <c r="A246" i="6"/>
  <c r="C245" i="6"/>
  <c r="B245" i="6"/>
  <c r="A245" i="6"/>
  <c r="C244" i="6"/>
  <c r="B244" i="6"/>
  <c r="A244" i="6"/>
  <c r="K243" i="6"/>
  <c r="L243" i="6" s="1"/>
  <c r="C243" i="6"/>
  <c r="B243" i="6"/>
  <c r="A243" i="6"/>
  <c r="C238" i="6"/>
  <c r="B238" i="6"/>
  <c r="A238" i="6"/>
  <c r="K237" i="6"/>
  <c r="L237" i="6" s="1"/>
  <c r="C237" i="6"/>
  <c r="B237" i="6"/>
  <c r="A237" i="6"/>
  <c r="C236" i="6"/>
  <c r="B236" i="6"/>
  <c r="A236" i="6"/>
  <c r="C235" i="6"/>
  <c r="B235" i="6"/>
  <c r="A235" i="6"/>
  <c r="C234" i="6"/>
  <c r="B234" i="6"/>
  <c r="A234" i="6"/>
  <c r="C233" i="6"/>
  <c r="B233" i="6"/>
  <c r="A233" i="6"/>
  <c r="C232" i="6"/>
  <c r="B232" i="6"/>
  <c r="A232" i="6"/>
  <c r="C231" i="6"/>
  <c r="B231" i="6"/>
  <c r="A231" i="6"/>
  <c r="C230" i="6"/>
  <c r="B230" i="6"/>
  <c r="A230" i="6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K222" i="6"/>
  <c r="L222" i="6" s="1"/>
  <c r="C222" i="6"/>
  <c r="B222" i="6"/>
  <c r="A222" i="6"/>
  <c r="C221" i="6"/>
  <c r="B221" i="6"/>
  <c r="A221" i="6"/>
  <c r="C220" i="6"/>
  <c r="B220" i="6"/>
  <c r="A220" i="6"/>
  <c r="C219" i="6"/>
  <c r="B219" i="6"/>
  <c r="A219" i="6"/>
  <c r="K214" i="6"/>
  <c r="L214" i="6" s="1"/>
  <c r="C214" i="6"/>
  <c r="B214" i="6"/>
  <c r="A214" i="6"/>
  <c r="C213" i="6"/>
  <c r="B213" i="6"/>
  <c r="A213" i="6"/>
  <c r="K212" i="6"/>
  <c r="L212" i="6" s="1"/>
  <c r="C212" i="6"/>
  <c r="B212" i="6"/>
  <c r="A212" i="6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K206" i="6"/>
  <c r="L206" i="6" s="1"/>
  <c r="C206" i="6"/>
  <c r="B206" i="6"/>
  <c r="A206" i="6"/>
  <c r="C205" i="6"/>
  <c r="B205" i="6"/>
  <c r="A205" i="6"/>
  <c r="K204" i="6"/>
  <c r="L204" i="6" s="1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K196" i="6"/>
  <c r="L196" i="6" s="1"/>
  <c r="C196" i="6"/>
  <c r="B196" i="6"/>
  <c r="A196" i="6"/>
  <c r="C195" i="6"/>
  <c r="B195" i="6"/>
  <c r="A195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K176" i="6"/>
  <c r="L176" i="6" s="1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66" i="6"/>
  <c r="B166" i="6"/>
  <c r="A166" i="6"/>
  <c r="C165" i="6"/>
  <c r="B165" i="6"/>
  <c r="A165" i="6"/>
  <c r="K164" i="6"/>
  <c r="L164" i="6" s="1"/>
  <c r="C164" i="6"/>
  <c r="B164" i="6"/>
  <c r="A164" i="6"/>
  <c r="C163" i="6"/>
  <c r="B163" i="6"/>
  <c r="A163" i="6"/>
  <c r="C162" i="6"/>
  <c r="B162" i="6"/>
  <c r="A162" i="6"/>
  <c r="C161" i="6"/>
  <c r="B161" i="6"/>
  <c r="A161" i="6"/>
  <c r="K160" i="6"/>
  <c r="L160" i="6" s="1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K153" i="6"/>
  <c r="L153" i="6" s="1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K147" i="6"/>
  <c r="L147" i="6" s="1"/>
  <c r="C147" i="6"/>
  <c r="B147" i="6"/>
  <c r="A147" i="6"/>
  <c r="C142" i="6"/>
  <c r="B142" i="6"/>
  <c r="A142" i="6"/>
  <c r="C141" i="6"/>
  <c r="B141" i="6"/>
  <c r="A141" i="6"/>
  <c r="K140" i="6"/>
  <c r="L140" i="6" s="1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K132" i="6"/>
  <c r="L132" i="6" s="1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18" i="6"/>
  <c r="B118" i="6"/>
  <c r="A118" i="6"/>
  <c r="K117" i="6"/>
  <c r="L117" i="6" s="1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K61" i="6"/>
  <c r="L61" i="6" s="1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4" i="6"/>
  <c r="B94" i="6"/>
  <c r="A94" i="6"/>
  <c r="C93" i="6"/>
  <c r="B93" i="6"/>
  <c r="A93" i="6"/>
  <c r="C92" i="6"/>
  <c r="B92" i="6"/>
  <c r="A92" i="6"/>
  <c r="K91" i="6"/>
  <c r="L91" i="6" s="1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I32" i="6"/>
  <c r="C32" i="6"/>
  <c r="B32" i="6"/>
  <c r="A32" i="6"/>
  <c r="I31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2" i="6"/>
  <c r="B22" i="6"/>
  <c r="A22" i="6"/>
  <c r="K21" i="6"/>
  <c r="L21" i="6" s="1"/>
  <c r="C21" i="6"/>
  <c r="B21" i="6"/>
  <c r="A21" i="6"/>
  <c r="C20" i="6"/>
  <c r="B20" i="6"/>
  <c r="A20" i="6"/>
  <c r="K19" i="6"/>
  <c r="L19" i="6" s="1"/>
  <c r="C19" i="6"/>
  <c r="B19" i="6"/>
  <c r="A19" i="6"/>
  <c r="C18" i="6"/>
  <c r="B18" i="6"/>
  <c r="A18" i="6"/>
  <c r="K17" i="6"/>
  <c r="L17" i="6" s="1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I9" i="6"/>
  <c r="C9" i="6"/>
  <c r="B9" i="6"/>
  <c r="A9" i="6"/>
  <c r="C8" i="6"/>
  <c r="B8" i="6"/>
  <c r="A8" i="6"/>
  <c r="I7" i="6"/>
  <c r="C7" i="6"/>
  <c r="B7" i="6"/>
  <c r="A7" i="6"/>
  <c r="C6" i="6"/>
  <c r="B6" i="6"/>
  <c r="A6" i="6"/>
  <c r="I5" i="6"/>
  <c r="C5" i="6"/>
  <c r="B5" i="6"/>
  <c r="A5" i="6"/>
  <c r="I4" i="6"/>
  <c r="C4" i="6"/>
  <c r="B4" i="6"/>
  <c r="A4" i="6"/>
  <c r="K3" i="6"/>
  <c r="L3" i="6" s="1"/>
  <c r="C3" i="6"/>
  <c r="B3" i="6"/>
  <c r="A3" i="6"/>
  <c r="C1" i="6"/>
  <c r="B1" i="6"/>
  <c r="A1" i="6"/>
  <c r="K284" i="6" l="1"/>
  <c r="L284" i="6" s="1"/>
  <c r="K255" i="6"/>
  <c r="L255" i="6" s="1"/>
  <c r="K310" i="6"/>
  <c r="L310" i="6" s="1"/>
  <c r="K230" i="6"/>
  <c r="L230" i="6" s="1"/>
  <c r="K354" i="6"/>
  <c r="L354" i="6" s="1"/>
  <c r="K229" i="6"/>
  <c r="L229" i="6" s="1"/>
  <c r="K257" i="6"/>
  <c r="L257" i="6" s="1"/>
  <c r="K328" i="6"/>
  <c r="L328" i="6" s="1"/>
  <c r="K233" i="6"/>
  <c r="L233" i="6" s="1"/>
  <c r="K253" i="6"/>
  <c r="L253" i="6" s="1"/>
  <c r="K178" i="6"/>
  <c r="L178" i="6" s="1"/>
  <c r="K184" i="6"/>
  <c r="L184" i="6" s="1"/>
  <c r="I30" i="6"/>
  <c r="K34" i="6"/>
  <c r="L34" i="6" s="1"/>
  <c r="K60" i="6"/>
  <c r="L60" i="6" s="1"/>
  <c r="K87" i="6"/>
  <c r="L87" i="6" s="1"/>
  <c r="K109" i="6"/>
  <c r="L109" i="6" s="1"/>
  <c r="K198" i="6"/>
  <c r="L198" i="6" s="1"/>
  <c r="K226" i="6"/>
  <c r="L226" i="6" s="1"/>
  <c r="K219" i="6"/>
  <c r="L219" i="6" s="1"/>
  <c r="K155" i="6"/>
  <c r="L155" i="6" s="1"/>
  <c r="K207" i="6"/>
  <c r="L207" i="6" s="1"/>
  <c r="K186" i="6"/>
  <c r="L186" i="6" s="1"/>
  <c r="K111" i="6"/>
  <c r="L111" i="6" s="1"/>
  <c r="K142" i="6"/>
  <c r="L142" i="6" s="1"/>
  <c r="K179" i="6"/>
  <c r="L179" i="6" s="1"/>
  <c r="K80" i="6"/>
  <c r="L80" i="6" s="1"/>
  <c r="I105" i="6"/>
  <c r="K44" i="6"/>
  <c r="L44" i="6" s="1"/>
  <c r="K199" i="6"/>
  <c r="L199" i="6" s="1"/>
  <c r="K79" i="6"/>
  <c r="L79" i="6" s="1"/>
  <c r="K127" i="6"/>
  <c r="L127" i="6" s="1"/>
  <c r="K36" i="6"/>
  <c r="L36" i="6" s="1"/>
  <c r="K93" i="6"/>
  <c r="L93" i="6" s="1"/>
  <c r="K70" i="6"/>
  <c r="L70" i="6" s="1"/>
  <c r="I29" i="6"/>
  <c r="K63" i="6"/>
  <c r="L63" i="6" s="1"/>
  <c r="K340" i="6"/>
  <c r="L340" i="6" s="1"/>
  <c r="K358" i="6"/>
  <c r="L358" i="6" s="1"/>
  <c r="K342" i="6"/>
  <c r="L342" i="6" s="1"/>
  <c r="K356" i="6"/>
  <c r="L356" i="6" s="1"/>
  <c r="K261" i="6"/>
  <c r="L261" i="6" s="1"/>
  <c r="K232" i="6"/>
  <c r="L232" i="6" s="1"/>
  <c r="K247" i="6"/>
  <c r="L247" i="6" s="1"/>
  <c r="K320" i="6"/>
  <c r="L320" i="6" s="1"/>
  <c r="K332" i="6"/>
  <c r="L332" i="6" s="1"/>
  <c r="K346" i="6"/>
  <c r="L346" i="6" s="1"/>
  <c r="I8" i="6"/>
  <c r="K18" i="6"/>
  <c r="L18" i="6" s="1"/>
  <c r="K32" i="6"/>
  <c r="L32" i="6" s="1"/>
  <c r="I33" i="6"/>
  <c r="K55" i="6"/>
  <c r="L55" i="6" s="1"/>
  <c r="K66" i="6"/>
  <c r="L66" i="6" s="1"/>
  <c r="K68" i="6"/>
  <c r="L68" i="6" s="1"/>
  <c r="K88" i="6"/>
  <c r="L88" i="6" s="1"/>
  <c r="K113" i="6"/>
  <c r="L113" i="6" s="1"/>
  <c r="K101" i="6"/>
  <c r="L101" i="6" s="1"/>
  <c r="I103" i="6"/>
  <c r="I6" i="6"/>
  <c r="K16" i="6"/>
  <c r="L16" i="6" s="1"/>
  <c r="K37" i="6"/>
  <c r="L37" i="6" s="1"/>
  <c r="K43" i="6"/>
  <c r="L43" i="6" s="1"/>
  <c r="K45" i="6"/>
  <c r="L45" i="6" s="1"/>
  <c r="K99" i="6"/>
  <c r="L99" i="6" s="1"/>
  <c r="I104" i="6"/>
  <c r="K115" i="6"/>
  <c r="L115" i="6" s="1"/>
  <c r="K65" i="6"/>
  <c r="L65" i="6" s="1"/>
  <c r="I28" i="6"/>
  <c r="K31" i="6"/>
  <c r="L31" i="6" s="1"/>
  <c r="K42" i="6"/>
  <c r="L42" i="6" s="1"/>
  <c r="K58" i="6"/>
  <c r="L58" i="6" s="1"/>
  <c r="K85" i="6"/>
  <c r="L85" i="6" s="1"/>
  <c r="K29" i="6"/>
  <c r="L29" i="6" s="1"/>
  <c r="K6" i="6"/>
  <c r="L6" i="6" s="1"/>
  <c r="K53" i="6"/>
  <c r="L53" i="6" s="1"/>
  <c r="K27" i="6"/>
  <c r="L27" i="6" s="1"/>
  <c r="K41" i="6"/>
  <c r="L41" i="6" s="1"/>
  <c r="K62" i="6"/>
  <c r="L62" i="6" s="1"/>
  <c r="K64" i="6"/>
  <c r="L64" i="6" s="1"/>
  <c r="K69" i="6"/>
  <c r="L69" i="6" s="1"/>
  <c r="K83" i="6"/>
  <c r="L83" i="6" s="1"/>
  <c r="K125" i="6"/>
  <c r="L125" i="6" s="1"/>
  <c r="K348" i="6"/>
  <c r="L348" i="6" s="1"/>
  <c r="K40" i="6"/>
  <c r="L40" i="6" s="1"/>
  <c r="K46" i="6"/>
  <c r="L46" i="6" s="1"/>
  <c r="K52" i="6"/>
  <c r="L52" i="6" s="1"/>
  <c r="K78" i="6"/>
  <c r="L78" i="6" s="1"/>
  <c r="K15" i="6"/>
  <c r="L15" i="6" s="1"/>
  <c r="K38" i="6"/>
  <c r="L38" i="6" s="1"/>
  <c r="K57" i="6"/>
  <c r="L57" i="6" s="1"/>
  <c r="K81" i="6"/>
  <c r="L81" i="6" s="1"/>
  <c r="K123" i="6"/>
  <c r="L123" i="6" s="1"/>
  <c r="K231" i="6"/>
  <c r="L231" i="6" s="1"/>
  <c r="K128" i="6"/>
  <c r="L128" i="6" s="1"/>
  <c r="K156" i="6"/>
  <c r="L156" i="6" s="1"/>
  <c r="K172" i="6"/>
  <c r="L172" i="6" s="1"/>
  <c r="K180" i="6"/>
  <c r="L180" i="6" s="1"/>
  <c r="K188" i="6"/>
  <c r="L188" i="6" s="1"/>
  <c r="K200" i="6"/>
  <c r="L200" i="6" s="1"/>
  <c r="K208" i="6"/>
  <c r="L208" i="6" s="1"/>
  <c r="K220" i="6"/>
  <c r="L220" i="6" s="1"/>
  <c r="K245" i="6"/>
  <c r="L245" i="6" s="1"/>
  <c r="K334" i="6"/>
  <c r="L334" i="6" s="1"/>
  <c r="K352" i="6"/>
  <c r="L352" i="6" s="1"/>
  <c r="K129" i="6"/>
  <c r="L129" i="6" s="1"/>
  <c r="K135" i="6"/>
  <c r="L135" i="6" s="1"/>
  <c r="K163" i="6"/>
  <c r="L163" i="6" s="1"/>
  <c r="K177" i="6"/>
  <c r="L177" i="6" s="1"/>
  <c r="K185" i="6"/>
  <c r="L185" i="6" s="1"/>
  <c r="K197" i="6"/>
  <c r="L197" i="6" s="1"/>
  <c r="K205" i="6"/>
  <c r="L205" i="6" s="1"/>
  <c r="K213" i="6"/>
  <c r="L213" i="6" s="1"/>
  <c r="K227" i="6"/>
  <c r="L227" i="6" s="1"/>
  <c r="K282" i="6"/>
  <c r="L282" i="6" s="1"/>
  <c r="K294" i="6"/>
  <c r="L294" i="6" s="1"/>
  <c r="K302" i="6"/>
  <c r="L302" i="6" s="1"/>
  <c r="K318" i="6"/>
  <c r="L318" i="6" s="1"/>
  <c r="K134" i="6"/>
  <c r="L134" i="6" s="1"/>
  <c r="K161" i="6"/>
  <c r="L161" i="6" s="1"/>
  <c r="K175" i="6"/>
  <c r="L175" i="6" s="1"/>
  <c r="K183" i="6"/>
  <c r="L183" i="6" s="1"/>
  <c r="K195" i="6"/>
  <c r="L195" i="6" s="1"/>
  <c r="K203" i="6"/>
  <c r="L203" i="6" s="1"/>
  <c r="K211" i="6"/>
  <c r="L211" i="6" s="1"/>
  <c r="K225" i="6"/>
  <c r="L225" i="6" s="1"/>
  <c r="K234" i="6"/>
  <c r="L234" i="6" s="1"/>
  <c r="K280" i="6"/>
  <c r="L280" i="6" s="1"/>
  <c r="K292" i="6"/>
  <c r="L292" i="6" s="1"/>
  <c r="K300" i="6"/>
  <c r="L300" i="6" s="1"/>
  <c r="K308" i="6"/>
  <c r="L308" i="6" s="1"/>
  <c r="K148" i="6"/>
  <c r="L148" i="6" s="1"/>
  <c r="K159" i="6"/>
  <c r="L159" i="6" s="1"/>
  <c r="K223" i="6"/>
  <c r="L223" i="6" s="1"/>
  <c r="K236" i="6"/>
  <c r="L236" i="6" s="1"/>
  <c r="K136" i="6"/>
  <c r="L136" i="6" s="1"/>
  <c r="K157" i="6"/>
  <c r="L157" i="6" s="1"/>
  <c r="K173" i="6"/>
  <c r="L173" i="6" s="1"/>
  <c r="K181" i="6"/>
  <c r="L181" i="6" s="1"/>
  <c r="K189" i="6"/>
  <c r="L189" i="6" s="1"/>
  <c r="K201" i="6"/>
  <c r="L201" i="6" s="1"/>
  <c r="K209" i="6"/>
  <c r="L209" i="6" s="1"/>
  <c r="K221" i="6"/>
  <c r="L221" i="6" s="1"/>
  <c r="K278" i="6"/>
  <c r="L278" i="6" s="1"/>
  <c r="K286" i="6"/>
  <c r="L286" i="6" s="1"/>
  <c r="K298" i="6"/>
  <c r="L298" i="6" s="1"/>
  <c r="K306" i="6"/>
  <c r="L306" i="6" s="1"/>
  <c r="K171" i="6"/>
  <c r="L171" i="6" s="1"/>
  <c r="K174" i="6"/>
  <c r="L174" i="6" s="1"/>
  <c r="K182" i="6"/>
  <c r="L182" i="6" s="1"/>
  <c r="K190" i="6"/>
  <c r="L190" i="6" s="1"/>
  <c r="K202" i="6"/>
  <c r="L202" i="6" s="1"/>
  <c r="K210" i="6"/>
  <c r="L210" i="6" s="1"/>
  <c r="K224" i="6"/>
  <c r="L224" i="6" s="1"/>
  <c r="K273" i="6"/>
  <c r="L273" i="6" s="1"/>
  <c r="K275" i="6"/>
  <c r="L275" i="6" s="1"/>
  <c r="K130" i="6"/>
  <c r="L130" i="6" s="1"/>
  <c r="K165" i="6"/>
  <c r="L165" i="6" s="1"/>
  <c r="K187" i="6"/>
  <c r="L187" i="6" s="1"/>
  <c r="K296" i="6"/>
  <c r="L296" i="6" s="1"/>
  <c r="K304" i="6"/>
  <c r="L304" i="6" s="1"/>
  <c r="K5" i="6"/>
  <c r="L5" i="6" s="1"/>
  <c r="K7" i="6"/>
  <c r="L7" i="6" s="1"/>
  <c r="K9" i="6"/>
  <c r="L9" i="6" s="1"/>
  <c r="K11" i="6"/>
  <c r="L11" i="6" s="1"/>
  <c r="K13" i="6"/>
  <c r="L13" i="6" s="1"/>
  <c r="K76" i="6"/>
  <c r="L76" i="6" s="1"/>
  <c r="K77" i="6"/>
  <c r="L77" i="6" s="1"/>
  <c r="K89" i="6"/>
  <c r="L89" i="6" s="1"/>
  <c r="K107" i="6"/>
  <c r="L107" i="6" s="1"/>
  <c r="K90" i="6"/>
  <c r="L90" i="6" s="1"/>
  <c r="K103" i="6"/>
  <c r="L103" i="6" s="1"/>
  <c r="K12" i="6"/>
  <c r="L12" i="6" s="1"/>
  <c r="K14" i="6"/>
  <c r="L14" i="6" s="1"/>
  <c r="K20" i="6"/>
  <c r="L20" i="6" s="1"/>
  <c r="K22" i="6"/>
  <c r="L22" i="6" s="1"/>
  <c r="I81" i="6"/>
  <c r="K82" i="6"/>
  <c r="L82" i="6" s="1"/>
  <c r="K4" i="6"/>
  <c r="L4" i="6" s="1"/>
  <c r="K8" i="6"/>
  <c r="L8" i="6" s="1"/>
  <c r="K10" i="6"/>
  <c r="L10" i="6" s="1"/>
  <c r="K67" i="6"/>
  <c r="L67" i="6" s="1"/>
  <c r="K84" i="6"/>
  <c r="L84" i="6" s="1"/>
  <c r="K86" i="6"/>
  <c r="L86" i="6" s="1"/>
  <c r="K105" i="6"/>
  <c r="L105" i="6" s="1"/>
  <c r="K75" i="6"/>
  <c r="L75" i="6" s="1"/>
  <c r="K92" i="6"/>
  <c r="L92" i="6" s="1"/>
  <c r="K100" i="6"/>
  <c r="L100" i="6" s="1"/>
  <c r="K102" i="6"/>
  <c r="L102" i="6" s="1"/>
  <c r="K104" i="6"/>
  <c r="L104" i="6" s="1"/>
  <c r="K108" i="6"/>
  <c r="L108" i="6" s="1"/>
  <c r="K110" i="6"/>
  <c r="L110" i="6" s="1"/>
  <c r="K112" i="6"/>
  <c r="L112" i="6" s="1"/>
  <c r="K114" i="6"/>
  <c r="L114" i="6" s="1"/>
  <c r="K116" i="6"/>
  <c r="L116" i="6" s="1"/>
  <c r="K118" i="6"/>
  <c r="L118" i="6" s="1"/>
  <c r="K124" i="6"/>
  <c r="L124" i="6" s="1"/>
  <c r="K126" i="6"/>
  <c r="L126" i="6" s="1"/>
  <c r="K133" i="6"/>
  <c r="L133" i="6" s="1"/>
  <c r="K141" i="6"/>
  <c r="L141" i="6" s="1"/>
  <c r="K158" i="6"/>
  <c r="L158" i="6" s="1"/>
  <c r="K166" i="6"/>
  <c r="L166" i="6" s="1"/>
  <c r="K154" i="6"/>
  <c r="L154" i="6" s="1"/>
  <c r="K137" i="6"/>
  <c r="L137" i="6" s="1"/>
  <c r="K149" i="6"/>
  <c r="L149" i="6" s="1"/>
  <c r="K152" i="6"/>
  <c r="L152" i="6" s="1"/>
  <c r="K138" i="6"/>
  <c r="L138" i="6" s="1"/>
  <c r="K150" i="6"/>
  <c r="L150" i="6" s="1"/>
  <c r="K162" i="6"/>
  <c r="L162" i="6" s="1"/>
  <c r="K131" i="6"/>
  <c r="L131" i="6" s="1"/>
  <c r="K139" i="6"/>
  <c r="L139" i="6" s="1"/>
  <c r="K151" i="6"/>
  <c r="L151" i="6" s="1"/>
  <c r="K349" i="6"/>
  <c r="L349" i="6" s="1"/>
  <c r="K235" i="6"/>
  <c r="L235" i="6" s="1"/>
  <c r="K228" i="6"/>
  <c r="L228" i="6" s="1"/>
  <c r="K249" i="6"/>
  <c r="L249" i="6" s="1"/>
  <c r="K248" i="6"/>
  <c r="L248" i="6" s="1"/>
  <c r="K254" i="6"/>
  <c r="L254" i="6" s="1"/>
  <c r="K258" i="6"/>
  <c r="L258" i="6" s="1"/>
  <c r="K262" i="6"/>
  <c r="L262" i="6" s="1"/>
  <c r="K270" i="6"/>
  <c r="L270" i="6" s="1"/>
  <c r="K274" i="6"/>
  <c r="L274" i="6" s="1"/>
  <c r="K246" i="6"/>
  <c r="L246" i="6" s="1"/>
  <c r="K276" i="6"/>
  <c r="L276" i="6" s="1"/>
  <c r="K244" i="6"/>
  <c r="L244" i="6" s="1"/>
  <c r="K252" i="6"/>
  <c r="L252" i="6" s="1"/>
  <c r="K256" i="6"/>
  <c r="L256" i="6" s="1"/>
  <c r="K260" i="6"/>
  <c r="L260" i="6" s="1"/>
  <c r="K268" i="6"/>
  <c r="L268" i="6" s="1"/>
  <c r="K272" i="6"/>
  <c r="L272" i="6" s="1"/>
  <c r="K238" i="6"/>
  <c r="L238" i="6" s="1"/>
  <c r="K250" i="6"/>
  <c r="L250" i="6" s="1"/>
  <c r="K279" i="6"/>
  <c r="L279" i="6" s="1"/>
  <c r="K281" i="6"/>
  <c r="L281" i="6" s="1"/>
  <c r="K283" i="6"/>
  <c r="L283" i="6" s="1"/>
  <c r="K285" i="6"/>
  <c r="L285" i="6" s="1"/>
  <c r="K291" i="6"/>
  <c r="L291" i="6" s="1"/>
  <c r="K293" i="6"/>
  <c r="L293" i="6" s="1"/>
  <c r="K295" i="6"/>
  <c r="L295" i="6" s="1"/>
  <c r="K297" i="6"/>
  <c r="L297" i="6" s="1"/>
  <c r="K299" i="6"/>
  <c r="L299" i="6" s="1"/>
  <c r="K301" i="6"/>
  <c r="L301" i="6" s="1"/>
  <c r="K303" i="6"/>
  <c r="L303" i="6" s="1"/>
  <c r="K305" i="6"/>
  <c r="L305" i="6" s="1"/>
  <c r="K307" i="6"/>
  <c r="L307" i="6" s="1"/>
  <c r="K325" i="6"/>
  <c r="L325" i="6" s="1"/>
  <c r="K351" i="6"/>
  <c r="L351" i="6" s="1"/>
  <c r="K321" i="6"/>
  <c r="L321" i="6" s="1"/>
  <c r="K327" i="6"/>
  <c r="L327" i="6" s="1"/>
  <c r="K333" i="6"/>
  <c r="L333" i="6" s="1"/>
  <c r="K353" i="6"/>
  <c r="L353" i="6" s="1"/>
  <c r="K339" i="6"/>
  <c r="L339" i="6" s="1"/>
  <c r="K355" i="6"/>
  <c r="L355" i="6" s="1"/>
  <c r="K319" i="6"/>
  <c r="L319" i="6" s="1"/>
  <c r="K329" i="6"/>
  <c r="L329" i="6" s="1"/>
  <c r="K341" i="6"/>
  <c r="L341" i="6" s="1"/>
  <c r="K357" i="6"/>
  <c r="L357" i="6" s="1"/>
  <c r="K343" i="6"/>
  <c r="L343" i="6" s="1"/>
  <c r="K309" i="6"/>
  <c r="L309" i="6" s="1"/>
  <c r="K315" i="6"/>
  <c r="L315" i="6" s="1"/>
  <c r="K317" i="6"/>
  <c r="L317" i="6" s="1"/>
  <c r="K323" i="6"/>
  <c r="L323" i="6" s="1"/>
  <c r="K345" i="6"/>
  <c r="L345" i="6" s="1"/>
  <c r="K331" i="6"/>
  <c r="L331" i="6" s="1"/>
  <c r="K347" i="6"/>
  <c r="L347" i="6" s="1"/>
  <c r="K54" i="6" l="1"/>
  <c r="L54" i="6" s="1"/>
  <c r="K33" i="6"/>
  <c r="L33" i="6" s="1"/>
  <c r="K30" i="6"/>
  <c r="L30" i="6" s="1"/>
  <c r="K59" i="6"/>
  <c r="L59" i="6" s="1"/>
  <c r="K56" i="6"/>
  <c r="L56" i="6" s="1"/>
  <c r="K28" i="6"/>
  <c r="L28" i="6" s="1"/>
  <c r="K35" i="6"/>
  <c r="L35" i="6" s="1"/>
  <c r="K51" i="6"/>
  <c r="L51" i="6" s="1"/>
  <c r="I53" i="6"/>
  <c r="K39" i="6"/>
  <c r="L39" i="6" s="1"/>
  <c r="K106" i="6"/>
  <c r="L106" i="6" s="1"/>
  <c r="K94" i="6"/>
  <c r="L94" i="6" s="1"/>
  <c r="I204" i="4"/>
  <c r="I205" i="4"/>
  <c r="I206" i="4"/>
  <c r="I207" i="4"/>
  <c r="I208" i="4"/>
  <c r="I209" i="4"/>
  <c r="I210" i="4"/>
  <c r="I211" i="4"/>
  <c r="I212" i="4"/>
  <c r="I213" i="4"/>
  <c r="I214" i="4"/>
  <c r="I221" i="4"/>
  <c r="I222" i="4"/>
  <c r="I223" i="4"/>
  <c r="I224" i="4"/>
  <c r="I225" i="4"/>
  <c r="I226" i="4"/>
  <c r="I227" i="4"/>
  <c r="I203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5" i="4"/>
  <c r="I196" i="4"/>
  <c r="I197" i="4"/>
  <c r="I198" i="4"/>
  <c r="I199" i="4"/>
  <c r="I200" i="4"/>
  <c r="I201" i="4"/>
  <c r="I202" i="4"/>
  <c r="I17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7" i="4"/>
  <c r="I148" i="4"/>
  <c r="I149" i="4"/>
  <c r="I150" i="4"/>
  <c r="I151" i="4"/>
  <c r="I152" i="4"/>
  <c r="I128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3" i="4"/>
  <c r="I124" i="4"/>
  <c r="I125" i="4"/>
  <c r="I126" i="4"/>
  <c r="I127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9" i="4"/>
  <c r="I100" i="4"/>
  <c r="I101" i="4"/>
  <c r="I102" i="4"/>
  <c r="I78" i="4"/>
  <c r="I163" i="4" l="1"/>
  <c r="I13" i="4"/>
  <c r="I175" i="4"/>
  <c r="I21" i="4"/>
  <c r="I155" i="4"/>
  <c r="I5" i="4"/>
  <c r="I174" i="4"/>
  <c r="I45" i="4"/>
  <c r="I166" i="4"/>
  <c r="I16" i="4"/>
  <c r="I162" i="4"/>
  <c r="I12" i="4"/>
  <c r="I158" i="4"/>
  <c r="I8" i="4"/>
  <c r="I154" i="4"/>
  <c r="I4" i="4"/>
  <c r="I159" i="4"/>
  <c r="I9" i="4"/>
  <c r="I153" i="4"/>
  <c r="I3" i="4"/>
  <c r="I177" i="4"/>
  <c r="I173" i="4"/>
  <c r="I19" i="4"/>
  <c r="I165" i="4"/>
  <c r="I40" i="4"/>
  <c r="I161" i="4"/>
  <c r="I11" i="4"/>
  <c r="I157" i="4"/>
  <c r="I7" i="4"/>
  <c r="I171" i="4"/>
  <c r="I17" i="4"/>
  <c r="I176" i="4"/>
  <c r="I51" i="4"/>
  <c r="I172" i="4"/>
  <c r="I18" i="4"/>
  <c r="I164" i="4"/>
  <c r="I14" i="4"/>
  <c r="I160" i="4"/>
  <c r="I10" i="4"/>
  <c r="I156" i="4"/>
  <c r="I6" i="4"/>
  <c r="I34" i="4"/>
  <c r="I103" i="4"/>
  <c r="I54" i="4"/>
  <c r="I58" i="4"/>
  <c r="I77" i="4"/>
  <c r="I57" i="4"/>
  <c r="I66" i="4"/>
  <c r="I53" i="4"/>
  <c r="I65" i="4"/>
  <c r="I76" i="4"/>
  <c r="I68" i="4"/>
  <c r="I64" i="4"/>
  <c r="I60" i="4"/>
  <c r="I56" i="4"/>
  <c r="I62" i="4"/>
  <c r="I61" i="4"/>
  <c r="I67" i="4"/>
  <c r="I63" i="4"/>
  <c r="I59" i="4"/>
  <c r="I55" i="4"/>
  <c r="I70" i="4"/>
  <c r="I69" i="4"/>
  <c r="I38" i="4" l="1"/>
  <c r="J38" i="4" s="1"/>
  <c r="I15" i="4"/>
  <c r="I46" i="4"/>
  <c r="J46" i="4" s="1"/>
  <c r="I31" i="4"/>
  <c r="J31" i="4" s="1"/>
  <c r="J22" i="4"/>
  <c r="I41" i="4"/>
  <c r="J41" i="4" s="1"/>
  <c r="I36" i="4"/>
  <c r="J36" i="4" s="1"/>
  <c r="I28" i="4"/>
  <c r="J28" i="4" s="1"/>
  <c r="I33" i="4"/>
  <c r="J33" i="4" s="1"/>
  <c r="I43" i="4"/>
  <c r="J43" i="4" s="1"/>
  <c r="I39" i="4"/>
  <c r="J39" i="4" s="1"/>
  <c r="I52" i="4"/>
  <c r="J52" i="4" s="1"/>
  <c r="I42" i="4"/>
  <c r="J42" i="4" s="1"/>
  <c r="I32" i="4"/>
  <c r="J32" i="4" s="1"/>
  <c r="I20" i="4"/>
  <c r="J20" i="4" s="1"/>
  <c r="I30" i="4"/>
  <c r="J30" i="4" s="1"/>
  <c r="I35" i="4"/>
  <c r="J35" i="4" s="1"/>
  <c r="I29" i="4"/>
  <c r="J29" i="4" s="1"/>
  <c r="I44" i="4"/>
  <c r="J44" i="4" s="1"/>
  <c r="I37" i="4"/>
  <c r="J37" i="4" s="1"/>
  <c r="H343" i="4"/>
  <c r="J343" i="4"/>
  <c r="H200" i="4"/>
  <c r="J200" i="4"/>
  <c r="H132" i="4"/>
  <c r="J132" i="4"/>
  <c r="H89" i="4"/>
  <c r="J89" i="4"/>
  <c r="J18" i="4"/>
  <c r="H357" i="4"/>
  <c r="J357" i="4"/>
  <c r="H309" i="4"/>
  <c r="J309" i="4"/>
  <c r="H198" i="4"/>
  <c r="J198" i="4"/>
  <c r="H352" i="4"/>
  <c r="J352" i="4"/>
  <c r="H344" i="4"/>
  <c r="J344" i="4"/>
  <c r="H332" i="4"/>
  <c r="J332" i="4"/>
  <c r="H324" i="4"/>
  <c r="J324" i="4"/>
  <c r="H316" i="4"/>
  <c r="J316" i="4"/>
  <c r="H304" i="4"/>
  <c r="J304" i="4"/>
  <c r="H296" i="4"/>
  <c r="J296" i="4"/>
  <c r="H284" i="4"/>
  <c r="J284" i="4"/>
  <c r="H273" i="4"/>
  <c r="J273" i="4"/>
  <c r="H261" i="4"/>
  <c r="J261" i="4"/>
  <c r="H253" i="4"/>
  <c r="J253" i="4"/>
  <c r="H245" i="4"/>
  <c r="J245" i="4"/>
  <c r="H233" i="4"/>
  <c r="J233" i="4"/>
  <c r="H221" i="4"/>
  <c r="J221" i="4"/>
  <c r="H209" i="4"/>
  <c r="J209" i="4"/>
  <c r="H201" i="4"/>
  <c r="J201" i="4"/>
  <c r="H189" i="4"/>
  <c r="J189" i="4"/>
  <c r="H181" i="4"/>
  <c r="J181" i="4"/>
  <c r="H173" i="4"/>
  <c r="J173" i="4"/>
  <c r="H161" i="4"/>
  <c r="J161" i="4"/>
  <c r="H153" i="4"/>
  <c r="J153" i="4"/>
  <c r="H141" i="4"/>
  <c r="J141" i="4"/>
  <c r="H133" i="4"/>
  <c r="J133" i="4"/>
  <c r="H118" i="4"/>
  <c r="J118" i="4"/>
  <c r="H110" i="4"/>
  <c r="J110" i="4"/>
  <c r="H102" i="4"/>
  <c r="J102" i="4"/>
  <c r="H90" i="4"/>
  <c r="J90" i="4"/>
  <c r="H82" i="4"/>
  <c r="J82" i="4"/>
  <c r="H70" i="4"/>
  <c r="J70" i="4"/>
  <c r="H62" i="4"/>
  <c r="J62" i="4"/>
  <c r="H54" i="4"/>
  <c r="J54" i="4"/>
  <c r="H42" i="4"/>
  <c r="H34" i="4"/>
  <c r="J34" i="4"/>
  <c r="J19" i="4"/>
  <c r="J11" i="4"/>
  <c r="H303" i="4"/>
  <c r="J303" i="4"/>
  <c r="H272" i="4"/>
  <c r="J272" i="4"/>
  <c r="H208" i="4"/>
  <c r="J208" i="4"/>
  <c r="H160" i="4"/>
  <c r="J160" i="4"/>
  <c r="H109" i="4"/>
  <c r="J109" i="4"/>
  <c r="H53" i="4"/>
  <c r="J53" i="4"/>
  <c r="H33" i="4"/>
  <c r="J3" i="4"/>
  <c r="H358" i="4"/>
  <c r="J358" i="4"/>
  <c r="H350" i="4"/>
  <c r="J350" i="4"/>
  <c r="H342" i="4"/>
  <c r="J342" i="4"/>
  <c r="H330" i="4"/>
  <c r="J330" i="4"/>
  <c r="H322" i="4"/>
  <c r="J322" i="4"/>
  <c r="H310" i="4"/>
  <c r="J310" i="4"/>
  <c r="H302" i="4"/>
  <c r="J302" i="4"/>
  <c r="H294" i="4"/>
  <c r="J294" i="4"/>
  <c r="H282" i="4"/>
  <c r="J282" i="4"/>
  <c r="H271" i="4"/>
  <c r="J271" i="4"/>
  <c r="H259" i="4"/>
  <c r="J259" i="4"/>
  <c r="H251" i="4"/>
  <c r="J251" i="4"/>
  <c r="H243" i="4"/>
  <c r="J243" i="4"/>
  <c r="H231" i="4"/>
  <c r="J231" i="4"/>
  <c r="H227" i="4"/>
  <c r="J227" i="4"/>
  <c r="J219" i="4"/>
  <c r="H207" i="4"/>
  <c r="J207" i="4"/>
  <c r="H199" i="4"/>
  <c r="J199" i="4"/>
  <c r="H187" i="4"/>
  <c r="J187" i="4"/>
  <c r="H179" i="4"/>
  <c r="J179" i="4"/>
  <c r="H171" i="4"/>
  <c r="J171" i="4"/>
  <c r="H159" i="4"/>
  <c r="J159" i="4"/>
  <c r="H151" i="4"/>
  <c r="J151" i="4"/>
  <c r="H139" i="4"/>
  <c r="J139" i="4"/>
  <c r="H131" i="4"/>
  <c r="J131" i="4"/>
  <c r="H116" i="4"/>
  <c r="J116" i="4"/>
  <c r="H108" i="4"/>
  <c r="J108" i="4"/>
  <c r="H100" i="4"/>
  <c r="J100" i="4"/>
  <c r="H88" i="4"/>
  <c r="J88" i="4"/>
  <c r="H80" i="4"/>
  <c r="J80" i="4"/>
  <c r="H68" i="4"/>
  <c r="J68" i="4"/>
  <c r="H60" i="4"/>
  <c r="J60" i="4"/>
  <c r="H52" i="4"/>
  <c r="H40" i="4"/>
  <c r="J40" i="4"/>
  <c r="H32" i="4"/>
  <c r="J17" i="4"/>
  <c r="J9" i="4"/>
  <c r="H315" i="4"/>
  <c r="J315" i="4"/>
  <c r="H117" i="4"/>
  <c r="J117" i="4"/>
  <c r="H238" i="4"/>
  <c r="J238" i="4"/>
  <c r="H226" i="4"/>
  <c r="J226" i="4"/>
  <c r="H206" i="4"/>
  <c r="J206" i="4"/>
  <c r="H158" i="4"/>
  <c r="J158" i="4"/>
  <c r="H150" i="4"/>
  <c r="J150" i="4"/>
  <c r="H138" i="4"/>
  <c r="J138" i="4"/>
  <c r="H130" i="4"/>
  <c r="J130" i="4"/>
  <c r="H127" i="4"/>
  <c r="J127" i="4"/>
  <c r="H115" i="4"/>
  <c r="J115" i="4"/>
  <c r="H107" i="4"/>
  <c r="J107" i="4"/>
  <c r="H99" i="4"/>
  <c r="J99" i="4"/>
  <c r="H87" i="4"/>
  <c r="J87" i="4"/>
  <c r="H79" i="4"/>
  <c r="J79" i="4"/>
  <c r="H67" i="4"/>
  <c r="J67" i="4"/>
  <c r="H59" i="4"/>
  <c r="J59" i="4"/>
  <c r="H51" i="4"/>
  <c r="J51" i="4"/>
  <c r="H39" i="4"/>
  <c r="H31" i="4"/>
  <c r="J16" i="4"/>
  <c r="J8" i="4"/>
  <c r="H323" i="4"/>
  <c r="J323" i="4"/>
  <c r="H252" i="4"/>
  <c r="J252" i="4"/>
  <c r="H172" i="4"/>
  <c r="J172" i="4"/>
  <c r="H69" i="4"/>
  <c r="J69" i="4"/>
  <c r="H341" i="4"/>
  <c r="J341" i="4"/>
  <c r="H301" i="4"/>
  <c r="J301" i="4"/>
  <c r="H230" i="4"/>
  <c r="J230" i="4"/>
  <c r="H186" i="4"/>
  <c r="J186" i="4"/>
  <c r="H356" i="4"/>
  <c r="J356" i="4"/>
  <c r="H348" i="4"/>
  <c r="J348" i="4"/>
  <c r="H340" i="4"/>
  <c r="J340" i="4"/>
  <c r="H328" i="4"/>
  <c r="J328" i="4"/>
  <c r="H320" i="4"/>
  <c r="J320" i="4"/>
  <c r="H308" i="4"/>
  <c r="J308" i="4"/>
  <c r="H300" i="4"/>
  <c r="J300" i="4"/>
  <c r="H292" i="4"/>
  <c r="J292" i="4"/>
  <c r="H280" i="4"/>
  <c r="J280" i="4"/>
  <c r="H277" i="4"/>
  <c r="J277" i="4"/>
  <c r="H269" i="4"/>
  <c r="J269" i="4"/>
  <c r="H257" i="4"/>
  <c r="J257" i="4"/>
  <c r="H249" i="4"/>
  <c r="J249" i="4"/>
  <c r="H237" i="4"/>
  <c r="J237" i="4"/>
  <c r="H229" i="4"/>
  <c r="J229" i="4"/>
  <c r="H225" i="4"/>
  <c r="J225" i="4"/>
  <c r="H213" i="4"/>
  <c r="J213" i="4"/>
  <c r="H205" i="4"/>
  <c r="J205" i="4"/>
  <c r="H197" i="4"/>
  <c r="J197" i="4"/>
  <c r="H185" i="4"/>
  <c r="J185" i="4"/>
  <c r="H177" i="4"/>
  <c r="J177" i="4"/>
  <c r="H165" i="4"/>
  <c r="J165" i="4"/>
  <c r="H157" i="4"/>
  <c r="J157" i="4"/>
  <c r="H149" i="4"/>
  <c r="J149" i="4"/>
  <c r="H137" i="4"/>
  <c r="J137" i="4"/>
  <c r="H129" i="4"/>
  <c r="J129" i="4"/>
  <c r="H126" i="4"/>
  <c r="J126" i="4"/>
  <c r="H114" i="4"/>
  <c r="J114" i="4"/>
  <c r="H106" i="4"/>
  <c r="J106" i="4"/>
  <c r="H94" i="4"/>
  <c r="J94" i="4"/>
  <c r="H86" i="4"/>
  <c r="J86" i="4"/>
  <c r="H78" i="4"/>
  <c r="J78" i="4"/>
  <c r="H66" i="4"/>
  <c r="J66" i="4"/>
  <c r="H58" i="4"/>
  <c r="J58" i="4"/>
  <c r="H46" i="4"/>
  <c r="H38" i="4"/>
  <c r="H30" i="4"/>
  <c r="J27" i="4"/>
  <c r="K27" i="4" s="1"/>
  <c r="J15" i="4"/>
  <c r="J7" i="4"/>
  <c r="H283" i="4"/>
  <c r="J283" i="4"/>
  <c r="H232" i="4"/>
  <c r="J232" i="4"/>
  <c r="J220" i="4"/>
  <c r="H152" i="4"/>
  <c r="J152" i="4"/>
  <c r="H81" i="4"/>
  <c r="J81" i="4"/>
  <c r="J10" i="4"/>
  <c r="H349" i="4"/>
  <c r="J349" i="4"/>
  <c r="H293" i="4"/>
  <c r="J293" i="4"/>
  <c r="H270" i="4"/>
  <c r="J270" i="4"/>
  <c r="H178" i="4"/>
  <c r="J178" i="4"/>
  <c r="H347" i="4"/>
  <c r="J347" i="4"/>
  <c r="H339" i="4"/>
  <c r="J339" i="4"/>
  <c r="H327" i="4"/>
  <c r="J327" i="4"/>
  <c r="H319" i="4"/>
  <c r="J319" i="4"/>
  <c r="H307" i="4"/>
  <c r="J307" i="4"/>
  <c r="H299" i="4"/>
  <c r="J299" i="4"/>
  <c r="H291" i="4"/>
  <c r="J291" i="4"/>
  <c r="H279" i="4"/>
  <c r="J279" i="4"/>
  <c r="H276" i="4"/>
  <c r="J276" i="4"/>
  <c r="H268" i="4"/>
  <c r="J268" i="4"/>
  <c r="H256" i="4"/>
  <c r="J256" i="4"/>
  <c r="H248" i="4"/>
  <c r="J248" i="4"/>
  <c r="H236" i="4"/>
  <c r="J236" i="4"/>
  <c r="H228" i="4"/>
  <c r="J228" i="4"/>
  <c r="H224" i="4"/>
  <c r="J224" i="4"/>
  <c r="H212" i="4"/>
  <c r="J212" i="4"/>
  <c r="H204" i="4"/>
  <c r="J204" i="4"/>
  <c r="H196" i="4"/>
  <c r="J196" i="4"/>
  <c r="H184" i="4"/>
  <c r="J184" i="4"/>
  <c r="H176" i="4"/>
  <c r="J176" i="4"/>
  <c r="H164" i="4"/>
  <c r="J164" i="4"/>
  <c r="H156" i="4"/>
  <c r="J156" i="4"/>
  <c r="H148" i="4"/>
  <c r="J148" i="4"/>
  <c r="H136" i="4"/>
  <c r="J136" i="4"/>
  <c r="H128" i="4"/>
  <c r="J128" i="4"/>
  <c r="H125" i="4"/>
  <c r="J125" i="4"/>
  <c r="H113" i="4"/>
  <c r="J113" i="4"/>
  <c r="H105" i="4"/>
  <c r="J105" i="4"/>
  <c r="H93" i="4"/>
  <c r="J93" i="4"/>
  <c r="H85" i="4"/>
  <c r="J85" i="4"/>
  <c r="H77" i="4"/>
  <c r="J77" i="4"/>
  <c r="H65" i="4"/>
  <c r="J65" i="4"/>
  <c r="H57" i="4"/>
  <c r="J57" i="4"/>
  <c r="H45" i="4"/>
  <c r="J45" i="4"/>
  <c r="H37" i="4"/>
  <c r="H29" i="4"/>
  <c r="J14" i="4"/>
  <c r="J6" i="4"/>
  <c r="H351" i="4"/>
  <c r="J351" i="4"/>
  <c r="H295" i="4"/>
  <c r="J295" i="4"/>
  <c r="H260" i="4"/>
  <c r="J260" i="4"/>
  <c r="H188" i="4"/>
  <c r="J188" i="4"/>
  <c r="H140" i="4"/>
  <c r="J140" i="4"/>
  <c r="H101" i="4"/>
  <c r="J101" i="4"/>
  <c r="H41" i="4"/>
  <c r="H329" i="4"/>
  <c r="J329" i="4"/>
  <c r="H281" i="4"/>
  <c r="J281" i="4"/>
  <c r="H258" i="4"/>
  <c r="J258" i="4"/>
  <c r="H166" i="4"/>
  <c r="J166" i="4"/>
  <c r="H355" i="4"/>
  <c r="J355" i="4"/>
  <c r="H354" i="4"/>
  <c r="J354" i="4"/>
  <c r="H346" i="4"/>
  <c r="J346" i="4"/>
  <c r="H334" i="4"/>
  <c r="J334" i="4"/>
  <c r="H326" i="4"/>
  <c r="J326" i="4"/>
  <c r="H318" i="4"/>
  <c r="J318" i="4"/>
  <c r="H306" i="4"/>
  <c r="J306" i="4"/>
  <c r="H298" i="4"/>
  <c r="J298" i="4"/>
  <c r="H286" i="4"/>
  <c r="J286" i="4"/>
  <c r="H278" i="4"/>
  <c r="J278" i="4"/>
  <c r="H275" i="4"/>
  <c r="J275" i="4"/>
  <c r="H267" i="4"/>
  <c r="J267" i="4"/>
  <c r="H255" i="4"/>
  <c r="J255" i="4"/>
  <c r="H247" i="4"/>
  <c r="J247" i="4"/>
  <c r="H235" i="4"/>
  <c r="J235" i="4"/>
  <c r="H223" i="4"/>
  <c r="J223" i="4"/>
  <c r="H211" i="4"/>
  <c r="J211" i="4"/>
  <c r="H203" i="4"/>
  <c r="J203" i="4"/>
  <c r="H195" i="4"/>
  <c r="J195" i="4"/>
  <c r="H183" i="4"/>
  <c r="J183" i="4"/>
  <c r="H175" i="4"/>
  <c r="J175" i="4"/>
  <c r="H163" i="4"/>
  <c r="J163" i="4"/>
  <c r="H155" i="4"/>
  <c r="J155" i="4"/>
  <c r="H147" i="4"/>
  <c r="J147" i="4"/>
  <c r="H135" i="4"/>
  <c r="J135" i="4"/>
  <c r="H124" i="4"/>
  <c r="J124" i="4"/>
  <c r="H112" i="4"/>
  <c r="J112" i="4"/>
  <c r="H104" i="4"/>
  <c r="J104" i="4"/>
  <c r="H92" i="4"/>
  <c r="J92" i="4"/>
  <c r="H84" i="4"/>
  <c r="J84" i="4"/>
  <c r="H76" i="4"/>
  <c r="J76" i="4"/>
  <c r="H64" i="4"/>
  <c r="J64" i="4"/>
  <c r="H56" i="4"/>
  <c r="J56" i="4"/>
  <c r="H44" i="4"/>
  <c r="H36" i="4"/>
  <c r="H28" i="4"/>
  <c r="J21" i="4"/>
  <c r="J13" i="4"/>
  <c r="J5" i="4"/>
  <c r="H331" i="4"/>
  <c r="J331" i="4"/>
  <c r="H244" i="4"/>
  <c r="J244" i="4"/>
  <c r="H180" i="4"/>
  <c r="J180" i="4"/>
  <c r="H61" i="4"/>
  <c r="J61" i="4"/>
  <c r="H321" i="4"/>
  <c r="J321" i="4"/>
  <c r="H250" i="4"/>
  <c r="J250" i="4"/>
  <c r="H214" i="4"/>
  <c r="J214" i="4"/>
  <c r="H353" i="4"/>
  <c r="J353" i="4"/>
  <c r="H345" i="4"/>
  <c r="J345" i="4"/>
  <c r="H333" i="4"/>
  <c r="J333" i="4"/>
  <c r="H325" i="4"/>
  <c r="J325" i="4"/>
  <c r="H317" i="4"/>
  <c r="J317" i="4"/>
  <c r="H305" i="4"/>
  <c r="J305" i="4"/>
  <c r="H297" i="4"/>
  <c r="J297" i="4"/>
  <c r="H285" i="4"/>
  <c r="J285" i="4"/>
  <c r="H274" i="4"/>
  <c r="J274" i="4"/>
  <c r="H262" i="4"/>
  <c r="J262" i="4"/>
  <c r="H254" i="4"/>
  <c r="J254" i="4"/>
  <c r="H246" i="4"/>
  <c r="J246" i="4"/>
  <c r="H234" i="4"/>
  <c r="J234" i="4"/>
  <c r="H222" i="4"/>
  <c r="J222" i="4"/>
  <c r="H210" i="4"/>
  <c r="J210" i="4"/>
  <c r="H202" i="4"/>
  <c r="J202" i="4"/>
  <c r="H190" i="4"/>
  <c r="J190" i="4"/>
  <c r="H182" i="4"/>
  <c r="J182" i="4"/>
  <c r="H174" i="4"/>
  <c r="J174" i="4"/>
  <c r="H162" i="4"/>
  <c r="J162" i="4"/>
  <c r="H154" i="4"/>
  <c r="J154" i="4"/>
  <c r="H142" i="4"/>
  <c r="J142" i="4"/>
  <c r="H134" i="4"/>
  <c r="J134" i="4"/>
  <c r="H123" i="4"/>
  <c r="J123" i="4"/>
  <c r="H111" i="4"/>
  <c r="J111" i="4"/>
  <c r="H103" i="4"/>
  <c r="J103" i="4"/>
  <c r="H91" i="4"/>
  <c r="J91" i="4"/>
  <c r="H83" i="4"/>
  <c r="J83" i="4"/>
  <c r="J75" i="4"/>
  <c r="H63" i="4"/>
  <c r="J63" i="4"/>
  <c r="H55" i="4"/>
  <c r="J55" i="4"/>
  <c r="H43" i="4"/>
  <c r="H35" i="4"/>
  <c r="J12" i="4"/>
  <c r="J4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9" i="4"/>
  <c r="B99" i="4"/>
  <c r="C99" i="4"/>
  <c r="A100" i="4"/>
  <c r="B100" i="4"/>
  <c r="C100" i="4"/>
  <c r="A101" i="4"/>
  <c r="B101" i="4"/>
  <c r="C101" i="4"/>
  <c r="A102" i="4"/>
  <c r="B102" i="4"/>
  <c r="C102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23" i="4"/>
  <c r="B123" i="4"/>
  <c r="C123" i="4"/>
  <c r="A124" i="4"/>
  <c r="B124" i="4"/>
  <c r="C124" i="4"/>
  <c r="A125" i="4"/>
  <c r="B125" i="4"/>
  <c r="C125" i="4"/>
  <c r="A126" i="4"/>
  <c r="B126" i="4"/>
  <c r="C126" i="4"/>
  <c r="A127" i="4"/>
  <c r="B127" i="4"/>
  <c r="C127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C1" i="4"/>
  <c r="B1" i="4"/>
  <c r="A1" i="4"/>
  <c r="K20" i="4" l="1"/>
  <c r="K35" i="4"/>
  <c r="K75" i="4"/>
  <c r="K111" i="4"/>
  <c r="K162" i="4"/>
  <c r="K202" i="4"/>
  <c r="K254" i="4"/>
  <c r="K305" i="4"/>
  <c r="K345" i="4"/>
  <c r="K214" i="4"/>
  <c r="K321" i="4"/>
  <c r="K244" i="4"/>
  <c r="K13" i="4"/>
  <c r="K28" i="4"/>
  <c r="K64" i="4"/>
  <c r="K104" i="4"/>
  <c r="K155" i="4"/>
  <c r="K195" i="4"/>
  <c r="K247" i="4"/>
  <c r="K298" i="4"/>
  <c r="K334" i="4"/>
  <c r="K166" i="4"/>
  <c r="K281" i="4"/>
  <c r="K101" i="4"/>
  <c r="K6" i="4"/>
  <c r="K57" i="4"/>
  <c r="K93" i="4"/>
  <c r="K148" i="4"/>
  <c r="K184" i="4"/>
  <c r="K224" i="4"/>
  <c r="K236" i="4"/>
  <c r="K276" i="4"/>
  <c r="K291" i="4"/>
  <c r="K327" i="4"/>
  <c r="K178" i="4"/>
  <c r="K349" i="4"/>
  <c r="K220" i="4"/>
  <c r="K46" i="4"/>
  <c r="K86" i="4"/>
  <c r="K126" i="4"/>
  <c r="K137" i="4"/>
  <c r="K177" i="4"/>
  <c r="K213" i="4"/>
  <c r="K229" i="4"/>
  <c r="K269" i="4"/>
  <c r="K280" i="4"/>
  <c r="K320" i="4"/>
  <c r="K356" i="4"/>
  <c r="K69" i="4"/>
  <c r="K8" i="4"/>
  <c r="K31" i="4"/>
  <c r="K67" i="4"/>
  <c r="K107" i="4"/>
  <c r="K158" i="4"/>
  <c r="K238" i="4"/>
  <c r="K9" i="4"/>
  <c r="K60" i="4"/>
  <c r="K100" i="4"/>
  <c r="K151" i="4"/>
  <c r="K187" i="4"/>
  <c r="K227" i="4"/>
  <c r="K243" i="4"/>
  <c r="K294" i="4"/>
  <c r="K330" i="4"/>
  <c r="K109" i="4"/>
  <c r="K54" i="4"/>
  <c r="K90" i="4"/>
  <c r="K141" i="4"/>
  <c r="K181" i="4"/>
  <c r="K221" i="4"/>
  <c r="K233" i="4"/>
  <c r="K273" i="4"/>
  <c r="K284" i="4"/>
  <c r="K324" i="4"/>
  <c r="K89" i="4"/>
  <c r="K43" i="4"/>
  <c r="K83" i="4"/>
  <c r="K123" i="4"/>
  <c r="K134" i="4"/>
  <c r="K174" i="4"/>
  <c r="K210" i="4"/>
  <c r="K262" i="4"/>
  <c r="K317" i="4"/>
  <c r="K353" i="4"/>
  <c r="K180" i="4"/>
  <c r="K21" i="4"/>
  <c r="K36" i="4"/>
  <c r="K76" i="4"/>
  <c r="K112" i="4"/>
  <c r="K163" i="4"/>
  <c r="K203" i="4"/>
  <c r="K255" i="4"/>
  <c r="K306" i="4"/>
  <c r="K346" i="4"/>
  <c r="K355" i="4"/>
  <c r="K329" i="4"/>
  <c r="K140" i="4"/>
  <c r="K260" i="4"/>
  <c r="K14" i="4"/>
  <c r="K29" i="4"/>
  <c r="K65" i="4"/>
  <c r="K105" i="4"/>
  <c r="K156" i="4"/>
  <c r="K196" i="4"/>
  <c r="K248" i="4"/>
  <c r="K299" i="4"/>
  <c r="K339" i="4"/>
  <c r="K10" i="4"/>
  <c r="K7" i="4"/>
  <c r="K58" i="4"/>
  <c r="K94" i="4"/>
  <c r="K149" i="4"/>
  <c r="K185" i="4"/>
  <c r="K225" i="4"/>
  <c r="K237" i="4"/>
  <c r="K277" i="4"/>
  <c r="K292" i="4"/>
  <c r="K328" i="4"/>
  <c r="K301" i="4"/>
  <c r="K252" i="4"/>
  <c r="K16" i="4"/>
  <c r="K39" i="4"/>
  <c r="K79" i="4"/>
  <c r="K115" i="4"/>
  <c r="K130" i="4"/>
  <c r="K206" i="4"/>
  <c r="K17" i="4"/>
  <c r="K32" i="4"/>
  <c r="K68" i="4"/>
  <c r="K108" i="4"/>
  <c r="K159" i="4"/>
  <c r="K199" i="4"/>
  <c r="K251" i="4"/>
  <c r="K302" i="4"/>
  <c r="K342" i="4"/>
  <c r="K3" i="4"/>
  <c r="K11" i="4"/>
  <c r="K62" i="4"/>
  <c r="K102" i="4"/>
  <c r="K153" i="4"/>
  <c r="K189" i="4"/>
  <c r="K245" i="4"/>
  <c r="K296" i="4"/>
  <c r="K332" i="4"/>
  <c r="K309" i="4"/>
  <c r="K132" i="4"/>
  <c r="K4" i="4"/>
  <c r="K55" i="4"/>
  <c r="K91" i="4"/>
  <c r="K142" i="4"/>
  <c r="K182" i="4"/>
  <c r="K222" i="4"/>
  <c r="K234" i="4"/>
  <c r="K274" i="4"/>
  <c r="K285" i="4"/>
  <c r="K325" i="4"/>
  <c r="K250" i="4"/>
  <c r="K331" i="4"/>
  <c r="K44" i="4"/>
  <c r="K84" i="4"/>
  <c r="K124" i="4"/>
  <c r="K135" i="4"/>
  <c r="K175" i="4"/>
  <c r="K211" i="4"/>
  <c r="K267" i="4"/>
  <c r="K278" i="4"/>
  <c r="K318" i="4"/>
  <c r="K354" i="4"/>
  <c r="K188" i="4"/>
  <c r="K295" i="4"/>
  <c r="K22" i="4"/>
  <c r="K37" i="4"/>
  <c r="K77" i="4"/>
  <c r="K113" i="4"/>
  <c r="K128" i="4"/>
  <c r="K164" i="4"/>
  <c r="K204" i="4"/>
  <c r="K256" i="4"/>
  <c r="K307" i="4"/>
  <c r="K347" i="4"/>
  <c r="K270" i="4"/>
  <c r="K81" i="4"/>
  <c r="K232" i="4"/>
  <c r="K15" i="4"/>
  <c r="K30" i="4"/>
  <c r="K66" i="4"/>
  <c r="K106" i="4"/>
  <c r="K157" i="4"/>
  <c r="K197" i="4"/>
  <c r="K249" i="4"/>
  <c r="K300" i="4"/>
  <c r="K340" i="4"/>
  <c r="K186" i="4"/>
  <c r="K341" i="4"/>
  <c r="K172" i="4"/>
  <c r="K51" i="4"/>
  <c r="K87" i="4"/>
  <c r="K127" i="4"/>
  <c r="K138" i="4"/>
  <c r="K226" i="4"/>
  <c r="K117" i="4"/>
  <c r="K40" i="4"/>
  <c r="K80" i="4"/>
  <c r="K116" i="4"/>
  <c r="K131" i="4"/>
  <c r="K171" i="4"/>
  <c r="K207" i="4"/>
  <c r="K259" i="4"/>
  <c r="K310" i="4"/>
  <c r="K350" i="4"/>
  <c r="K33" i="4"/>
  <c r="K160" i="4"/>
  <c r="K272" i="4"/>
  <c r="K19" i="4"/>
  <c r="K34" i="4"/>
  <c r="K70" i="4"/>
  <c r="K110" i="4"/>
  <c r="K161" i="4"/>
  <c r="K201" i="4"/>
  <c r="K253" i="4"/>
  <c r="K304" i="4"/>
  <c r="K344" i="4"/>
  <c r="K198" i="4"/>
  <c r="K357" i="4"/>
  <c r="K200" i="4"/>
  <c r="K343" i="4"/>
  <c r="K12" i="4"/>
  <c r="K63" i="4"/>
  <c r="K103" i="4"/>
  <c r="K154" i="4"/>
  <c r="K190" i="4"/>
  <c r="K246" i="4"/>
  <c r="K297" i="4"/>
  <c r="K333" i="4"/>
  <c r="K61" i="4"/>
  <c r="K5" i="4"/>
  <c r="K56" i="4"/>
  <c r="K92" i="4"/>
  <c r="K147" i="4"/>
  <c r="K183" i="4"/>
  <c r="K223" i="4"/>
  <c r="K235" i="4"/>
  <c r="K275" i="4"/>
  <c r="K286" i="4"/>
  <c r="K326" i="4"/>
  <c r="K258" i="4"/>
  <c r="K41" i="4"/>
  <c r="K351" i="4"/>
  <c r="K45" i="4"/>
  <c r="K85" i="4"/>
  <c r="K125" i="4"/>
  <c r="K136" i="4"/>
  <c r="K176" i="4"/>
  <c r="K212" i="4"/>
  <c r="K228" i="4"/>
  <c r="K268" i="4"/>
  <c r="K279" i="4"/>
  <c r="K319" i="4"/>
  <c r="K293" i="4"/>
  <c r="K152" i="4"/>
  <c r="K283" i="4"/>
  <c r="K38" i="4"/>
  <c r="K78" i="4"/>
  <c r="K114" i="4"/>
  <c r="K129" i="4"/>
  <c r="K165" i="4"/>
  <c r="K205" i="4"/>
  <c r="K257" i="4"/>
  <c r="K308" i="4"/>
  <c r="K348" i="4"/>
  <c r="K230" i="4"/>
  <c r="K323" i="4"/>
  <c r="K59" i="4"/>
  <c r="K99" i="4"/>
  <c r="K150" i="4"/>
  <c r="K315" i="4"/>
  <c r="K52" i="4"/>
  <c r="K88" i="4"/>
  <c r="K139" i="4"/>
  <c r="K179" i="4"/>
  <c r="K219" i="4"/>
  <c r="K231" i="4"/>
  <c r="K271" i="4"/>
  <c r="K282" i="4"/>
  <c r="K322" i="4"/>
  <c r="K358" i="4"/>
  <c r="K53" i="4"/>
  <c r="K208" i="4"/>
  <c r="K303" i="4"/>
  <c r="K42" i="4"/>
  <c r="K82" i="4"/>
  <c r="K118" i="4"/>
  <c r="K133" i="4"/>
  <c r="K173" i="4"/>
  <c r="K209" i="4"/>
  <c r="K261" i="4"/>
  <c r="K316" i="4"/>
  <c r="K352" i="4"/>
  <c r="K18" i="4"/>
  <c r="M2" i="2" l="1"/>
  <c r="N2" i="2" s="1"/>
  <c r="K15" i="2" l="1"/>
  <c r="B16" i="11" s="1"/>
  <c r="M15" i="2"/>
  <c r="N15" i="2" s="1"/>
  <c r="B3" i="11"/>
  <c r="D10" i="4"/>
  <c r="D10" i="6"/>
  <c r="D69" i="4"/>
  <c r="D69" i="6"/>
  <c r="D132" i="4"/>
  <c r="D132" i="6"/>
  <c r="D180" i="4"/>
  <c r="D180" i="6"/>
  <c r="D252" i="4"/>
  <c r="D252" i="6"/>
  <c r="D315" i="4"/>
  <c r="D315" i="6"/>
  <c r="D331" i="4"/>
  <c r="D331" i="6"/>
  <c r="D70" i="4"/>
  <c r="D70" i="6"/>
  <c r="D201" i="4"/>
  <c r="D201" i="6"/>
  <c r="D12" i="4"/>
  <c r="D12" i="6"/>
  <c r="D20" i="4"/>
  <c r="D20" i="6"/>
  <c r="D35" i="4"/>
  <c r="D35" i="6"/>
  <c r="D43" i="4"/>
  <c r="D43" i="6"/>
  <c r="D55" i="4"/>
  <c r="D55" i="6"/>
  <c r="D63" i="4"/>
  <c r="D63" i="6"/>
  <c r="D75" i="4"/>
  <c r="D75" i="6"/>
  <c r="D83" i="4"/>
  <c r="D83" i="6"/>
  <c r="D91" i="4"/>
  <c r="D91" i="6"/>
  <c r="D103" i="4"/>
  <c r="D103" i="6"/>
  <c r="D111" i="4"/>
  <c r="D111" i="6"/>
  <c r="D123" i="4"/>
  <c r="D123" i="6"/>
  <c r="D134" i="4"/>
  <c r="D134" i="6"/>
  <c r="D142" i="4"/>
  <c r="D142" i="6"/>
  <c r="D154" i="4"/>
  <c r="D154" i="6"/>
  <c r="D162" i="4"/>
  <c r="D162" i="6"/>
  <c r="D174" i="4"/>
  <c r="D174" i="6"/>
  <c r="D182" i="4"/>
  <c r="D182" i="6"/>
  <c r="D190" i="4"/>
  <c r="D190" i="6"/>
  <c r="D202" i="4"/>
  <c r="D202" i="6"/>
  <c r="D210" i="4"/>
  <c r="D210" i="6"/>
  <c r="D222" i="4"/>
  <c r="D222" i="6"/>
  <c r="D234" i="4"/>
  <c r="D234" i="6"/>
  <c r="D246" i="4"/>
  <c r="D246" i="6"/>
  <c r="D254" i="4"/>
  <c r="D254" i="6"/>
  <c r="D262" i="4"/>
  <c r="D262" i="6"/>
  <c r="D274" i="4"/>
  <c r="D274" i="6"/>
  <c r="D285" i="4"/>
  <c r="D285" i="6"/>
  <c r="D297" i="4"/>
  <c r="D297" i="6"/>
  <c r="D305" i="4"/>
  <c r="D305" i="6"/>
  <c r="D317" i="4"/>
  <c r="D317" i="6"/>
  <c r="D325" i="4"/>
  <c r="D325" i="6"/>
  <c r="D333" i="4"/>
  <c r="D333" i="6"/>
  <c r="D345" i="4"/>
  <c r="D345" i="6"/>
  <c r="D353" i="4"/>
  <c r="D353" i="6"/>
  <c r="D61" i="4"/>
  <c r="D61" i="6"/>
  <c r="D101" i="4"/>
  <c r="D101" i="6"/>
  <c r="D172" i="4"/>
  <c r="D172" i="6"/>
  <c r="D200" i="4"/>
  <c r="D200" i="6"/>
  <c r="D244" i="4"/>
  <c r="D244" i="6"/>
  <c r="D283" i="4"/>
  <c r="D283" i="6"/>
  <c r="D303" i="4"/>
  <c r="D303" i="6"/>
  <c r="D323" i="4"/>
  <c r="D323" i="6"/>
  <c r="D19" i="4"/>
  <c r="D19" i="6"/>
  <c r="D62" i="4"/>
  <c r="D62" i="6"/>
  <c r="D189" i="4"/>
  <c r="D189" i="6"/>
  <c r="D13" i="4"/>
  <c r="D13" i="6"/>
  <c r="D21" i="4"/>
  <c r="D21" i="6"/>
  <c r="D28" i="4"/>
  <c r="D28" i="6"/>
  <c r="D36" i="4"/>
  <c r="D36" i="6"/>
  <c r="D44" i="4"/>
  <c r="D44" i="6"/>
  <c r="D56" i="4"/>
  <c r="D56" i="6"/>
  <c r="D64" i="4"/>
  <c r="D64" i="6"/>
  <c r="D76" i="4"/>
  <c r="D76" i="6"/>
  <c r="D84" i="4"/>
  <c r="D84" i="6"/>
  <c r="D92" i="4"/>
  <c r="D92" i="6"/>
  <c r="D104" i="4"/>
  <c r="D104" i="6"/>
  <c r="D112" i="4"/>
  <c r="D112" i="6"/>
  <c r="D124" i="4"/>
  <c r="D124" i="6"/>
  <c r="D135" i="4"/>
  <c r="D135" i="6"/>
  <c r="D147" i="4"/>
  <c r="D147" i="6"/>
  <c r="D155" i="4"/>
  <c r="D155" i="6"/>
  <c r="D163" i="4"/>
  <c r="D163" i="6"/>
  <c r="D175" i="4"/>
  <c r="D175" i="6"/>
  <c r="D183" i="4"/>
  <c r="D183" i="6"/>
  <c r="D195" i="4"/>
  <c r="D195" i="6"/>
  <c r="D203" i="4"/>
  <c r="D203" i="6"/>
  <c r="D211" i="4"/>
  <c r="D211" i="6"/>
  <c r="D223" i="4"/>
  <c r="D223" i="6"/>
  <c r="D235" i="4"/>
  <c r="D235" i="6"/>
  <c r="D247" i="4"/>
  <c r="D247" i="6"/>
  <c r="D255" i="4"/>
  <c r="D255" i="6"/>
  <c r="D267" i="4"/>
  <c r="D267" i="6"/>
  <c r="D275" i="4"/>
  <c r="D275" i="6"/>
  <c r="D278" i="4"/>
  <c r="D278" i="6"/>
  <c r="D286" i="4"/>
  <c r="D286" i="6"/>
  <c r="D298" i="4"/>
  <c r="D298" i="6"/>
  <c r="D306" i="4"/>
  <c r="D306" i="6"/>
  <c r="D318" i="4"/>
  <c r="D318" i="6"/>
  <c r="D326" i="4"/>
  <c r="D326" i="6"/>
  <c r="D334" i="4"/>
  <c r="D334" i="6"/>
  <c r="D346" i="4"/>
  <c r="D346" i="6"/>
  <c r="D354" i="4"/>
  <c r="D354" i="6"/>
  <c r="D89" i="4"/>
  <c r="D89" i="6"/>
  <c r="D160" i="4"/>
  <c r="D160" i="6"/>
  <c r="D351" i="4"/>
  <c r="D351" i="6"/>
  <c r="D42" i="4"/>
  <c r="D42" i="6"/>
  <c r="D110" i="4"/>
  <c r="D110" i="6"/>
  <c r="D141" i="4"/>
  <c r="D141" i="6"/>
  <c r="D173" i="4"/>
  <c r="D173" i="6"/>
  <c r="D221" i="4"/>
  <c r="D221" i="6"/>
  <c r="D233" i="4"/>
  <c r="D233" i="6"/>
  <c r="D245" i="4"/>
  <c r="D245" i="6"/>
  <c r="D253" i="4"/>
  <c r="D253" i="6"/>
  <c r="D261" i="4"/>
  <c r="D261" i="6"/>
  <c r="D273" i="4"/>
  <c r="D273" i="6"/>
  <c r="D284" i="4"/>
  <c r="D284" i="6"/>
  <c r="D296" i="4"/>
  <c r="D296" i="6"/>
  <c r="D304" i="4"/>
  <c r="D304" i="6"/>
  <c r="D316" i="4"/>
  <c r="D316" i="6"/>
  <c r="D352" i="4"/>
  <c r="D352" i="6"/>
  <c r="D14" i="4"/>
  <c r="D14" i="6"/>
  <c r="D29" i="4"/>
  <c r="D29" i="6"/>
  <c r="D37" i="4"/>
  <c r="D37" i="6"/>
  <c r="D45" i="4"/>
  <c r="D45" i="6"/>
  <c r="D57" i="4"/>
  <c r="D57" i="6"/>
  <c r="D65" i="4"/>
  <c r="D65" i="6"/>
  <c r="D77" i="4"/>
  <c r="D77" i="6"/>
  <c r="D85" i="4"/>
  <c r="D85" i="6"/>
  <c r="D93" i="4"/>
  <c r="D93" i="6"/>
  <c r="D105" i="4"/>
  <c r="D105" i="6"/>
  <c r="D113" i="4"/>
  <c r="D113" i="6"/>
  <c r="D125" i="4"/>
  <c r="D125" i="6"/>
  <c r="D128" i="4"/>
  <c r="D128" i="6"/>
  <c r="D136" i="4"/>
  <c r="D136" i="6"/>
  <c r="D148" i="4"/>
  <c r="D148" i="6"/>
  <c r="D156" i="4"/>
  <c r="D156" i="6"/>
  <c r="D164" i="4"/>
  <c r="D164" i="6"/>
  <c r="D176" i="4"/>
  <c r="D176" i="6"/>
  <c r="D184" i="4"/>
  <c r="D184" i="6"/>
  <c r="D196" i="4"/>
  <c r="D196" i="6"/>
  <c r="D204" i="4"/>
  <c r="D204" i="6"/>
  <c r="D212" i="4"/>
  <c r="D212" i="6"/>
  <c r="D224" i="4"/>
  <c r="D224" i="6"/>
  <c r="D228" i="4"/>
  <c r="D228" i="6"/>
  <c r="D236" i="4"/>
  <c r="D236" i="6"/>
  <c r="D248" i="4"/>
  <c r="D248" i="6"/>
  <c r="D256" i="4"/>
  <c r="D256" i="6"/>
  <c r="D268" i="4"/>
  <c r="D268" i="6"/>
  <c r="D276" i="4"/>
  <c r="D276" i="6"/>
  <c r="D279" i="4"/>
  <c r="D279" i="6"/>
  <c r="D291" i="4"/>
  <c r="D291" i="6"/>
  <c r="D299" i="4"/>
  <c r="D299" i="6"/>
  <c r="D307" i="4"/>
  <c r="D307" i="6"/>
  <c r="D319" i="4"/>
  <c r="D319" i="6"/>
  <c r="D327" i="4"/>
  <c r="D327" i="6"/>
  <c r="D339" i="4"/>
  <c r="D339" i="6"/>
  <c r="D347" i="4"/>
  <c r="D347" i="6"/>
  <c r="D355" i="4"/>
  <c r="D355" i="6"/>
  <c r="D18" i="4"/>
  <c r="D18" i="6"/>
  <c r="D41" i="4"/>
  <c r="D41" i="6"/>
  <c r="D81" i="4"/>
  <c r="D81" i="6"/>
  <c r="D188" i="4"/>
  <c r="D188" i="6"/>
  <c r="D260" i="4"/>
  <c r="D260" i="6"/>
  <c r="D34" i="4"/>
  <c r="D34" i="6"/>
  <c r="D102" i="4"/>
  <c r="D102" i="6"/>
  <c r="D153" i="4"/>
  <c r="D153" i="6"/>
  <c r="D209" i="4"/>
  <c r="D209" i="6"/>
  <c r="D324" i="4"/>
  <c r="D324" i="6"/>
  <c r="D5" i="4"/>
  <c r="D5" i="6"/>
  <c r="D7" i="4"/>
  <c r="D7" i="6"/>
  <c r="D46" i="4"/>
  <c r="D46" i="6"/>
  <c r="D58" i="4"/>
  <c r="D58" i="6"/>
  <c r="D66" i="4"/>
  <c r="D66" i="6"/>
  <c r="D78" i="4"/>
  <c r="D78" i="6"/>
  <c r="D86" i="4"/>
  <c r="D86" i="6"/>
  <c r="D94" i="4"/>
  <c r="D94" i="6"/>
  <c r="D106" i="4"/>
  <c r="D106" i="6"/>
  <c r="D114" i="4"/>
  <c r="D114" i="6"/>
  <c r="D126" i="4"/>
  <c r="D126" i="6"/>
  <c r="D129" i="4"/>
  <c r="D129" i="6"/>
  <c r="D137" i="4"/>
  <c r="D137" i="6"/>
  <c r="D149" i="4"/>
  <c r="D149" i="6"/>
  <c r="D157" i="4"/>
  <c r="D157" i="6"/>
  <c r="D165" i="4"/>
  <c r="D165" i="6"/>
  <c r="D177" i="4"/>
  <c r="D177" i="6"/>
  <c r="D185" i="4"/>
  <c r="D185" i="6"/>
  <c r="D197" i="4"/>
  <c r="D197" i="6"/>
  <c r="D205" i="4"/>
  <c r="D205" i="6"/>
  <c r="D213" i="4"/>
  <c r="D213" i="6"/>
  <c r="D225" i="4"/>
  <c r="D225" i="6"/>
  <c r="D229" i="4"/>
  <c r="D229" i="6"/>
  <c r="D237" i="4"/>
  <c r="D237" i="6"/>
  <c r="D249" i="4"/>
  <c r="D249" i="6"/>
  <c r="D257" i="4"/>
  <c r="D257" i="6"/>
  <c r="D269" i="4"/>
  <c r="D269" i="6"/>
  <c r="D277" i="4"/>
  <c r="D277" i="6"/>
  <c r="D280" i="4"/>
  <c r="D280" i="6"/>
  <c r="D292" i="4"/>
  <c r="D292" i="6"/>
  <c r="D300" i="4"/>
  <c r="D300" i="6"/>
  <c r="D308" i="4"/>
  <c r="D308" i="6"/>
  <c r="D320" i="4"/>
  <c r="D320" i="6"/>
  <c r="D328" i="4"/>
  <c r="D328" i="6"/>
  <c r="D340" i="4"/>
  <c r="D340" i="6"/>
  <c r="D348" i="4"/>
  <c r="D348" i="6"/>
  <c r="D356" i="4"/>
  <c r="D356" i="6"/>
  <c r="D53" i="6"/>
  <c r="D117" i="4"/>
  <c r="D117" i="6"/>
  <c r="D152" i="4"/>
  <c r="D152" i="6"/>
  <c r="D220" i="4"/>
  <c r="D220" i="6"/>
  <c r="D232" i="4"/>
  <c r="D232" i="6"/>
  <c r="D82" i="4"/>
  <c r="D82" i="6"/>
  <c r="D118" i="4"/>
  <c r="D118" i="6"/>
  <c r="D133" i="4"/>
  <c r="D133" i="6"/>
  <c r="D161" i="4"/>
  <c r="D161" i="6"/>
  <c r="D344" i="4"/>
  <c r="D344" i="6"/>
  <c r="D6" i="4"/>
  <c r="D6" i="6"/>
  <c r="D27" i="4"/>
  <c r="D27" i="6"/>
  <c r="D38" i="4"/>
  <c r="D38" i="6"/>
  <c r="D8" i="4"/>
  <c r="D8" i="6"/>
  <c r="D16" i="4"/>
  <c r="D16" i="6"/>
  <c r="D31" i="4"/>
  <c r="D31" i="6"/>
  <c r="D39" i="4"/>
  <c r="D39" i="6"/>
  <c r="D51" i="6"/>
  <c r="D59" i="4"/>
  <c r="D59" i="6"/>
  <c r="D67" i="4"/>
  <c r="D67" i="6"/>
  <c r="D79" i="4"/>
  <c r="D79" i="6"/>
  <c r="D87" i="4"/>
  <c r="D87" i="6"/>
  <c r="D99" i="4"/>
  <c r="D99" i="6"/>
  <c r="D107" i="4"/>
  <c r="D107" i="6"/>
  <c r="D115" i="4"/>
  <c r="D115" i="6"/>
  <c r="D127" i="4"/>
  <c r="D127" i="6"/>
  <c r="D130" i="4"/>
  <c r="D130" i="6"/>
  <c r="D138" i="4"/>
  <c r="D138" i="6"/>
  <c r="D150" i="4"/>
  <c r="D150" i="6"/>
  <c r="D158" i="4"/>
  <c r="D158" i="6"/>
  <c r="D166" i="4"/>
  <c r="D166" i="6"/>
  <c r="D178" i="4"/>
  <c r="D178" i="6"/>
  <c r="D186" i="4"/>
  <c r="D186" i="6"/>
  <c r="D198" i="4"/>
  <c r="D198" i="6"/>
  <c r="D206" i="4"/>
  <c r="D206" i="6"/>
  <c r="D214" i="4"/>
  <c r="D214" i="6"/>
  <c r="D226" i="4"/>
  <c r="D226" i="6"/>
  <c r="D230" i="4"/>
  <c r="D230" i="6"/>
  <c r="D238" i="4"/>
  <c r="D238" i="6"/>
  <c r="D250" i="4"/>
  <c r="D250" i="6"/>
  <c r="D258" i="4"/>
  <c r="D258" i="6"/>
  <c r="D270" i="4"/>
  <c r="D270" i="6"/>
  <c r="D281" i="4"/>
  <c r="D281" i="6"/>
  <c r="D293" i="4"/>
  <c r="D293" i="6"/>
  <c r="D301" i="4"/>
  <c r="D301" i="6"/>
  <c r="D309" i="4"/>
  <c r="D309" i="6"/>
  <c r="D321" i="4"/>
  <c r="D321" i="6"/>
  <c r="D329" i="4"/>
  <c r="D329" i="6"/>
  <c r="D341" i="4"/>
  <c r="D341" i="6"/>
  <c r="D349" i="4"/>
  <c r="D349" i="6"/>
  <c r="D357" i="4"/>
  <c r="D357" i="6"/>
  <c r="D33" i="4"/>
  <c r="D33" i="6"/>
  <c r="D109" i="4"/>
  <c r="D109" i="6"/>
  <c r="D140" i="4"/>
  <c r="D140" i="6"/>
  <c r="D208" i="4"/>
  <c r="D208" i="6"/>
  <c r="D272" i="4"/>
  <c r="D272" i="6"/>
  <c r="D295" i="4"/>
  <c r="D295" i="6"/>
  <c r="D343" i="4"/>
  <c r="D343" i="6"/>
  <c r="D11" i="4"/>
  <c r="D11" i="6"/>
  <c r="D54" i="4"/>
  <c r="D54" i="6"/>
  <c r="D90" i="4"/>
  <c r="D90" i="6"/>
  <c r="D181" i="4"/>
  <c r="D181" i="6"/>
  <c r="D332" i="4"/>
  <c r="D332" i="6"/>
  <c r="D4" i="4"/>
  <c r="D4" i="6"/>
  <c r="D22" i="4"/>
  <c r="D22" i="6"/>
  <c r="D15" i="4"/>
  <c r="D15" i="6"/>
  <c r="D30" i="4"/>
  <c r="D30" i="6"/>
  <c r="D9" i="4"/>
  <c r="D9" i="6"/>
  <c r="D17" i="4"/>
  <c r="D17" i="6"/>
  <c r="D32" i="4"/>
  <c r="D32" i="6"/>
  <c r="D40" i="4"/>
  <c r="D40" i="6"/>
  <c r="D52" i="4"/>
  <c r="D52" i="6"/>
  <c r="D60" i="4"/>
  <c r="D60" i="6"/>
  <c r="D68" i="4"/>
  <c r="D68" i="6"/>
  <c r="D80" i="4"/>
  <c r="D80" i="6"/>
  <c r="D88" i="4"/>
  <c r="D88" i="6"/>
  <c r="D100" i="4"/>
  <c r="D100" i="6"/>
  <c r="D108" i="4"/>
  <c r="D108" i="6"/>
  <c r="D116" i="4"/>
  <c r="D116" i="6"/>
  <c r="D131" i="4"/>
  <c r="D131" i="6"/>
  <c r="D139" i="4"/>
  <c r="D139" i="6"/>
  <c r="D151" i="4"/>
  <c r="D151" i="6"/>
  <c r="D159" i="4"/>
  <c r="D159" i="6"/>
  <c r="D171" i="4"/>
  <c r="D171" i="6"/>
  <c r="D179" i="4"/>
  <c r="D179" i="6"/>
  <c r="D187" i="4"/>
  <c r="D187" i="6"/>
  <c r="D199" i="4"/>
  <c r="D199" i="6"/>
  <c r="D207" i="4"/>
  <c r="D207" i="6"/>
  <c r="D219" i="4"/>
  <c r="D219" i="6"/>
  <c r="D227" i="4"/>
  <c r="D227" i="6"/>
  <c r="D231" i="4"/>
  <c r="D231" i="6"/>
  <c r="D243" i="4"/>
  <c r="D243" i="6"/>
  <c r="D251" i="4"/>
  <c r="D251" i="6"/>
  <c r="D259" i="4"/>
  <c r="D259" i="6"/>
  <c r="D271" i="4"/>
  <c r="D271" i="6"/>
  <c r="D282" i="4"/>
  <c r="D282" i="6"/>
  <c r="D294" i="4"/>
  <c r="D294" i="6"/>
  <c r="D302" i="4"/>
  <c r="D302" i="6"/>
  <c r="D310" i="4"/>
  <c r="D310" i="6"/>
  <c r="D322" i="4"/>
  <c r="D322" i="6"/>
  <c r="D330" i="4"/>
  <c r="D330" i="6"/>
  <c r="D342" i="4"/>
  <c r="D342" i="6"/>
  <c r="D350" i="4"/>
  <c r="D350" i="6"/>
  <c r="D358" i="4"/>
  <c r="D358" i="6"/>
  <c r="D3" i="4"/>
  <c r="D3" i="6"/>
  <c r="K3" i="2" l="1"/>
  <c r="K5" i="2"/>
  <c r="K6" i="2"/>
  <c r="K13" i="2"/>
  <c r="K14" i="2"/>
  <c r="O15" i="2"/>
  <c r="K19" i="2"/>
  <c r="K28" i="2"/>
  <c r="E5" i="11" s="1"/>
  <c r="K29" i="2"/>
  <c r="E6" i="11" s="1"/>
  <c r="K30" i="2"/>
  <c r="E7" i="11" s="1"/>
  <c r="K34" i="2"/>
  <c r="E11" i="11" s="1"/>
  <c r="K36" i="2"/>
  <c r="E13" i="11" s="1"/>
  <c r="K37" i="2"/>
  <c r="E14" i="11" s="1"/>
  <c r="K44" i="2"/>
  <c r="E21" i="11" s="1"/>
  <c r="K45" i="2"/>
  <c r="E22" i="11" s="1"/>
  <c r="K50" i="2"/>
  <c r="K54" i="2"/>
  <c r="F7" i="11" s="1"/>
  <c r="K56" i="2"/>
  <c r="F9" i="11" s="1"/>
  <c r="K57" i="2"/>
  <c r="F10" i="11" s="1"/>
  <c r="K64" i="2"/>
  <c r="F17" i="11" s="1"/>
  <c r="K65" i="2"/>
  <c r="F18" i="11" s="1"/>
  <c r="K66" i="2"/>
  <c r="F19" i="11" s="1"/>
  <c r="K76" i="2"/>
  <c r="B5" i="18" s="1"/>
  <c r="K77" i="2"/>
  <c r="B6" i="18" s="1"/>
  <c r="K84" i="2"/>
  <c r="B13" i="18" s="1"/>
  <c r="K85" i="2"/>
  <c r="B14" i="18" s="1"/>
  <c r="K86" i="2"/>
  <c r="B15" i="18" s="1"/>
  <c r="K90" i="2"/>
  <c r="B19" i="18" s="1"/>
  <c r="K92" i="2"/>
  <c r="B21" i="18" s="1"/>
  <c r="K93" i="2"/>
  <c r="B22" i="18" s="1"/>
  <c r="K104" i="2"/>
  <c r="C9" i="11" s="1"/>
  <c r="K105" i="2"/>
  <c r="C10" i="11" s="1"/>
  <c r="K106" i="2"/>
  <c r="C11" i="11" s="1"/>
  <c r="K110" i="2"/>
  <c r="C15" i="11" s="1"/>
  <c r="K112" i="2"/>
  <c r="C17" i="11" s="1"/>
  <c r="K113" i="2"/>
  <c r="C18" i="11" s="1"/>
  <c r="K124" i="2"/>
  <c r="C5" i="18" s="1"/>
  <c r="K125" i="2"/>
  <c r="C6" i="18" s="1"/>
  <c r="K126" i="2"/>
  <c r="C7" i="18" s="1"/>
  <c r="K127" i="2"/>
  <c r="C8" i="18" s="1"/>
  <c r="K128" i="2"/>
  <c r="C9" i="18" s="1"/>
  <c r="K129" i="2"/>
  <c r="C10" i="18" s="1"/>
  <c r="K131" i="2"/>
  <c r="C12" i="18" s="1"/>
  <c r="K134" i="2"/>
  <c r="C15" i="18" s="1"/>
  <c r="K135" i="2"/>
  <c r="C16" i="18" s="1"/>
  <c r="K136" i="2"/>
  <c r="C17" i="18" s="1"/>
  <c r="K137" i="2"/>
  <c r="C18" i="18" s="1"/>
  <c r="K138" i="2"/>
  <c r="C19" i="18" s="1"/>
  <c r="K139" i="2"/>
  <c r="C20" i="18" s="1"/>
  <c r="K147" i="2"/>
  <c r="D4" i="11" s="1"/>
  <c r="K148" i="2"/>
  <c r="D5" i="11" s="1"/>
  <c r="K149" i="2"/>
  <c r="D6" i="11" s="1"/>
  <c r="K150" i="2"/>
  <c r="D7" i="11" s="1"/>
  <c r="K151" i="2"/>
  <c r="D8" i="11" s="1"/>
  <c r="K154" i="2"/>
  <c r="D11" i="11" s="1"/>
  <c r="K155" i="2"/>
  <c r="D12" i="11" s="1"/>
  <c r="K156" i="2"/>
  <c r="D13" i="11" s="1"/>
  <c r="K157" i="2"/>
  <c r="D14" i="11" s="1"/>
  <c r="K158" i="2"/>
  <c r="D15" i="11" s="1"/>
  <c r="K159" i="2"/>
  <c r="D16" i="11" s="1"/>
  <c r="K162" i="2"/>
  <c r="D19" i="11" s="1"/>
  <c r="K163" i="2"/>
  <c r="D20" i="11" s="1"/>
  <c r="K164" i="2"/>
  <c r="D21" i="11" s="1"/>
  <c r="K165" i="2"/>
  <c r="D22" i="11" s="1"/>
  <c r="K170" i="2"/>
  <c r="D3" i="18" s="1"/>
  <c r="K171" i="2"/>
  <c r="D4" i="18" s="1"/>
  <c r="K174" i="2"/>
  <c r="D7" i="18" s="1"/>
  <c r="K175" i="2"/>
  <c r="D8" i="18" s="1"/>
  <c r="K176" i="2"/>
  <c r="D9" i="18" s="1"/>
  <c r="K177" i="2"/>
  <c r="D10" i="18" s="1"/>
  <c r="K178" i="2"/>
  <c r="D11" i="18" s="1"/>
  <c r="K179" i="2"/>
  <c r="D12" i="18" s="1"/>
  <c r="K182" i="2"/>
  <c r="D15" i="18" s="1"/>
  <c r="K183" i="2"/>
  <c r="D16" i="18" s="1"/>
  <c r="K184" i="2"/>
  <c r="D17" i="18" s="1"/>
  <c r="K185" i="2"/>
  <c r="D18" i="18" s="1"/>
  <c r="K186" i="2"/>
  <c r="D19" i="18" s="1"/>
  <c r="K187" i="2"/>
  <c r="D20" i="18" s="1"/>
  <c r="O194" i="2"/>
  <c r="K195" i="2"/>
  <c r="E4" i="18" s="1"/>
  <c r="K196" i="2"/>
  <c r="E5" i="18" s="1"/>
  <c r="K197" i="2"/>
  <c r="E6" i="18" s="1"/>
  <c r="K198" i="2"/>
  <c r="E7" i="18" s="1"/>
  <c r="K199" i="2"/>
  <c r="E8" i="18" s="1"/>
  <c r="K202" i="2"/>
  <c r="E11" i="18" s="1"/>
  <c r="K203" i="2"/>
  <c r="E12" i="18" s="1"/>
  <c r="K204" i="2"/>
  <c r="E13" i="18" s="1"/>
  <c r="K205" i="2"/>
  <c r="E14" i="18" s="1"/>
  <c r="K206" i="2"/>
  <c r="E15" i="18" s="1"/>
  <c r="K207" i="2"/>
  <c r="E16" i="18" s="1"/>
  <c r="K210" i="2"/>
  <c r="E19" i="18" s="1"/>
  <c r="K211" i="2"/>
  <c r="E20" i="18" s="1"/>
  <c r="K212" i="2"/>
  <c r="E21" i="18" s="1"/>
  <c r="K213" i="2"/>
  <c r="E22" i="18" s="1"/>
  <c r="K218" i="2"/>
  <c r="B4" i="19" s="1"/>
  <c r="K219" i="2"/>
  <c r="B5" i="19" s="1"/>
  <c r="K222" i="2"/>
  <c r="B8" i="19" s="1"/>
  <c r="K223" i="2"/>
  <c r="B9" i="19" s="1"/>
  <c r="K224" i="2"/>
  <c r="B10" i="19" s="1"/>
  <c r="K225" i="2"/>
  <c r="B11" i="19" s="1"/>
  <c r="K226" i="2"/>
  <c r="B12" i="19" s="1"/>
  <c r="K227" i="2"/>
  <c r="B13" i="19" s="1"/>
  <c r="K228" i="2"/>
  <c r="B14" i="19" s="1"/>
  <c r="K229" i="2"/>
  <c r="B15" i="19" s="1"/>
  <c r="K230" i="2"/>
  <c r="B16" i="19" s="1"/>
  <c r="K231" i="2"/>
  <c r="B17" i="19" s="1"/>
  <c r="K234" i="2"/>
  <c r="B20" i="19" s="1"/>
  <c r="K235" i="2"/>
  <c r="B21" i="19" s="1"/>
  <c r="K236" i="2"/>
  <c r="B22" i="19" s="1"/>
  <c r="K237" i="2"/>
  <c r="B23" i="19" s="1"/>
  <c r="K242" i="2"/>
  <c r="F4" i="19" s="1"/>
  <c r="K243" i="2"/>
  <c r="F5" i="19" s="1"/>
  <c r="K246" i="2"/>
  <c r="F8" i="19" s="1"/>
  <c r="K247" i="2"/>
  <c r="F9" i="19" s="1"/>
  <c r="K248" i="2"/>
  <c r="F10" i="19" s="1"/>
  <c r="K249" i="2"/>
  <c r="F11" i="19" s="1"/>
  <c r="K250" i="2"/>
  <c r="F12" i="19" s="1"/>
  <c r="K251" i="2"/>
  <c r="F13" i="19" s="1"/>
  <c r="K254" i="2"/>
  <c r="F16" i="19" s="1"/>
  <c r="K255" i="2"/>
  <c r="F17" i="19" s="1"/>
  <c r="K256" i="2"/>
  <c r="F18" i="19" s="1"/>
  <c r="K257" i="2"/>
  <c r="F19" i="19" s="1"/>
  <c r="K258" i="2"/>
  <c r="F20" i="19" s="1"/>
  <c r="K259" i="2"/>
  <c r="F21" i="19" s="1"/>
  <c r="K266" i="2"/>
  <c r="H4" i="19" s="1"/>
  <c r="K267" i="2"/>
  <c r="H5" i="19" s="1"/>
  <c r="K268" i="2"/>
  <c r="H6" i="19" s="1"/>
  <c r="K269" i="2"/>
  <c r="H7" i="19" s="1"/>
  <c r="K270" i="2"/>
  <c r="H8" i="19" s="1"/>
  <c r="K271" i="2"/>
  <c r="H9" i="19" s="1"/>
  <c r="K274" i="2"/>
  <c r="H12" i="19" s="1"/>
  <c r="K275" i="2"/>
  <c r="H13" i="19" s="1"/>
  <c r="K276" i="2"/>
  <c r="H14" i="19" s="1"/>
  <c r="K277" i="2"/>
  <c r="H15" i="19" s="1"/>
  <c r="K278" i="2"/>
  <c r="H16" i="19" s="1"/>
  <c r="K279" i="2"/>
  <c r="H17" i="19" s="1"/>
  <c r="K280" i="2"/>
  <c r="H18" i="19" s="1"/>
  <c r="K281" i="2"/>
  <c r="H19" i="19" s="1"/>
  <c r="K282" i="2"/>
  <c r="H20" i="19" s="1"/>
  <c r="K285" i="2"/>
  <c r="H23" i="19" s="1"/>
  <c r="K290" i="2"/>
  <c r="J4" i="19" s="1"/>
  <c r="K291" i="2"/>
  <c r="J5" i="19" s="1"/>
  <c r="K292" i="2"/>
  <c r="J6" i="19" s="1"/>
  <c r="K293" i="2"/>
  <c r="J7" i="19" s="1"/>
  <c r="K294" i="2"/>
  <c r="J8" i="19" s="1"/>
  <c r="K297" i="2"/>
  <c r="J11" i="19" s="1"/>
  <c r="K298" i="2"/>
  <c r="J12" i="19" s="1"/>
  <c r="K299" i="2"/>
  <c r="J13" i="19" s="1"/>
  <c r="K300" i="2"/>
  <c r="J14" i="19" s="1"/>
  <c r="K301" i="2"/>
  <c r="J15" i="19" s="1"/>
  <c r="K302" i="2"/>
  <c r="J16" i="19" s="1"/>
  <c r="K305" i="2"/>
  <c r="J19" i="19" s="1"/>
  <c r="K306" i="2"/>
  <c r="J20" i="19" s="1"/>
  <c r="K307" i="2"/>
  <c r="J21" i="19" s="1"/>
  <c r="K308" i="2"/>
  <c r="J22" i="19" s="1"/>
  <c r="K309" i="2"/>
  <c r="J23" i="19" s="1"/>
  <c r="K314" i="2"/>
  <c r="L4" i="19" s="1"/>
  <c r="K317" i="2"/>
  <c r="L7" i="19" s="1"/>
  <c r="K318" i="2"/>
  <c r="L8" i="19" s="1"/>
  <c r="K319" i="2"/>
  <c r="L9" i="19" s="1"/>
  <c r="K320" i="2"/>
  <c r="L10" i="19" s="1"/>
  <c r="K321" i="2"/>
  <c r="L11" i="19" s="1"/>
  <c r="K322" i="2"/>
  <c r="L12" i="19" s="1"/>
  <c r="K325" i="2"/>
  <c r="L15" i="19" s="1"/>
  <c r="K326" i="2"/>
  <c r="L16" i="19" s="1"/>
  <c r="K327" i="2"/>
  <c r="L17" i="19" s="1"/>
  <c r="K328" i="2"/>
  <c r="L18" i="19" s="1"/>
  <c r="K329" i="2"/>
  <c r="L19" i="19" s="1"/>
  <c r="K330" i="2"/>
  <c r="L20" i="19" s="1"/>
  <c r="K333" i="2"/>
  <c r="L23" i="19" s="1"/>
  <c r="K338" i="2"/>
  <c r="D4" i="19" s="1"/>
  <c r="K339" i="2"/>
  <c r="D5" i="19" s="1"/>
  <c r="K340" i="2"/>
  <c r="D6" i="19" s="1"/>
  <c r="K341" i="2"/>
  <c r="D7" i="19" s="1"/>
  <c r="K342" i="2"/>
  <c r="D8" i="19" s="1"/>
  <c r="K345" i="2"/>
  <c r="D11" i="19" s="1"/>
  <c r="K346" i="2"/>
  <c r="D12" i="19" s="1"/>
  <c r="K347" i="2"/>
  <c r="D13" i="19" s="1"/>
  <c r="K348" i="2"/>
  <c r="D14" i="19" s="1"/>
  <c r="K349" i="2"/>
  <c r="D15" i="19" s="1"/>
  <c r="K350" i="2"/>
  <c r="D16" i="19" s="1"/>
  <c r="K353" i="2"/>
  <c r="D19" i="19" s="1"/>
  <c r="K354" i="2"/>
  <c r="D20" i="19" s="1"/>
  <c r="K355" i="2"/>
  <c r="D21" i="19" s="1"/>
  <c r="K356" i="2"/>
  <c r="D22" i="19" s="1"/>
  <c r="K357" i="2"/>
  <c r="D23" i="19" s="1"/>
  <c r="O2" i="2"/>
  <c r="N16" i="19" l="1"/>
  <c r="Q16" i="19" s="1"/>
  <c r="N20" i="19"/>
  <c r="Q20" i="19" s="1"/>
  <c r="N12" i="19"/>
  <c r="Q12" i="19" s="1"/>
  <c r="N4" i="19"/>
  <c r="Q4" i="19" s="1"/>
  <c r="N8" i="19"/>
  <c r="Q8" i="19" s="1"/>
  <c r="M195" i="21"/>
  <c r="M187" i="20"/>
  <c r="M16" i="21"/>
  <c r="M16" i="20"/>
  <c r="M3" i="21"/>
  <c r="M3" i="20"/>
  <c r="O50" i="2"/>
  <c r="M51" i="4" s="1"/>
  <c r="F3" i="11"/>
  <c r="O308" i="2"/>
  <c r="M309" i="4" s="1"/>
  <c r="O210" i="2"/>
  <c r="O148" i="2"/>
  <c r="O333" i="2"/>
  <c r="O183" i="2"/>
  <c r="N184" i="6" s="1"/>
  <c r="O339" i="2"/>
  <c r="O309" i="2"/>
  <c r="O285" i="2"/>
  <c r="M286" i="4" s="1"/>
  <c r="O259" i="2"/>
  <c r="O235" i="2"/>
  <c r="O225" i="2"/>
  <c r="O211" i="2"/>
  <c r="M212" i="4" s="1"/>
  <c r="O199" i="2"/>
  <c r="N200" i="6" s="1"/>
  <c r="O185" i="2"/>
  <c r="O149" i="2"/>
  <c r="O135" i="2"/>
  <c r="M136" i="4" s="1"/>
  <c r="O92" i="2"/>
  <c r="O234" i="2"/>
  <c r="O134" i="2"/>
  <c r="O231" i="2"/>
  <c r="N232" i="6" s="1"/>
  <c r="O86" i="2"/>
  <c r="O280" i="2"/>
  <c r="O256" i="2"/>
  <c r="O230" i="2"/>
  <c r="N231" i="6" s="1"/>
  <c r="O222" i="2"/>
  <c r="O206" i="2"/>
  <c r="O196" i="2"/>
  <c r="O182" i="2"/>
  <c r="N183" i="6" s="1"/>
  <c r="O146" i="2"/>
  <c r="O129" i="2"/>
  <c r="O85" i="2"/>
  <c r="O338" i="2"/>
  <c r="M339" i="4" s="1"/>
  <c r="O198" i="2"/>
  <c r="O356" i="2"/>
  <c r="O330" i="2"/>
  <c r="O306" i="2"/>
  <c r="M307" i="4" s="1"/>
  <c r="O355" i="2"/>
  <c r="O329" i="2"/>
  <c r="O305" i="2"/>
  <c r="O255" i="2"/>
  <c r="O243" i="2"/>
  <c r="O229" i="2"/>
  <c r="O219" i="2"/>
  <c r="O205" i="2"/>
  <c r="O195" i="2"/>
  <c r="M196" i="4" s="1"/>
  <c r="O179" i="2"/>
  <c r="O139" i="2"/>
  <c r="O128" i="2"/>
  <c r="O84" i="2"/>
  <c r="O90" i="2"/>
  <c r="O281" i="2"/>
  <c r="O207" i="2"/>
  <c r="O147" i="2"/>
  <c r="O293" i="2"/>
  <c r="O279" i="2"/>
  <c r="O354" i="2"/>
  <c r="M355" i="4" s="1"/>
  <c r="O342" i="2"/>
  <c r="O328" i="2"/>
  <c r="O318" i="2"/>
  <c r="O302" i="2"/>
  <c r="M303" i="4" s="1"/>
  <c r="O292" i="2"/>
  <c r="O278" i="2"/>
  <c r="O268" i="2"/>
  <c r="O254" i="2"/>
  <c r="M255" i="4" s="1"/>
  <c r="O242" i="2"/>
  <c r="O228" i="2"/>
  <c r="O218" i="2"/>
  <c r="O204" i="2"/>
  <c r="M205" i="4" s="1"/>
  <c r="O178" i="2"/>
  <c r="O138" i="2"/>
  <c r="O127" i="2"/>
  <c r="O77" i="2"/>
  <c r="N78" i="6" s="1"/>
  <c r="O282" i="2"/>
  <c r="O224" i="2"/>
  <c r="O357" i="2"/>
  <c r="O307" i="2"/>
  <c r="M308" i="4" s="1"/>
  <c r="O257" i="2"/>
  <c r="O197" i="2"/>
  <c r="O131" i="2"/>
  <c r="O353" i="2"/>
  <c r="O341" i="2"/>
  <c r="O327" i="2"/>
  <c r="O317" i="2"/>
  <c r="N318" i="6" s="1"/>
  <c r="O291" i="2"/>
  <c r="O277" i="2"/>
  <c r="O267" i="2"/>
  <c r="O237" i="2"/>
  <c r="M238" i="4" s="1"/>
  <c r="O227" i="2"/>
  <c r="O213" i="2"/>
  <c r="O203" i="2"/>
  <c r="O187" i="2"/>
  <c r="M188" i="4" s="1"/>
  <c r="O177" i="2"/>
  <c r="O151" i="2"/>
  <c r="O137" i="2"/>
  <c r="O258" i="2"/>
  <c r="M259" i="4" s="1"/>
  <c r="O184" i="2"/>
  <c r="O223" i="2"/>
  <c r="O340" i="2"/>
  <c r="O314" i="2"/>
  <c r="O290" i="2"/>
  <c r="O266" i="2"/>
  <c r="O236" i="2"/>
  <c r="O226" i="2"/>
  <c r="O212" i="2"/>
  <c r="O202" i="2"/>
  <c r="O186" i="2"/>
  <c r="O150" i="2"/>
  <c r="O136" i="2"/>
  <c r="O93" i="2"/>
  <c r="O321" i="2"/>
  <c r="O271" i="2"/>
  <c r="O171" i="2"/>
  <c r="O246" i="2"/>
  <c r="O170" i="2"/>
  <c r="M171" i="4" s="1"/>
  <c r="O110" i="2"/>
  <c r="O57" i="2"/>
  <c r="O34" i="2"/>
  <c r="O14" i="2"/>
  <c r="B15" i="11"/>
  <c r="O345" i="2"/>
  <c r="O319" i="2"/>
  <c r="O269" i="2"/>
  <c r="O165" i="2"/>
  <c r="O155" i="2"/>
  <c r="O106" i="2"/>
  <c r="O56" i="2"/>
  <c r="O30" i="2"/>
  <c r="O13" i="2"/>
  <c r="B14" i="11"/>
  <c r="O297" i="2"/>
  <c r="O247" i="2"/>
  <c r="O36" i="2"/>
  <c r="O164" i="2"/>
  <c r="O154" i="2"/>
  <c r="O105" i="2"/>
  <c r="O54" i="2"/>
  <c r="O29" i="2"/>
  <c r="O6" i="2"/>
  <c r="B7" i="11"/>
  <c r="O157" i="2"/>
  <c r="O64" i="2"/>
  <c r="O346" i="2"/>
  <c r="O294" i="2"/>
  <c r="O301" i="2"/>
  <c r="N302" i="6" s="1"/>
  <c r="O251" i="2"/>
  <c r="O163" i="2"/>
  <c r="O126" i="2"/>
  <c r="O104" i="2"/>
  <c r="O76" i="2"/>
  <c r="O28" i="2"/>
  <c r="O5" i="2"/>
  <c r="B6" i="11"/>
  <c r="O176" i="2"/>
  <c r="O162" i="2"/>
  <c r="O125" i="2"/>
  <c r="M75" i="4"/>
  <c r="O45" i="2"/>
  <c r="O26" i="2"/>
  <c r="O3" i="2"/>
  <c r="B4" i="11"/>
  <c r="O112" i="2"/>
  <c r="O320" i="2"/>
  <c r="O326" i="2"/>
  <c r="O300" i="2"/>
  <c r="O275" i="2"/>
  <c r="O249" i="2"/>
  <c r="O175" i="2"/>
  <c r="O159" i="2"/>
  <c r="O124" i="2"/>
  <c r="O66" i="2"/>
  <c r="O44" i="2"/>
  <c r="B22" i="11"/>
  <c r="O347" i="2"/>
  <c r="O270" i="2"/>
  <c r="O156" i="2"/>
  <c r="O350" i="2"/>
  <c r="O276" i="2"/>
  <c r="O250" i="2"/>
  <c r="O349" i="2"/>
  <c r="O325" i="2"/>
  <c r="O299" i="2"/>
  <c r="O348" i="2"/>
  <c r="O322" i="2"/>
  <c r="O298" i="2"/>
  <c r="O274" i="2"/>
  <c r="O248" i="2"/>
  <c r="O174" i="2"/>
  <c r="O158" i="2"/>
  <c r="O113" i="2"/>
  <c r="O65" i="2"/>
  <c r="O37" i="2"/>
  <c r="O19" i="2"/>
  <c r="B20" i="11"/>
  <c r="M195" i="4"/>
  <c r="N195" i="6"/>
  <c r="M16" i="4"/>
  <c r="N16" i="6"/>
  <c r="M3" i="4"/>
  <c r="N3" i="6"/>
  <c r="M232" i="4"/>
  <c r="P2" i="2"/>
  <c r="K332" i="2"/>
  <c r="L22" i="19" s="1"/>
  <c r="K181" i="2"/>
  <c r="D14" i="18" s="1"/>
  <c r="K133" i="2"/>
  <c r="C14" i="18" s="1"/>
  <c r="K102" i="2"/>
  <c r="C7" i="11" s="1"/>
  <c r="K323" i="2"/>
  <c r="L13" i="19" s="1"/>
  <c r="N13" i="19" s="1"/>
  <c r="Q13" i="19" s="1"/>
  <c r="K244" i="2"/>
  <c r="F6" i="19" s="1"/>
  <c r="K208" i="2"/>
  <c r="E17" i="18" s="1"/>
  <c r="K152" i="2"/>
  <c r="D9" i="11" s="1"/>
  <c r="K109" i="2"/>
  <c r="C14" i="11" s="1"/>
  <c r="K61" i="2"/>
  <c r="F14" i="11" s="1"/>
  <c r="K18" i="2"/>
  <c r="K108" i="2"/>
  <c r="C13" i="11" s="1"/>
  <c r="K80" i="2"/>
  <c r="B9" i="18" s="1"/>
  <c r="K17" i="2"/>
  <c r="K344" i="2"/>
  <c r="D10" i="19" s="1"/>
  <c r="K304" i="2"/>
  <c r="J18" i="19" s="1"/>
  <c r="K209" i="2"/>
  <c r="E18" i="18" s="1"/>
  <c r="K173" i="2"/>
  <c r="D6" i="18" s="1"/>
  <c r="K343" i="2"/>
  <c r="D9" i="19" s="1"/>
  <c r="K295" i="2"/>
  <c r="J9" i="19" s="1"/>
  <c r="K232" i="2"/>
  <c r="B18" i="19" s="1"/>
  <c r="K188" i="2"/>
  <c r="D21" i="18" s="1"/>
  <c r="K160" i="2"/>
  <c r="D17" i="11" s="1"/>
  <c r="K69" i="2"/>
  <c r="F22" i="11" s="1"/>
  <c r="C21" i="11"/>
  <c r="K100" i="2"/>
  <c r="C5" i="11" s="1"/>
  <c r="K88" i="2"/>
  <c r="B17" i="18" s="1"/>
  <c r="K68" i="2"/>
  <c r="F21" i="11" s="1"/>
  <c r="K60" i="2"/>
  <c r="F13" i="11" s="1"/>
  <c r="O52" i="2"/>
  <c r="K40" i="2"/>
  <c r="E17" i="11" s="1"/>
  <c r="K32" i="2"/>
  <c r="E9" i="11" s="1"/>
  <c r="K9" i="2"/>
  <c r="K316" i="2"/>
  <c r="L6" i="19" s="1"/>
  <c r="K201" i="2"/>
  <c r="E10" i="18" s="1"/>
  <c r="K153" i="2"/>
  <c r="D10" i="11" s="1"/>
  <c r="K42" i="2"/>
  <c r="E19" i="11" s="1"/>
  <c r="K331" i="2"/>
  <c r="L21" i="19" s="1"/>
  <c r="K283" i="2"/>
  <c r="H21" i="19" s="1"/>
  <c r="K252" i="2"/>
  <c r="F14" i="19" s="1"/>
  <c r="K172" i="2"/>
  <c r="D5" i="18" s="1"/>
  <c r="O53" i="2"/>
  <c r="K114" i="2"/>
  <c r="C19" i="11" s="1"/>
  <c r="K78" i="2"/>
  <c r="B7" i="18" s="1"/>
  <c r="K58" i="2"/>
  <c r="F11" i="11" s="1"/>
  <c r="K38" i="2"/>
  <c r="E15" i="11" s="1"/>
  <c r="K7" i="2"/>
  <c r="K352" i="2"/>
  <c r="D18" i="19" s="1"/>
  <c r="K284" i="2"/>
  <c r="H22" i="19" s="1"/>
  <c r="K261" i="2"/>
  <c r="F23" i="19" s="1"/>
  <c r="N23" i="19" s="1"/>
  <c r="Q23" i="19" s="1"/>
  <c r="K245" i="2"/>
  <c r="K189" i="2"/>
  <c r="D22" i="18" s="1"/>
  <c r="K141" i="2"/>
  <c r="C22" i="18" s="1"/>
  <c r="K11" i="2"/>
  <c r="K351" i="2"/>
  <c r="D17" i="19" s="1"/>
  <c r="K303" i="2"/>
  <c r="J17" i="19" s="1"/>
  <c r="K260" i="2"/>
  <c r="F22" i="19" s="1"/>
  <c r="K200" i="2"/>
  <c r="E9" i="18" s="1"/>
  <c r="K140" i="2"/>
  <c r="C21" i="18" s="1"/>
  <c r="K117" i="2"/>
  <c r="C22" i="11" s="1"/>
  <c r="K81" i="2"/>
  <c r="B10" i="18" s="1"/>
  <c r="K41" i="2"/>
  <c r="E18" i="11" s="1"/>
  <c r="P15" i="2"/>
  <c r="K324" i="2"/>
  <c r="K253" i="2"/>
  <c r="F15" i="19" s="1"/>
  <c r="N15" i="19" s="1"/>
  <c r="Q15" i="19" s="1"/>
  <c r="K132" i="2"/>
  <c r="C13" i="18" s="1"/>
  <c r="K296" i="2"/>
  <c r="K273" i="2"/>
  <c r="H11" i="19" s="1"/>
  <c r="N11" i="19" s="1"/>
  <c r="Q11" i="19" s="1"/>
  <c r="K233" i="2"/>
  <c r="B19" i="19" s="1"/>
  <c r="N19" i="19" s="1"/>
  <c r="Q19" i="19" s="1"/>
  <c r="K221" i="2"/>
  <c r="B7" i="19" s="1"/>
  <c r="K161" i="2"/>
  <c r="D18" i="11" s="1"/>
  <c r="K122" i="2"/>
  <c r="C3" i="18" s="1"/>
  <c r="K82" i="2"/>
  <c r="B11" i="18" s="1"/>
  <c r="K62" i="2"/>
  <c r="F15" i="11" s="1"/>
  <c r="K315" i="2"/>
  <c r="L5" i="19" s="1"/>
  <c r="N5" i="19" s="1"/>
  <c r="Q5" i="19" s="1"/>
  <c r="K272" i="2"/>
  <c r="H10" i="19" s="1"/>
  <c r="K220" i="2"/>
  <c r="B6" i="19" s="1"/>
  <c r="K180" i="2"/>
  <c r="D13" i="18" s="1"/>
  <c r="K101" i="2"/>
  <c r="C6" i="11" s="1"/>
  <c r="K89" i="2"/>
  <c r="B18" i="18" s="1"/>
  <c r="K33" i="2"/>
  <c r="E10" i="11" s="1"/>
  <c r="K10" i="2"/>
  <c r="K130" i="2"/>
  <c r="C11" i="18" s="1"/>
  <c r="K115" i="2"/>
  <c r="C20" i="11" s="1"/>
  <c r="K107" i="2"/>
  <c r="C12" i="11" s="1"/>
  <c r="K99" i="2"/>
  <c r="C4" i="11" s="1"/>
  <c r="K87" i="2"/>
  <c r="B16" i="18" s="1"/>
  <c r="K79" i="2"/>
  <c r="B8" i="18" s="1"/>
  <c r="K67" i="2"/>
  <c r="F20" i="11" s="1"/>
  <c r="K59" i="2"/>
  <c r="F12" i="11" s="1"/>
  <c r="K51" i="2"/>
  <c r="F4" i="11" s="1"/>
  <c r="K39" i="2"/>
  <c r="E16" i="11" s="1"/>
  <c r="K31" i="2"/>
  <c r="E8" i="11" s="1"/>
  <c r="K16" i="2"/>
  <c r="K8" i="2"/>
  <c r="K123" i="2"/>
  <c r="C4" i="18" s="1"/>
  <c r="K111" i="2"/>
  <c r="C16" i="11" s="1"/>
  <c r="K103" i="2"/>
  <c r="C8" i="11" s="1"/>
  <c r="K91" i="2"/>
  <c r="B20" i="18" s="1"/>
  <c r="K83" i="2"/>
  <c r="B12" i="18" s="1"/>
  <c r="K75" i="2"/>
  <c r="B4" i="18" s="1"/>
  <c r="K63" i="2"/>
  <c r="F16" i="11" s="1"/>
  <c r="K55" i="2"/>
  <c r="F8" i="11" s="1"/>
  <c r="K43" i="2"/>
  <c r="E20" i="11" s="1"/>
  <c r="K35" i="2"/>
  <c r="E12" i="11" s="1"/>
  <c r="K27" i="2"/>
  <c r="E4" i="11" s="1"/>
  <c r="K20" i="2"/>
  <c r="K12" i="2"/>
  <c r="K4" i="2"/>
  <c r="N205" i="6" l="1"/>
  <c r="N307" i="6"/>
  <c r="T307" i="6" s="1"/>
  <c r="Y307" i="6" s="1"/>
  <c r="J76" i="19" s="1"/>
  <c r="M183" i="4"/>
  <c r="Q183" i="4" s="1"/>
  <c r="V183" i="4" s="1"/>
  <c r="F43" i="18" s="1"/>
  <c r="U43" i="18" s="1"/>
  <c r="N303" i="6"/>
  <c r="N286" i="6"/>
  <c r="N355" i="6"/>
  <c r="M184" i="4"/>
  <c r="Q184" i="4" s="1"/>
  <c r="V184" i="4" s="1"/>
  <c r="F44" i="18" s="1"/>
  <c r="U44" i="18" s="1"/>
  <c r="N212" i="6"/>
  <c r="T212" i="6" s="1"/>
  <c r="Y212" i="6" s="1"/>
  <c r="H76" i="18" s="1"/>
  <c r="W76" i="18" s="1"/>
  <c r="N308" i="6"/>
  <c r="N309" i="6"/>
  <c r="T309" i="6" s="1"/>
  <c r="Y309" i="6" s="1"/>
  <c r="J78" i="19" s="1"/>
  <c r="M318" i="4"/>
  <c r="Q318" i="4" s="1"/>
  <c r="V318" i="4" s="1"/>
  <c r="L35" i="19" s="1"/>
  <c r="M231" i="4"/>
  <c r="N9" i="19"/>
  <c r="Q9" i="19" s="1"/>
  <c r="N188" i="6"/>
  <c r="N17" i="19"/>
  <c r="Q17" i="19" s="1"/>
  <c r="N18" i="19"/>
  <c r="Q18" i="19" s="1"/>
  <c r="N21" i="19"/>
  <c r="Q21" i="19" s="1"/>
  <c r="N22" i="19"/>
  <c r="Q22" i="19" s="1"/>
  <c r="N6" i="19"/>
  <c r="Q6" i="19" s="1"/>
  <c r="N196" i="6"/>
  <c r="T196" i="6" s="1"/>
  <c r="Y196" i="6" s="1"/>
  <c r="H60" i="18" s="1"/>
  <c r="W60" i="18" s="1"/>
  <c r="M78" i="4"/>
  <c r="Q78" i="4" s="1"/>
  <c r="V78" i="4" s="1"/>
  <c r="B34" i="18" s="1"/>
  <c r="Q34" i="18" s="1"/>
  <c r="N136" i="6"/>
  <c r="T136" i="6" s="1"/>
  <c r="Y136" i="6" s="1"/>
  <c r="D72" i="18" s="1"/>
  <c r="S72" i="18" s="1"/>
  <c r="N255" i="6"/>
  <c r="T255" i="6" s="1"/>
  <c r="Y255" i="6" s="1"/>
  <c r="F72" i="19" s="1"/>
  <c r="N339" i="6"/>
  <c r="T339" i="6" s="1"/>
  <c r="Y339" i="6" s="1"/>
  <c r="D60" i="19" s="1"/>
  <c r="N259" i="6"/>
  <c r="T259" i="6" s="1"/>
  <c r="Y259" i="6" s="1"/>
  <c r="F76" i="19" s="1"/>
  <c r="N238" i="6"/>
  <c r="T238" i="6" s="1"/>
  <c r="Y238" i="6" s="1"/>
  <c r="B79" i="19" s="1"/>
  <c r="M66" i="4"/>
  <c r="Q66" i="4" s="1"/>
  <c r="V66" i="4" s="1"/>
  <c r="J46" i="11" s="1"/>
  <c r="AA46" i="11" s="1"/>
  <c r="M66" i="21"/>
  <c r="M64" i="20"/>
  <c r="M349" i="4"/>
  <c r="Q349" i="4" s="1"/>
  <c r="V349" i="4" s="1"/>
  <c r="D42" i="19" s="1"/>
  <c r="M349" i="21"/>
  <c r="M340" i="20"/>
  <c r="N271" i="6"/>
  <c r="M271" i="21"/>
  <c r="M262" i="20"/>
  <c r="M176" i="4"/>
  <c r="Q176" i="4" s="1"/>
  <c r="V176" i="4" s="1"/>
  <c r="F36" i="18" s="1"/>
  <c r="U36" i="18" s="1"/>
  <c r="M176" i="21"/>
  <c r="M169" i="20"/>
  <c r="N4" i="6"/>
  <c r="T4" i="6" s="1"/>
  <c r="M4" i="21"/>
  <c r="M4" i="20"/>
  <c r="M6" i="4"/>
  <c r="Q6" i="4" s="1"/>
  <c r="V6" i="4" s="1"/>
  <c r="B34" i="11" s="1"/>
  <c r="S34" i="11" s="1"/>
  <c r="M6" i="21"/>
  <c r="M6" i="20"/>
  <c r="M302" i="4"/>
  <c r="Q302" i="4" s="1"/>
  <c r="V302" i="4" s="1"/>
  <c r="J43" i="19" s="1"/>
  <c r="M302" i="21"/>
  <c r="M293" i="20"/>
  <c r="M55" i="4"/>
  <c r="Q55" i="4" s="1"/>
  <c r="V55" i="4" s="1"/>
  <c r="J35" i="11" s="1"/>
  <c r="AA35" i="11" s="1"/>
  <c r="M55" i="21"/>
  <c r="M53" i="20"/>
  <c r="M14" i="4"/>
  <c r="Q14" i="4" s="1"/>
  <c r="V14" i="4" s="1"/>
  <c r="B42" i="11" s="1"/>
  <c r="S42" i="11" s="1"/>
  <c r="M14" i="21"/>
  <c r="M14" i="20"/>
  <c r="M346" i="4"/>
  <c r="Q346" i="4" s="1"/>
  <c r="V346" i="4" s="1"/>
  <c r="D39" i="19" s="1"/>
  <c r="M346" i="21"/>
  <c r="M337" i="20"/>
  <c r="M172" i="4"/>
  <c r="Q172" i="4" s="1"/>
  <c r="V172" i="4" s="1"/>
  <c r="F32" i="18" s="1"/>
  <c r="U32" i="18" s="1"/>
  <c r="M172" i="21"/>
  <c r="M165" i="20"/>
  <c r="M213" i="4"/>
  <c r="Q213" i="4" s="1"/>
  <c r="V213" i="4" s="1"/>
  <c r="H49" i="18" s="1"/>
  <c r="W49" i="18" s="1"/>
  <c r="M213" i="21"/>
  <c r="M205" i="20"/>
  <c r="N185" i="6"/>
  <c r="T185" i="6" s="1"/>
  <c r="Y185" i="6" s="1"/>
  <c r="F73" i="18" s="1"/>
  <c r="U73" i="18" s="1"/>
  <c r="M185" i="21"/>
  <c r="Q185" i="21" s="1"/>
  <c r="V185" i="21" s="1"/>
  <c r="M178" i="20"/>
  <c r="N228" i="6"/>
  <c r="T228" i="6" s="1"/>
  <c r="Y228" i="6" s="1"/>
  <c r="B69" i="19" s="1"/>
  <c r="M228" i="21"/>
  <c r="M219" i="20"/>
  <c r="M354" i="4"/>
  <c r="M354" i="21"/>
  <c r="M345" i="20"/>
  <c r="M78" i="21"/>
  <c r="M75" i="20"/>
  <c r="M255" i="21"/>
  <c r="M246" i="20"/>
  <c r="M355" i="21"/>
  <c r="M346" i="20"/>
  <c r="M129" i="4"/>
  <c r="M129" i="21"/>
  <c r="M124" i="20"/>
  <c r="M256" i="4"/>
  <c r="Q256" i="4" s="1"/>
  <c r="V256" i="4" s="1"/>
  <c r="F45" i="19" s="1"/>
  <c r="M256" i="21"/>
  <c r="M247" i="20"/>
  <c r="M339" i="21"/>
  <c r="M330" i="20"/>
  <c r="M231" i="21"/>
  <c r="M222" i="20"/>
  <c r="M136" i="21"/>
  <c r="M131" i="20"/>
  <c r="M286" i="21"/>
  <c r="M277" i="20"/>
  <c r="N3" i="21"/>
  <c r="R3" i="21" s="1"/>
  <c r="N3" i="20"/>
  <c r="R3" i="20" s="1"/>
  <c r="M114" i="4"/>
  <c r="Q114" i="4" s="1"/>
  <c r="V114" i="4" s="1"/>
  <c r="D46" i="11" s="1"/>
  <c r="U46" i="11" s="1"/>
  <c r="M114" i="21"/>
  <c r="M110" i="20"/>
  <c r="M300" i="4"/>
  <c r="M300" i="21"/>
  <c r="M291" i="20"/>
  <c r="M348" i="4"/>
  <c r="Q348" i="4" s="1"/>
  <c r="V348" i="4" s="1"/>
  <c r="D41" i="19" s="1"/>
  <c r="M348" i="21"/>
  <c r="M339" i="20"/>
  <c r="M250" i="4"/>
  <c r="Q250" i="4" s="1"/>
  <c r="V250" i="4" s="1"/>
  <c r="F39" i="19" s="1"/>
  <c r="M250" i="21"/>
  <c r="M241" i="20"/>
  <c r="M27" i="4"/>
  <c r="Q27" i="4" s="1"/>
  <c r="V27" i="4" s="1"/>
  <c r="M27" i="21"/>
  <c r="Q27" i="21" s="1"/>
  <c r="V27" i="21" s="1"/>
  <c r="M26" i="20"/>
  <c r="M29" i="4"/>
  <c r="Q29" i="4" s="1"/>
  <c r="V29" i="4" s="1"/>
  <c r="H33" i="11" s="1"/>
  <c r="Y33" i="11" s="1"/>
  <c r="M29" i="21"/>
  <c r="M28" i="20"/>
  <c r="M295" i="4"/>
  <c r="Q295" i="4" s="1"/>
  <c r="V295" i="4" s="1"/>
  <c r="J36" i="19" s="1"/>
  <c r="M295" i="21"/>
  <c r="M286" i="20"/>
  <c r="N106" i="6"/>
  <c r="T106" i="6" s="1"/>
  <c r="Y106" i="6" s="1"/>
  <c r="D66" i="11" s="1"/>
  <c r="U66" i="11" s="1"/>
  <c r="M106" i="21"/>
  <c r="M102" i="20"/>
  <c r="M31" i="4"/>
  <c r="Q31" i="4" s="1"/>
  <c r="V31" i="4" s="1"/>
  <c r="H35" i="11" s="1"/>
  <c r="Y35" i="11" s="1"/>
  <c r="M31" i="21"/>
  <c r="M30" i="20"/>
  <c r="M272" i="4"/>
  <c r="Q272" i="4" s="1"/>
  <c r="V272" i="4" s="1"/>
  <c r="H37" i="19" s="1"/>
  <c r="M272" i="21"/>
  <c r="M263" i="20"/>
  <c r="M227" i="4"/>
  <c r="Q227" i="4" s="1"/>
  <c r="V227" i="4" s="1"/>
  <c r="B40" i="19" s="1"/>
  <c r="M227" i="21"/>
  <c r="M218" i="20"/>
  <c r="M259" i="21"/>
  <c r="M250" i="20"/>
  <c r="M238" i="21"/>
  <c r="M229" i="20"/>
  <c r="M132" i="4"/>
  <c r="Q132" i="4" s="1"/>
  <c r="V132" i="4" s="1"/>
  <c r="D40" i="18" s="1"/>
  <c r="S40" i="18" s="1"/>
  <c r="M132" i="21"/>
  <c r="M127" i="20"/>
  <c r="M128" i="4"/>
  <c r="M128" i="21"/>
  <c r="M123" i="20"/>
  <c r="M269" i="4"/>
  <c r="Q269" i="4" s="1"/>
  <c r="V269" i="4" s="1"/>
  <c r="H34" i="19" s="1"/>
  <c r="M269" i="21"/>
  <c r="M260" i="20"/>
  <c r="M280" i="4"/>
  <c r="Q280" i="4" s="1"/>
  <c r="V280" i="4" s="1"/>
  <c r="H45" i="19" s="1"/>
  <c r="M280" i="21"/>
  <c r="M271" i="20"/>
  <c r="N140" i="6"/>
  <c r="T140" i="6" s="1"/>
  <c r="Y140" i="6" s="1"/>
  <c r="D76" i="18" s="1"/>
  <c r="S76" i="18" s="1"/>
  <c r="M140" i="21"/>
  <c r="M135" i="20"/>
  <c r="M306" i="4"/>
  <c r="Q306" i="4" s="1"/>
  <c r="V306" i="4" s="1"/>
  <c r="J47" i="19" s="1"/>
  <c r="M306" i="21"/>
  <c r="M297" i="20"/>
  <c r="N86" i="6"/>
  <c r="T86" i="6" s="1"/>
  <c r="Y86" i="6" s="1"/>
  <c r="B70" i="18" s="1"/>
  <c r="Q70" i="18" s="1"/>
  <c r="M86" i="21"/>
  <c r="M83" i="20"/>
  <c r="N257" i="6"/>
  <c r="T257" i="6" s="1"/>
  <c r="Y257" i="6" s="1"/>
  <c r="F74" i="19" s="1"/>
  <c r="M257" i="21"/>
  <c r="M248" i="20"/>
  <c r="N150" i="6"/>
  <c r="T150" i="6" s="1"/>
  <c r="Y150" i="6" s="1"/>
  <c r="F62" i="11" s="1"/>
  <c r="W62" i="11" s="1"/>
  <c r="M150" i="21"/>
  <c r="M144" i="20"/>
  <c r="M310" i="4"/>
  <c r="Q310" i="4" s="1"/>
  <c r="V310" i="4" s="1"/>
  <c r="J51" i="19" s="1"/>
  <c r="M310" i="21"/>
  <c r="M301" i="20"/>
  <c r="M51" i="21"/>
  <c r="M49" i="20"/>
  <c r="Q15" i="2"/>
  <c r="R15" i="2" s="1"/>
  <c r="N16" i="21"/>
  <c r="R16" i="21" s="1"/>
  <c r="N16" i="20"/>
  <c r="R16" i="20" s="1"/>
  <c r="M159" i="4"/>
  <c r="Q159" i="4" s="1"/>
  <c r="V159" i="4" s="1"/>
  <c r="F43" i="11" s="1"/>
  <c r="W43" i="11" s="1"/>
  <c r="M159" i="21"/>
  <c r="M153" i="20"/>
  <c r="N326" i="6"/>
  <c r="T326" i="6" s="1"/>
  <c r="Y326" i="6" s="1"/>
  <c r="L71" i="19" s="1"/>
  <c r="M326" i="21"/>
  <c r="M317" i="20"/>
  <c r="M276" i="4"/>
  <c r="Q276" i="4" s="1"/>
  <c r="V276" i="4" s="1"/>
  <c r="H41" i="19" s="1"/>
  <c r="M276" i="21"/>
  <c r="M267" i="20"/>
  <c r="N46" i="6"/>
  <c r="T46" i="6" s="1"/>
  <c r="M46" i="21"/>
  <c r="M45" i="20"/>
  <c r="M347" i="4"/>
  <c r="Q347" i="4" s="1"/>
  <c r="V347" i="4" s="1"/>
  <c r="D40" i="19" s="1"/>
  <c r="M347" i="21"/>
  <c r="M338" i="20"/>
  <c r="N155" i="6"/>
  <c r="T155" i="6" s="1"/>
  <c r="Y155" i="6" s="1"/>
  <c r="F67" i="11" s="1"/>
  <c r="W67" i="11" s="1"/>
  <c r="M155" i="21"/>
  <c r="M149" i="20"/>
  <c r="M57" i="4"/>
  <c r="Q57" i="4" s="1"/>
  <c r="V57" i="4" s="1"/>
  <c r="J37" i="11" s="1"/>
  <c r="AA37" i="11" s="1"/>
  <c r="M57" i="21"/>
  <c r="Q57" i="21" s="1"/>
  <c r="V57" i="21" s="1"/>
  <c r="M55" i="20"/>
  <c r="M15" i="4"/>
  <c r="Q15" i="4" s="1"/>
  <c r="V15" i="4" s="1"/>
  <c r="B43" i="11" s="1"/>
  <c r="S43" i="11" s="1"/>
  <c r="M15" i="21"/>
  <c r="M15" i="20"/>
  <c r="N322" i="6"/>
  <c r="T322" i="6" s="1"/>
  <c r="Y322" i="6" s="1"/>
  <c r="L67" i="19" s="1"/>
  <c r="M322" i="21"/>
  <c r="M313" i="20"/>
  <c r="M237" i="4"/>
  <c r="Q237" i="4" s="1"/>
  <c r="V237" i="4" s="1"/>
  <c r="B50" i="19" s="1"/>
  <c r="M237" i="21"/>
  <c r="M228" i="20"/>
  <c r="M138" i="4"/>
  <c r="Q138" i="4" s="1"/>
  <c r="V138" i="4" s="1"/>
  <c r="D46" i="18" s="1"/>
  <c r="S46" i="18" s="1"/>
  <c r="M138" i="21"/>
  <c r="M133" i="20"/>
  <c r="M268" i="4"/>
  <c r="Q268" i="4" s="1"/>
  <c r="V268" i="4" s="1"/>
  <c r="H33" i="19" s="1"/>
  <c r="M268" i="21"/>
  <c r="M259" i="20"/>
  <c r="N198" i="6"/>
  <c r="T198" i="6" s="1"/>
  <c r="Y198" i="6" s="1"/>
  <c r="H62" i="18" s="1"/>
  <c r="W62" i="18" s="1"/>
  <c r="M198" i="21"/>
  <c r="M190" i="20"/>
  <c r="N139" i="6"/>
  <c r="T139" i="6" s="1"/>
  <c r="Y139" i="6" s="1"/>
  <c r="D75" i="18" s="1"/>
  <c r="S75" i="18" s="1"/>
  <c r="M139" i="21"/>
  <c r="M134" i="20"/>
  <c r="M279" i="4"/>
  <c r="Q279" i="4" s="1"/>
  <c r="V279" i="4" s="1"/>
  <c r="H44" i="19" s="1"/>
  <c r="M279" i="21"/>
  <c r="M270" i="20"/>
  <c r="M294" i="4"/>
  <c r="Q294" i="4" s="1"/>
  <c r="V294" i="4" s="1"/>
  <c r="J35" i="19" s="1"/>
  <c r="M294" i="21"/>
  <c r="M285" i="20"/>
  <c r="M180" i="4"/>
  <c r="Q180" i="4" s="1"/>
  <c r="V180" i="4" s="1"/>
  <c r="F40" i="18" s="1"/>
  <c r="U40" i="18" s="1"/>
  <c r="M180" i="21"/>
  <c r="M173" i="20"/>
  <c r="N330" i="6"/>
  <c r="T330" i="6" s="1"/>
  <c r="Y330" i="6" s="1"/>
  <c r="L75" i="19" s="1"/>
  <c r="M330" i="21"/>
  <c r="M321" i="20"/>
  <c r="M130" i="4"/>
  <c r="Q130" i="4" s="1"/>
  <c r="V130" i="4" s="1"/>
  <c r="D38" i="18" s="1"/>
  <c r="S38" i="18" s="1"/>
  <c r="M130" i="21"/>
  <c r="M125" i="20"/>
  <c r="M281" i="4"/>
  <c r="Q281" i="4" s="1"/>
  <c r="V281" i="4" s="1"/>
  <c r="H46" i="19" s="1"/>
  <c r="M281" i="21"/>
  <c r="M272" i="20"/>
  <c r="N186" i="6"/>
  <c r="T186" i="6" s="1"/>
  <c r="Y186" i="6" s="1"/>
  <c r="F74" i="18" s="1"/>
  <c r="U74" i="18" s="1"/>
  <c r="M186" i="21"/>
  <c r="M179" i="20"/>
  <c r="M340" i="4"/>
  <c r="Q340" i="4" s="1"/>
  <c r="V340" i="4" s="1"/>
  <c r="D33" i="19" s="1"/>
  <c r="M340" i="21"/>
  <c r="M331" i="20"/>
  <c r="Q3" i="20"/>
  <c r="V3" i="20" s="1"/>
  <c r="M53" i="21"/>
  <c r="Q53" i="21" s="1"/>
  <c r="V53" i="21" s="1"/>
  <c r="M51" i="20"/>
  <c r="M175" i="4"/>
  <c r="Q175" i="4" s="1"/>
  <c r="V175" i="4" s="1"/>
  <c r="F35" i="18" s="1"/>
  <c r="U35" i="18" s="1"/>
  <c r="M175" i="21"/>
  <c r="M168" i="20"/>
  <c r="M350" i="4"/>
  <c r="Q350" i="4" s="1"/>
  <c r="V350" i="4" s="1"/>
  <c r="D43" i="19" s="1"/>
  <c r="M350" i="21"/>
  <c r="M341" i="20"/>
  <c r="M22" i="4"/>
  <c r="Q22" i="4" s="1"/>
  <c r="V22" i="4" s="1"/>
  <c r="B50" i="11" s="1"/>
  <c r="S50" i="11" s="1"/>
  <c r="M22" i="21"/>
  <c r="M22" i="20"/>
  <c r="N301" i="6"/>
  <c r="T301" i="6" s="1"/>
  <c r="Y301" i="6" s="1"/>
  <c r="J70" i="19" s="1"/>
  <c r="M301" i="21"/>
  <c r="M292" i="20"/>
  <c r="M77" i="4"/>
  <c r="Q77" i="4" s="1"/>
  <c r="V77" i="4" s="1"/>
  <c r="B33" i="18" s="1"/>
  <c r="Q33" i="18" s="1"/>
  <c r="M77" i="21"/>
  <c r="Q77" i="21" s="1"/>
  <c r="V77" i="21" s="1"/>
  <c r="M74" i="20"/>
  <c r="N65" i="6"/>
  <c r="T65" i="6" s="1"/>
  <c r="M65" i="21"/>
  <c r="Q65" i="21" s="1"/>
  <c r="V65" i="21" s="1"/>
  <c r="M63" i="20"/>
  <c r="N165" i="6"/>
  <c r="T165" i="6" s="1"/>
  <c r="Y165" i="6" s="1"/>
  <c r="F77" i="11" s="1"/>
  <c r="W77" i="11" s="1"/>
  <c r="M165" i="21"/>
  <c r="Q165" i="21" s="1"/>
  <c r="V165" i="21" s="1"/>
  <c r="M159" i="20"/>
  <c r="M107" i="4"/>
  <c r="Q107" i="4" s="1"/>
  <c r="V107" i="4" s="1"/>
  <c r="D39" i="11" s="1"/>
  <c r="U39" i="11" s="1"/>
  <c r="M107" i="21"/>
  <c r="M103" i="20"/>
  <c r="M35" i="4"/>
  <c r="Q35" i="4" s="1"/>
  <c r="V35" i="4" s="1"/>
  <c r="H39" i="11" s="1"/>
  <c r="Y39" i="11" s="1"/>
  <c r="M35" i="21"/>
  <c r="M34" i="20"/>
  <c r="N94" i="6"/>
  <c r="T94" i="6" s="1"/>
  <c r="Y94" i="6" s="1"/>
  <c r="B78" i="18" s="1"/>
  <c r="Q78" i="18" s="1"/>
  <c r="M94" i="21"/>
  <c r="M91" i="20"/>
  <c r="M267" i="4"/>
  <c r="M267" i="21"/>
  <c r="M258" i="20"/>
  <c r="M152" i="4"/>
  <c r="Q152" i="4" s="1"/>
  <c r="V152" i="4" s="1"/>
  <c r="F36" i="11" s="1"/>
  <c r="W36" i="11" s="1"/>
  <c r="M152" i="21"/>
  <c r="M146" i="20"/>
  <c r="M278" i="4"/>
  <c r="Q278" i="4" s="1"/>
  <c r="V278" i="4" s="1"/>
  <c r="H43" i="19" s="1"/>
  <c r="M278" i="21"/>
  <c r="M269" i="20"/>
  <c r="M258" i="4"/>
  <c r="Q258" i="4" s="1"/>
  <c r="V258" i="4" s="1"/>
  <c r="F47" i="19" s="1"/>
  <c r="M258" i="21"/>
  <c r="M249" i="20"/>
  <c r="N179" i="6"/>
  <c r="T179" i="6" s="1"/>
  <c r="Y179" i="6" s="1"/>
  <c r="F67" i="18" s="1"/>
  <c r="U67" i="18" s="1"/>
  <c r="M179" i="21"/>
  <c r="M172" i="20"/>
  <c r="M293" i="4"/>
  <c r="Q293" i="4" s="1"/>
  <c r="V293" i="4" s="1"/>
  <c r="J34" i="19" s="1"/>
  <c r="M293" i="21"/>
  <c r="M284" i="20"/>
  <c r="M148" i="4"/>
  <c r="Q148" i="4" s="1"/>
  <c r="V148" i="4" s="1"/>
  <c r="F32" i="11" s="1"/>
  <c r="W32" i="11" s="1"/>
  <c r="M148" i="21"/>
  <c r="M142" i="20"/>
  <c r="M196" i="21"/>
  <c r="M188" i="20"/>
  <c r="N356" i="6"/>
  <c r="T356" i="6" s="1"/>
  <c r="Y356" i="6" s="1"/>
  <c r="D77" i="19" s="1"/>
  <c r="M356" i="21"/>
  <c r="M347" i="20"/>
  <c r="M147" i="4"/>
  <c r="Q147" i="4" s="1"/>
  <c r="V147" i="4" s="1"/>
  <c r="F31" i="11" s="1"/>
  <c r="W31" i="11" s="1"/>
  <c r="M147" i="21"/>
  <c r="M141" i="20"/>
  <c r="N87" i="6"/>
  <c r="T87" i="6" s="1"/>
  <c r="Y87" i="6" s="1"/>
  <c r="B71" i="18" s="1"/>
  <c r="Q71" i="18" s="1"/>
  <c r="M87" i="21"/>
  <c r="M84" i="20"/>
  <c r="M200" i="4"/>
  <c r="M200" i="21"/>
  <c r="M192" i="20"/>
  <c r="M184" i="21"/>
  <c r="M177" i="20"/>
  <c r="Q3" i="21"/>
  <c r="V3" i="21" s="1"/>
  <c r="M249" i="4"/>
  <c r="Q249" i="4" s="1"/>
  <c r="V249" i="4" s="1"/>
  <c r="F38" i="19" s="1"/>
  <c r="M249" i="21"/>
  <c r="M240" i="20"/>
  <c r="N251" i="6"/>
  <c r="T251" i="6" s="1"/>
  <c r="Y251" i="6" s="1"/>
  <c r="F68" i="19" s="1"/>
  <c r="M251" i="21"/>
  <c r="M242" i="20"/>
  <c r="M45" i="4"/>
  <c r="Q45" i="4" s="1"/>
  <c r="V45" i="4" s="1"/>
  <c r="H49" i="11" s="1"/>
  <c r="Y49" i="11" s="1"/>
  <c r="M45" i="21"/>
  <c r="Q45" i="21" s="1"/>
  <c r="V45" i="21" s="1"/>
  <c r="M44" i="20"/>
  <c r="M327" i="4"/>
  <c r="Q327" i="4" s="1"/>
  <c r="V327" i="4" s="1"/>
  <c r="L44" i="19" s="1"/>
  <c r="M327" i="21"/>
  <c r="M318" i="20"/>
  <c r="M126" i="4"/>
  <c r="Q126" i="4" s="1"/>
  <c r="V126" i="4" s="1"/>
  <c r="D34" i="18" s="1"/>
  <c r="S34" i="18" s="1"/>
  <c r="M126" i="21"/>
  <c r="M121" i="20"/>
  <c r="M105" i="4"/>
  <c r="Q105" i="4" s="1"/>
  <c r="V105" i="4" s="1"/>
  <c r="D37" i="11" s="1"/>
  <c r="U37" i="11" s="1"/>
  <c r="M105" i="21"/>
  <c r="Q105" i="21" s="1"/>
  <c r="V105" i="21" s="1"/>
  <c r="M101" i="20"/>
  <c r="N158" i="6"/>
  <c r="T158" i="6" s="1"/>
  <c r="Y158" i="6" s="1"/>
  <c r="F70" i="11" s="1"/>
  <c r="W70" i="11" s="1"/>
  <c r="M158" i="21"/>
  <c r="M152" i="20"/>
  <c r="M37" i="4"/>
  <c r="Q37" i="4" s="1"/>
  <c r="V37" i="4" s="1"/>
  <c r="H41" i="11" s="1"/>
  <c r="Y41" i="11" s="1"/>
  <c r="M37" i="21"/>
  <c r="Q37" i="21" s="1"/>
  <c r="V37" i="21" s="1"/>
  <c r="M36" i="20"/>
  <c r="M156" i="4"/>
  <c r="Q156" i="4" s="1"/>
  <c r="V156" i="4" s="1"/>
  <c r="F40" i="11" s="1"/>
  <c r="W40" i="11" s="1"/>
  <c r="M156" i="21"/>
  <c r="M150" i="20"/>
  <c r="N58" i="6"/>
  <c r="T58" i="6" s="1"/>
  <c r="M58" i="21"/>
  <c r="M56" i="20"/>
  <c r="M137" i="4"/>
  <c r="Q137" i="4" s="1"/>
  <c r="V137" i="4" s="1"/>
  <c r="D45" i="18" s="1"/>
  <c r="S45" i="18" s="1"/>
  <c r="M137" i="21"/>
  <c r="M132" i="20"/>
  <c r="M291" i="4"/>
  <c r="Q291" i="4" s="1"/>
  <c r="V291" i="4" s="1"/>
  <c r="J32" i="19" s="1"/>
  <c r="M291" i="21"/>
  <c r="M282" i="20"/>
  <c r="M178" i="4"/>
  <c r="Q178" i="4" s="1"/>
  <c r="V178" i="4" s="1"/>
  <c r="F38" i="18" s="1"/>
  <c r="U38" i="18" s="1"/>
  <c r="M178" i="21"/>
  <c r="M171" i="20"/>
  <c r="M292" i="4"/>
  <c r="Q292" i="4" s="1"/>
  <c r="V292" i="4" s="1"/>
  <c r="J33" i="19" s="1"/>
  <c r="M292" i="21"/>
  <c r="M283" i="20"/>
  <c r="M308" i="21"/>
  <c r="Q308" i="21" s="1"/>
  <c r="V308" i="21" s="1"/>
  <c r="M299" i="20"/>
  <c r="M205" i="21"/>
  <c r="M197" i="20"/>
  <c r="M303" i="21"/>
  <c r="M294" i="20"/>
  <c r="M208" i="4"/>
  <c r="Q208" i="4" s="1"/>
  <c r="V208" i="4" s="1"/>
  <c r="H44" i="18" s="1"/>
  <c r="W44" i="18" s="1"/>
  <c r="M208" i="21"/>
  <c r="M200" i="20"/>
  <c r="M206" i="4"/>
  <c r="Q206" i="4" s="1"/>
  <c r="V206" i="4" s="1"/>
  <c r="H42" i="18" s="1"/>
  <c r="W42" i="18" s="1"/>
  <c r="M206" i="21"/>
  <c r="M198" i="20"/>
  <c r="M307" i="21"/>
  <c r="M298" i="20"/>
  <c r="M183" i="21"/>
  <c r="M176" i="20"/>
  <c r="M232" i="21"/>
  <c r="M223" i="20"/>
  <c r="M212" i="21"/>
  <c r="M204" i="20"/>
  <c r="N334" i="6"/>
  <c r="T334" i="6" s="1"/>
  <c r="Y334" i="6" s="1"/>
  <c r="L79" i="19" s="1"/>
  <c r="M334" i="21"/>
  <c r="M325" i="20"/>
  <c r="Q16" i="20"/>
  <c r="V16" i="20" s="1"/>
  <c r="M275" i="4"/>
  <c r="Q275" i="4" s="1"/>
  <c r="V275" i="4" s="1"/>
  <c r="H40" i="19" s="1"/>
  <c r="M275" i="21"/>
  <c r="M266" i="20"/>
  <c r="M277" i="4"/>
  <c r="Q277" i="4" s="1"/>
  <c r="V277" i="4" s="1"/>
  <c r="H42" i="19" s="1"/>
  <c r="M277" i="21"/>
  <c r="Q277" i="21" s="1"/>
  <c r="V277" i="21" s="1"/>
  <c r="M268" i="20"/>
  <c r="N67" i="6"/>
  <c r="T67" i="6" s="1"/>
  <c r="M67" i="21"/>
  <c r="M65" i="20"/>
  <c r="M321" i="4"/>
  <c r="Q321" i="4" s="1"/>
  <c r="V321" i="4" s="1"/>
  <c r="L38" i="19" s="1"/>
  <c r="M321" i="21"/>
  <c r="M312" i="20"/>
  <c r="N163" i="6"/>
  <c r="T163" i="6" s="1"/>
  <c r="Y163" i="6" s="1"/>
  <c r="F75" i="11" s="1"/>
  <c r="W75" i="11" s="1"/>
  <c r="M163" i="21"/>
  <c r="M157" i="20"/>
  <c r="N127" i="6"/>
  <c r="T127" i="6" s="1"/>
  <c r="Y127" i="6" s="1"/>
  <c r="D63" i="18" s="1"/>
  <c r="S63" i="18" s="1"/>
  <c r="M127" i="21"/>
  <c r="M122" i="20"/>
  <c r="N248" i="6"/>
  <c r="T248" i="6" s="1"/>
  <c r="Y248" i="6" s="1"/>
  <c r="F65" i="19" s="1"/>
  <c r="M248" i="21"/>
  <c r="Q248" i="21" s="1"/>
  <c r="V248" i="21" s="1"/>
  <c r="M239" i="20"/>
  <c r="M166" i="4"/>
  <c r="Q166" i="4" s="1"/>
  <c r="V166" i="4" s="1"/>
  <c r="F50" i="11" s="1"/>
  <c r="W50" i="11" s="1"/>
  <c r="M166" i="21"/>
  <c r="M160" i="20"/>
  <c r="N111" i="6"/>
  <c r="T111" i="6" s="1"/>
  <c r="Y111" i="6" s="1"/>
  <c r="D71" i="11" s="1"/>
  <c r="U71" i="11" s="1"/>
  <c r="M111" i="21"/>
  <c r="M107" i="20"/>
  <c r="N151" i="6"/>
  <c r="T151" i="6" s="1"/>
  <c r="Y151" i="6" s="1"/>
  <c r="F63" i="11" s="1"/>
  <c r="W63" i="11" s="1"/>
  <c r="M151" i="21"/>
  <c r="M145" i="20"/>
  <c r="M315" i="4"/>
  <c r="Q315" i="4" s="1"/>
  <c r="V315" i="4" s="1"/>
  <c r="L32" i="19" s="1"/>
  <c r="M315" i="21"/>
  <c r="M306" i="20"/>
  <c r="M188" i="21"/>
  <c r="M181" i="20"/>
  <c r="M318" i="21"/>
  <c r="M309" i="20"/>
  <c r="N358" i="6"/>
  <c r="T358" i="6" s="1"/>
  <c r="Y358" i="6" s="1"/>
  <c r="D79" i="19" s="1"/>
  <c r="M358" i="21"/>
  <c r="M349" i="20"/>
  <c r="N219" i="6"/>
  <c r="T219" i="6" s="1"/>
  <c r="Y219" i="6" s="1"/>
  <c r="B60" i="19" s="1"/>
  <c r="M219" i="21"/>
  <c r="M210" i="20"/>
  <c r="M319" i="4"/>
  <c r="Q319" i="4" s="1"/>
  <c r="V319" i="4" s="1"/>
  <c r="L36" i="19" s="1"/>
  <c r="M319" i="21"/>
  <c r="M310" i="20"/>
  <c r="M282" i="4"/>
  <c r="Q282" i="4" s="1"/>
  <c r="V282" i="4" s="1"/>
  <c r="H47" i="19" s="1"/>
  <c r="M282" i="21"/>
  <c r="M273" i="20"/>
  <c r="M220" i="4"/>
  <c r="Q220" i="4" s="1"/>
  <c r="V220" i="4" s="1"/>
  <c r="B33" i="19" s="1"/>
  <c r="M220" i="21"/>
  <c r="M211" i="20"/>
  <c r="M331" i="4"/>
  <c r="Q331" i="4" s="1"/>
  <c r="V331" i="4" s="1"/>
  <c r="L48" i="19" s="1"/>
  <c r="M331" i="21"/>
  <c r="M322" i="20"/>
  <c r="M197" i="4"/>
  <c r="Q197" i="4" s="1"/>
  <c r="V197" i="4" s="1"/>
  <c r="H33" i="18" s="1"/>
  <c r="W33" i="18" s="1"/>
  <c r="M197" i="21"/>
  <c r="Q197" i="21" s="1"/>
  <c r="V197" i="21" s="1"/>
  <c r="M189" i="20"/>
  <c r="N135" i="6"/>
  <c r="T135" i="6" s="1"/>
  <c r="Y135" i="6" s="1"/>
  <c r="D71" i="18" s="1"/>
  <c r="S71" i="18" s="1"/>
  <c r="M135" i="21"/>
  <c r="M130" i="20"/>
  <c r="N226" i="6"/>
  <c r="T226" i="6" s="1"/>
  <c r="Y226" i="6" s="1"/>
  <c r="B67" i="19" s="1"/>
  <c r="M226" i="21"/>
  <c r="M217" i="20"/>
  <c r="M149" i="4"/>
  <c r="Q149" i="4" s="1"/>
  <c r="V149" i="4" s="1"/>
  <c r="F33" i="11" s="1"/>
  <c r="W33" i="11" s="1"/>
  <c r="M149" i="21"/>
  <c r="M143" i="20"/>
  <c r="Q16" i="21"/>
  <c r="V16" i="21" s="1"/>
  <c r="N20" i="6"/>
  <c r="T20" i="6" s="1"/>
  <c r="Y20" i="6" s="1"/>
  <c r="B76" i="11" s="1"/>
  <c r="S76" i="11" s="1"/>
  <c r="M20" i="21"/>
  <c r="M20" i="20"/>
  <c r="M299" i="4"/>
  <c r="Q299" i="4" s="1"/>
  <c r="V299" i="4" s="1"/>
  <c r="J40" i="19" s="1"/>
  <c r="M299" i="21"/>
  <c r="M290" i="20"/>
  <c r="N351" i="6"/>
  <c r="T351" i="6" s="1"/>
  <c r="Y351" i="6" s="1"/>
  <c r="D72" i="19" s="1"/>
  <c r="M351" i="21"/>
  <c r="M342" i="20"/>
  <c r="M125" i="4"/>
  <c r="Q125" i="4" s="1"/>
  <c r="V125" i="4" s="1"/>
  <c r="D33" i="18" s="1"/>
  <c r="S33" i="18" s="1"/>
  <c r="M125" i="21"/>
  <c r="M120" i="20"/>
  <c r="M113" i="4"/>
  <c r="Q113" i="4" s="1"/>
  <c r="V113" i="4" s="1"/>
  <c r="D45" i="11" s="1"/>
  <c r="U45" i="11" s="1"/>
  <c r="M113" i="21"/>
  <c r="M109" i="20"/>
  <c r="M177" i="4"/>
  <c r="Q177" i="4" s="1"/>
  <c r="V177" i="4" s="1"/>
  <c r="F37" i="18" s="1"/>
  <c r="U37" i="18" s="1"/>
  <c r="M177" i="21"/>
  <c r="Q177" i="21" s="1"/>
  <c r="V177" i="21" s="1"/>
  <c r="M170" i="20"/>
  <c r="M164" i="4"/>
  <c r="Q164" i="4" s="1"/>
  <c r="V164" i="4" s="1"/>
  <c r="F48" i="11" s="1"/>
  <c r="W48" i="11" s="1"/>
  <c r="M164" i="21"/>
  <c r="M158" i="20"/>
  <c r="N7" i="6"/>
  <c r="T7" i="6" s="1"/>
  <c r="Y7" i="6" s="1"/>
  <c r="B63" i="11" s="1"/>
  <c r="S63" i="11" s="1"/>
  <c r="M7" i="21"/>
  <c r="M7" i="20"/>
  <c r="M298" i="4"/>
  <c r="Q298" i="4" s="1"/>
  <c r="V298" i="4" s="1"/>
  <c r="J39" i="19" s="1"/>
  <c r="M298" i="21"/>
  <c r="M289" i="20"/>
  <c r="M270" i="4"/>
  <c r="Q270" i="4" s="1"/>
  <c r="V270" i="4" s="1"/>
  <c r="H35" i="19" s="1"/>
  <c r="M270" i="21"/>
  <c r="M261" i="20"/>
  <c r="N171" i="6"/>
  <c r="T171" i="6" s="1"/>
  <c r="Y171" i="6" s="1"/>
  <c r="F59" i="18" s="1"/>
  <c r="U59" i="18" s="1"/>
  <c r="M171" i="21"/>
  <c r="M164" i="20"/>
  <c r="M187" i="4"/>
  <c r="Q187" i="4" s="1"/>
  <c r="V187" i="4" s="1"/>
  <c r="F47" i="18" s="1"/>
  <c r="U47" i="18" s="1"/>
  <c r="M187" i="21"/>
  <c r="M180" i="20"/>
  <c r="M341" i="4"/>
  <c r="Q341" i="4" s="1"/>
  <c r="V341" i="4" s="1"/>
  <c r="D34" i="19" s="1"/>
  <c r="M341" i="21"/>
  <c r="M332" i="20"/>
  <c r="M204" i="4"/>
  <c r="Q204" i="4" s="1"/>
  <c r="V204" i="4" s="1"/>
  <c r="H40" i="18" s="1"/>
  <c r="W40" i="18" s="1"/>
  <c r="M204" i="21"/>
  <c r="M196" i="20"/>
  <c r="M328" i="4"/>
  <c r="Q328" i="4" s="1"/>
  <c r="V328" i="4" s="1"/>
  <c r="L45" i="19" s="1"/>
  <c r="M328" i="21"/>
  <c r="M319" i="20"/>
  <c r="M225" i="4"/>
  <c r="Q225" i="4" s="1"/>
  <c r="V225" i="4" s="1"/>
  <c r="B38" i="19" s="1"/>
  <c r="M225" i="21"/>
  <c r="M216" i="20"/>
  <c r="M229" i="4"/>
  <c r="Q229" i="4" s="1"/>
  <c r="V229" i="4" s="1"/>
  <c r="B42" i="19" s="1"/>
  <c r="M229" i="21"/>
  <c r="M220" i="20"/>
  <c r="N329" i="6"/>
  <c r="T329" i="6" s="1"/>
  <c r="Y329" i="6" s="1"/>
  <c r="L74" i="19" s="1"/>
  <c r="M329" i="21"/>
  <c r="M320" i="20"/>
  <c r="M91" i="4"/>
  <c r="Q91" i="4" s="1"/>
  <c r="V91" i="4" s="1"/>
  <c r="B47" i="18" s="1"/>
  <c r="Q47" i="18" s="1"/>
  <c r="M91" i="21"/>
  <c r="M88" i="20"/>
  <c r="M230" i="4"/>
  <c r="Q230" i="4" s="1"/>
  <c r="V230" i="4" s="1"/>
  <c r="B43" i="19" s="1"/>
  <c r="M230" i="21"/>
  <c r="M221" i="20"/>
  <c r="N357" i="6"/>
  <c r="T357" i="6" s="1"/>
  <c r="Y357" i="6" s="1"/>
  <c r="D78" i="19" s="1"/>
  <c r="M357" i="21"/>
  <c r="M348" i="20"/>
  <c r="M207" i="4"/>
  <c r="Q207" i="4" s="1"/>
  <c r="V207" i="4" s="1"/>
  <c r="H43" i="18" s="1"/>
  <c r="W43" i="18" s="1"/>
  <c r="M207" i="21"/>
  <c r="M199" i="20"/>
  <c r="M235" i="4"/>
  <c r="Q235" i="4" s="1"/>
  <c r="V235" i="4" s="1"/>
  <c r="B48" i="19" s="1"/>
  <c r="M235" i="21"/>
  <c r="M226" i="20"/>
  <c r="M236" i="4"/>
  <c r="Q236" i="4" s="1"/>
  <c r="V236" i="4" s="1"/>
  <c r="B49" i="19" s="1"/>
  <c r="M236" i="21"/>
  <c r="M227" i="20"/>
  <c r="M211" i="4"/>
  <c r="Q211" i="4" s="1"/>
  <c r="V211" i="4" s="1"/>
  <c r="H47" i="18" s="1"/>
  <c r="W47" i="18" s="1"/>
  <c r="M211" i="21"/>
  <c r="M203" i="20"/>
  <c r="Q187" i="20"/>
  <c r="V187" i="20" s="1"/>
  <c r="M54" i="21"/>
  <c r="M52" i="20"/>
  <c r="N38" i="6"/>
  <c r="T38" i="6" s="1"/>
  <c r="M38" i="21"/>
  <c r="M37" i="20"/>
  <c r="M323" i="4"/>
  <c r="Q323" i="4" s="1"/>
  <c r="V323" i="4" s="1"/>
  <c r="L40" i="19" s="1"/>
  <c r="M323" i="21"/>
  <c r="M314" i="20"/>
  <c r="N157" i="6"/>
  <c r="T157" i="6" s="1"/>
  <c r="Y157" i="6" s="1"/>
  <c r="F69" i="11" s="1"/>
  <c r="W69" i="11" s="1"/>
  <c r="M157" i="21"/>
  <c r="Q157" i="21" s="1"/>
  <c r="V157" i="21" s="1"/>
  <c r="M151" i="20"/>
  <c r="M160" i="4"/>
  <c r="Q160" i="4" s="1"/>
  <c r="V160" i="4" s="1"/>
  <c r="F44" i="11" s="1"/>
  <c r="W44" i="11" s="1"/>
  <c r="M160" i="21"/>
  <c r="M154" i="20"/>
  <c r="M252" i="4"/>
  <c r="Q252" i="4" s="1"/>
  <c r="V252" i="4" s="1"/>
  <c r="F41" i="19" s="1"/>
  <c r="M252" i="21"/>
  <c r="M243" i="20"/>
  <c r="M30" i="4"/>
  <c r="Q30" i="4" s="1"/>
  <c r="V30" i="4" s="1"/>
  <c r="H34" i="11" s="1"/>
  <c r="Y34" i="11" s="1"/>
  <c r="M30" i="21"/>
  <c r="M29" i="20"/>
  <c r="N320" i="6"/>
  <c r="T320" i="6" s="1"/>
  <c r="Y320" i="6" s="1"/>
  <c r="L65" i="19" s="1"/>
  <c r="M320" i="21"/>
  <c r="Q320" i="21" s="1"/>
  <c r="V320" i="21" s="1"/>
  <c r="M311" i="20"/>
  <c r="M247" i="4"/>
  <c r="Q247" i="4" s="1"/>
  <c r="V247" i="4" s="1"/>
  <c r="F36" i="19" s="1"/>
  <c r="M247" i="21"/>
  <c r="M238" i="20"/>
  <c r="N203" i="6"/>
  <c r="T203" i="6" s="1"/>
  <c r="Y203" i="6" s="1"/>
  <c r="H67" i="18" s="1"/>
  <c r="W67" i="18" s="1"/>
  <c r="M203" i="21"/>
  <c r="M195" i="20"/>
  <c r="N224" i="6"/>
  <c r="T224" i="6" s="1"/>
  <c r="Y224" i="6" s="1"/>
  <c r="B65" i="19" s="1"/>
  <c r="M224" i="21"/>
  <c r="M215" i="20"/>
  <c r="M214" i="4"/>
  <c r="Q214" i="4" s="1"/>
  <c r="V214" i="4" s="1"/>
  <c r="H50" i="18" s="1"/>
  <c r="W50" i="18" s="1"/>
  <c r="M214" i="21"/>
  <c r="M206" i="20"/>
  <c r="M342" i="4"/>
  <c r="Q342" i="4" s="1"/>
  <c r="V342" i="4" s="1"/>
  <c r="D35" i="19" s="1"/>
  <c r="M342" i="21"/>
  <c r="M333" i="20"/>
  <c r="M283" i="4"/>
  <c r="Q283" i="4" s="1"/>
  <c r="V283" i="4" s="1"/>
  <c r="H48" i="19" s="1"/>
  <c r="M283" i="21"/>
  <c r="M274" i="20"/>
  <c r="M243" i="4"/>
  <c r="Q243" i="4" s="1"/>
  <c r="V243" i="4" s="1"/>
  <c r="F32" i="19" s="1"/>
  <c r="M243" i="21"/>
  <c r="M234" i="20"/>
  <c r="M343" i="4"/>
  <c r="Q343" i="4" s="1"/>
  <c r="V343" i="4" s="1"/>
  <c r="D36" i="19" s="1"/>
  <c r="M343" i="21"/>
  <c r="M334" i="20"/>
  <c r="M85" i="4"/>
  <c r="Q85" i="4" s="1"/>
  <c r="V85" i="4" s="1"/>
  <c r="B41" i="18" s="1"/>
  <c r="Q41" i="18" s="1"/>
  <c r="M85" i="21"/>
  <c r="Q85" i="21" s="1"/>
  <c r="V85" i="21" s="1"/>
  <c r="M82" i="20"/>
  <c r="M244" i="4"/>
  <c r="Q244" i="4" s="1"/>
  <c r="V244" i="4" s="1"/>
  <c r="F33" i="19" s="1"/>
  <c r="M244" i="21"/>
  <c r="M235" i="20"/>
  <c r="N199" i="6"/>
  <c r="T199" i="6" s="1"/>
  <c r="Y199" i="6" s="1"/>
  <c r="H63" i="18" s="1"/>
  <c r="W63" i="18" s="1"/>
  <c r="M199" i="21"/>
  <c r="M191" i="20"/>
  <c r="N223" i="6"/>
  <c r="T223" i="6" s="1"/>
  <c r="Y223" i="6" s="1"/>
  <c r="B64" i="19" s="1"/>
  <c r="M223" i="21"/>
  <c r="M214" i="20"/>
  <c r="M93" i="4"/>
  <c r="Q93" i="4" s="1"/>
  <c r="V93" i="4" s="1"/>
  <c r="B49" i="18" s="1"/>
  <c r="Q49" i="18" s="1"/>
  <c r="M93" i="21"/>
  <c r="Q93" i="21" s="1"/>
  <c r="V93" i="21" s="1"/>
  <c r="M90" i="20"/>
  <c r="M260" i="4"/>
  <c r="Q260" i="4" s="1"/>
  <c r="V260" i="4" s="1"/>
  <c r="F49" i="19" s="1"/>
  <c r="M260" i="21"/>
  <c r="M251" i="20"/>
  <c r="M309" i="21"/>
  <c r="Q309" i="21" s="1"/>
  <c r="V309" i="21" s="1"/>
  <c r="M300" i="20"/>
  <c r="Q195" i="21"/>
  <c r="V195" i="21" s="1"/>
  <c r="M7" i="4"/>
  <c r="Q7" i="4" s="1"/>
  <c r="V7" i="4" s="1"/>
  <c r="B35" i="11" s="1"/>
  <c r="S35" i="11" s="1"/>
  <c r="Q16" i="4"/>
  <c r="V16" i="4" s="1"/>
  <c r="B44" i="11" s="1"/>
  <c r="S44" i="11" s="1"/>
  <c r="Q3" i="4"/>
  <c r="V3" i="4" s="1"/>
  <c r="B31" i="11" s="1"/>
  <c r="S31" i="11" s="1"/>
  <c r="Q51" i="4"/>
  <c r="V51" i="4" s="1"/>
  <c r="J31" i="11" s="1"/>
  <c r="AA31" i="11" s="1"/>
  <c r="L14" i="19"/>
  <c r="N14" i="19" s="1"/>
  <c r="Q14" i="19" s="1"/>
  <c r="J10" i="19"/>
  <c r="N10" i="19" s="1"/>
  <c r="Q10" i="19" s="1"/>
  <c r="F7" i="19"/>
  <c r="N7" i="19" s="1"/>
  <c r="Q7" i="19" s="1"/>
  <c r="M356" i="4"/>
  <c r="M151" i="4"/>
  <c r="Q151" i="4" s="1"/>
  <c r="V151" i="4" s="1"/>
  <c r="F35" i="11" s="1"/>
  <c r="W35" i="11" s="1"/>
  <c r="M106" i="4"/>
  <c r="N148" i="6"/>
  <c r="N244" i="6"/>
  <c r="N85" i="6"/>
  <c r="N22" i="6"/>
  <c r="N211" i="6"/>
  <c r="N160" i="6"/>
  <c r="M251" i="4"/>
  <c r="Q2" i="2"/>
  <c r="R2" i="2" s="1"/>
  <c r="T355" i="6"/>
  <c r="Y355" i="6" s="1"/>
  <c r="D76" i="19" s="1"/>
  <c r="T318" i="6"/>
  <c r="Y318" i="6" s="1"/>
  <c r="L63" i="19" s="1"/>
  <c r="T308" i="6"/>
  <c r="Y308" i="6" s="1"/>
  <c r="J77" i="19" s="1"/>
  <c r="T303" i="6"/>
  <c r="Y303" i="6" s="1"/>
  <c r="J72" i="19" s="1"/>
  <c r="T302" i="6"/>
  <c r="Y302" i="6" s="1"/>
  <c r="J71" i="19" s="1"/>
  <c r="T286" i="6"/>
  <c r="Y286" i="6" s="1"/>
  <c r="H79" i="19" s="1"/>
  <c r="T271" i="6"/>
  <c r="Y271" i="6" s="1"/>
  <c r="H64" i="19" s="1"/>
  <c r="T232" i="6"/>
  <c r="Y232" i="6" s="1"/>
  <c r="B73" i="19" s="1"/>
  <c r="T231" i="6"/>
  <c r="Y231" i="6" s="1"/>
  <c r="B72" i="19" s="1"/>
  <c r="T195" i="6"/>
  <c r="Y195" i="6" s="1"/>
  <c r="H59" i="18" s="1"/>
  <c r="W59" i="18" s="1"/>
  <c r="T200" i="6"/>
  <c r="Y200" i="6" s="1"/>
  <c r="H64" i="18" s="1"/>
  <c r="W64" i="18" s="1"/>
  <c r="T205" i="6"/>
  <c r="Y205" i="6" s="1"/>
  <c r="H69" i="18" s="1"/>
  <c r="W69" i="18" s="1"/>
  <c r="T183" i="6"/>
  <c r="Y183" i="6" s="1"/>
  <c r="F71" i="18" s="1"/>
  <c r="U71" i="18" s="1"/>
  <c r="T188" i="6"/>
  <c r="Y188" i="6" s="1"/>
  <c r="F76" i="18" s="1"/>
  <c r="U76" i="18" s="1"/>
  <c r="T184" i="6"/>
  <c r="Y184" i="6" s="1"/>
  <c r="F72" i="18" s="1"/>
  <c r="U72" i="18" s="1"/>
  <c r="T78" i="6"/>
  <c r="Y78" i="6" s="1"/>
  <c r="B62" i="18" s="1"/>
  <c r="Q62" i="18" s="1"/>
  <c r="N15" i="6"/>
  <c r="T3" i="6"/>
  <c r="Y3" i="6" s="1"/>
  <c r="B59" i="11" s="1"/>
  <c r="S59" i="11" s="1"/>
  <c r="M94" i="4"/>
  <c r="Q94" i="4" s="1"/>
  <c r="V94" i="4" s="1"/>
  <c r="B50" i="18" s="1"/>
  <c r="Q50" i="18" s="1"/>
  <c r="N204" i="6"/>
  <c r="N227" i="6"/>
  <c r="M158" i="4"/>
  <c r="N138" i="6"/>
  <c r="N341" i="6"/>
  <c r="N126" i="6"/>
  <c r="M248" i="4"/>
  <c r="M301" i="4"/>
  <c r="N270" i="6"/>
  <c r="N114" i="6"/>
  <c r="N57" i="6"/>
  <c r="N278" i="6"/>
  <c r="N6" i="6"/>
  <c r="M135" i="4"/>
  <c r="M334" i="4"/>
  <c r="M226" i="4"/>
  <c r="M198" i="4"/>
  <c r="M140" i="4"/>
  <c r="M150" i="4"/>
  <c r="M86" i="4"/>
  <c r="M257" i="4"/>
  <c r="M329" i="4"/>
  <c r="M139" i="4"/>
  <c r="N113" i="6"/>
  <c r="N342" i="6"/>
  <c r="N105" i="6"/>
  <c r="M322" i="4"/>
  <c r="N275" i="6"/>
  <c r="N220" i="6"/>
  <c r="N280" i="6"/>
  <c r="N282" i="6"/>
  <c r="N225" i="6"/>
  <c r="N279" i="6"/>
  <c r="N306" i="6"/>
  <c r="N197" i="6"/>
  <c r="N310" i="6"/>
  <c r="N331" i="6"/>
  <c r="N267" i="6"/>
  <c r="N229" i="6"/>
  <c r="N75" i="6"/>
  <c r="N260" i="6"/>
  <c r="M203" i="4"/>
  <c r="M127" i="4"/>
  <c r="N298" i="6"/>
  <c r="N107" i="6"/>
  <c r="N130" i="6"/>
  <c r="N283" i="6"/>
  <c r="M185" i="4"/>
  <c r="M157" i="4"/>
  <c r="N247" i="6"/>
  <c r="N178" i="6"/>
  <c r="N299" i="6"/>
  <c r="M228" i="4"/>
  <c r="M155" i="4"/>
  <c r="M186" i="4"/>
  <c r="M320" i="4"/>
  <c r="M4" i="4"/>
  <c r="N281" i="6"/>
  <c r="N207" i="6"/>
  <c r="M330" i="4"/>
  <c r="M179" i="4"/>
  <c r="F11" i="18"/>
  <c r="N354" i="6"/>
  <c r="N343" i="6"/>
  <c r="N294" i="6"/>
  <c r="N35" i="6"/>
  <c r="N235" i="6"/>
  <c r="N300" i="6"/>
  <c r="N315" i="6"/>
  <c r="N230" i="6"/>
  <c r="N149" i="6"/>
  <c r="M357" i="4"/>
  <c r="M20" i="4"/>
  <c r="N258" i="6"/>
  <c r="N159" i="6"/>
  <c r="N237" i="6"/>
  <c r="N292" i="6"/>
  <c r="N45" i="6"/>
  <c r="N176" i="6"/>
  <c r="N293" i="6"/>
  <c r="N180" i="6"/>
  <c r="N187" i="6"/>
  <c r="N243" i="6"/>
  <c r="N29" i="6"/>
  <c r="N295" i="6"/>
  <c r="M271" i="4"/>
  <c r="N236" i="6"/>
  <c r="N327" i="6"/>
  <c r="N91" i="6"/>
  <c r="O130" i="2"/>
  <c r="O99" i="2"/>
  <c r="F21" i="18"/>
  <c r="O284" i="2"/>
  <c r="O133" i="2"/>
  <c r="O220" i="2"/>
  <c r="O233" i="2"/>
  <c r="O303" i="2"/>
  <c r="O352" i="2"/>
  <c r="O252" i="2"/>
  <c r="O209" i="2"/>
  <c r="F10" i="18"/>
  <c r="O181" i="2"/>
  <c r="M223" i="4"/>
  <c r="M87" i="4"/>
  <c r="M224" i="4"/>
  <c r="M199" i="4"/>
  <c r="M219" i="4"/>
  <c r="O283" i="2"/>
  <c r="O332" i="2"/>
  <c r="O81" i="2"/>
  <c r="O141" i="2"/>
  <c r="O188" i="2"/>
  <c r="N147" i="6"/>
  <c r="N152" i="6"/>
  <c r="N132" i="6"/>
  <c r="N328" i="6"/>
  <c r="N129" i="6"/>
  <c r="N268" i="6"/>
  <c r="N319" i="6"/>
  <c r="N137" i="6"/>
  <c r="N213" i="6"/>
  <c r="N128" i="6"/>
  <c r="M358" i="4"/>
  <c r="F12" i="18"/>
  <c r="O331" i="2"/>
  <c r="O82" i="2"/>
  <c r="O189" i="2"/>
  <c r="O232" i="2"/>
  <c r="O80" i="2"/>
  <c r="O79" i="2"/>
  <c r="F5" i="18"/>
  <c r="O89" i="2"/>
  <c r="O140" i="2"/>
  <c r="F16" i="18"/>
  <c r="O201" i="2"/>
  <c r="N340" i="6"/>
  <c r="N256" i="6"/>
  <c r="N208" i="6"/>
  <c r="N291" i="6"/>
  <c r="N206" i="6"/>
  <c r="N93" i="6"/>
  <c r="N214" i="6"/>
  <c r="N269" i="6"/>
  <c r="O83" i="2"/>
  <c r="O98" i="2"/>
  <c r="F20" i="18"/>
  <c r="O304" i="2"/>
  <c r="O91" i="2"/>
  <c r="O132" i="2"/>
  <c r="O78" i="2"/>
  <c r="F4" i="18"/>
  <c r="O87" i="2"/>
  <c r="F13" i="18"/>
  <c r="O101" i="2"/>
  <c r="O253" i="2"/>
  <c r="O200" i="2"/>
  <c r="O261" i="2"/>
  <c r="O316" i="2"/>
  <c r="O88" i="2"/>
  <c r="O343" i="2"/>
  <c r="F19" i="18"/>
  <c r="F3" i="18"/>
  <c r="O315" i="2"/>
  <c r="O208" i="2"/>
  <c r="O180" i="2"/>
  <c r="O221" i="2"/>
  <c r="F18" i="18"/>
  <c r="O260" i="2"/>
  <c r="O100" i="2"/>
  <c r="M38" i="4"/>
  <c r="M326" i="4"/>
  <c r="M58" i="4"/>
  <c r="M165" i="4"/>
  <c r="N347" i="6"/>
  <c r="M163" i="4"/>
  <c r="N27" i="6"/>
  <c r="N172" i="6"/>
  <c r="N66" i="6"/>
  <c r="N346" i="6"/>
  <c r="N156" i="6"/>
  <c r="N30" i="6"/>
  <c r="N164" i="6"/>
  <c r="N321" i="6"/>
  <c r="M67" i="4"/>
  <c r="N175" i="6"/>
  <c r="N277" i="6"/>
  <c r="N323" i="6"/>
  <c r="N14" i="6"/>
  <c r="N250" i="6"/>
  <c r="N51" i="6"/>
  <c r="N272" i="6"/>
  <c r="N349" i="6"/>
  <c r="N125" i="6"/>
  <c r="N276" i="6"/>
  <c r="M111" i="4"/>
  <c r="O35" i="2"/>
  <c r="O67" i="2"/>
  <c r="O33" i="2"/>
  <c r="O153" i="2"/>
  <c r="O114" i="2"/>
  <c r="O68" i="2"/>
  <c r="O75" i="2"/>
  <c r="G22" i="11"/>
  <c r="O115" i="2"/>
  <c r="O273" i="2"/>
  <c r="O351" i="2"/>
  <c r="O7" i="2"/>
  <c r="B8" i="11"/>
  <c r="O32" i="2"/>
  <c r="O69" i="2"/>
  <c r="M68" i="20" s="1"/>
  <c r="M351" i="4"/>
  <c r="O20" i="2"/>
  <c r="B21" i="11"/>
  <c r="G21" i="11" s="1"/>
  <c r="O51" i="2"/>
  <c r="O296" i="2"/>
  <c r="O41" i="2"/>
  <c r="O11" i="2"/>
  <c r="B12" i="11"/>
  <c r="O38" i="2"/>
  <c r="O40" i="2"/>
  <c r="O160" i="2"/>
  <c r="O344" i="2"/>
  <c r="N252" i="6"/>
  <c r="O111" i="2"/>
  <c r="O323" i="2"/>
  <c r="O245" i="2"/>
  <c r="O108" i="2"/>
  <c r="O4" i="2"/>
  <c r="B5" i="11"/>
  <c r="G5" i="11" s="1"/>
  <c r="O31" i="2"/>
  <c r="G7" i="11"/>
  <c r="O12" i="2"/>
  <c r="B13" i="11"/>
  <c r="O39" i="2"/>
  <c r="O272" i="2"/>
  <c r="O152" i="2"/>
  <c r="M65" i="4"/>
  <c r="M46" i="4"/>
  <c r="O27" i="2"/>
  <c r="O103" i="2"/>
  <c r="O59" i="2"/>
  <c r="O10" i="2"/>
  <c r="B11" i="11"/>
  <c r="O62" i="2"/>
  <c r="O58" i="2"/>
  <c r="O42" i="2"/>
  <c r="O17" i="2"/>
  <c r="B18" i="11"/>
  <c r="O244" i="2"/>
  <c r="O43" i="2"/>
  <c r="O55" i="2"/>
  <c r="G6" i="11"/>
  <c r="O8" i="2"/>
  <c r="B9" i="11"/>
  <c r="O161" i="2"/>
  <c r="O18" i="2"/>
  <c r="B19" i="11"/>
  <c r="O102" i="2"/>
  <c r="N37" i="6"/>
  <c r="N77" i="6"/>
  <c r="N177" i="6"/>
  <c r="N55" i="6"/>
  <c r="N348" i="6"/>
  <c r="N31" i="6"/>
  <c r="N166" i="6"/>
  <c r="O60" i="2"/>
  <c r="O122" i="2"/>
  <c r="O63" i="2"/>
  <c r="O16" i="2"/>
  <c r="B17" i="11"/>
  <c r="O324" i="2"/>
  <c r="O172" i="2"/>
  <c r="O173" i="2"/>
  <c r="O61" i="2"/>
  <c r="N249" i="6"/>
  <c r="N350" i="6"/>
  <c r="O117" i="2"/>
  <c r="O123" i="2"/>
  <c r="O295" i="2"/>
  <c r="O107" i="2"/>
  <c r="O9" i="2"/>
  <c r="B10" i="11"/>
  <c r="O116" i="2"/>
  <c r="O109" i="2"/>
  <c r="T16" i="6"/>
  <c r="Y16" i="6" s="1"/>
  <c r="B72" i="11" s="1"/>
  <c r="S72" i="11" s="1"/>
  <c r="Q171" i="4"/>
  <c r="V171" i="4" s="1"/>
  <c r="F31" i="18" s="1"/>
  <c r="U31" i="18" s="1"/>
  <c r="Q300" i="4"/>
  <c r="V300" i="4" s="1"/>
  <c r="J41" i="19" s="1"/>
  <c r="Q238" i="4"/>
  <c r="V238" i="4" s="1"/>
  <c r="B51" i="19" s="1"/>
  <c r="Q188" i="4"/>
  <c r="V188" i="4" s="1"/>
  <c r="F48" i="18" s="1"/>
  <c r="U48" i="18" s="1"/>
  <c r="Q267" i="4"/>
  <c r="V267" i="4" s="1"/>
  <c r="H32" i="19" s="1"/>
  <c r="Q354" i="4"/>
  <c r="V354" i="4" s="1"/>
  <c r="D47" i="19" s="1"/>
  <c r="Q200" i="4"/>
  <c r="V200" i="4" s="1"/>
  <c r="H36" i="18" s="1"/>
  <c r="W36" i="18" s="1"/>
  <c r="Q255" i="4"/>
  <c r="V255" i="4" s="1"/>
  <c r="F44" i="19" s="1"/>
  <c r="Q129" i="4"/>
  <c r="V129" i="4" s="1"/>
  <c r="D37" i="18" s="1"/>
  <c r="S37" i="18" s="1"/>
  <c r="Q75" i="4"/>
  <c r="Q205" i="4"/>
  <c r="V205" i="4" s="1"/>
  <c r="H41" i="18" s="1"/>
  <c r="W41" i="18" s="1"/>
  <c r="Q212" i="4"/>
  <c r="V212" i="4" s="1"/>
  <c r="H48" i="18" s="1"/>
  <c r="W48" i="18" s="1"/>
  <c r="Q128" i="4"/>
  <c r="V128" i="4" s="1"/>
  <c r="D36" i="18" s="1"/>
  <c r="S36" i="18" s="1"/>
  <c r="Q231" i="4"/>
  <c r="V231" i="4" s="1"/>
  <c r="B44" i="19" s="1"/>
  <c r="Q308" i="4"/>
  <c r="V308" i="4" s="1"/>
  <c r="J49" i="19" s="1"/>
  <c r="Q339" i="4"/>
  <c r="V339" i="4" s="1"/>
  <c r="D32" i="19" s="1"/>
  <c r="Q136" i="4"/>
  <c r="V136" i="4" s="1"/>
  <c r="D44" i="18" s="1"/>
  <c r="S44" i="18" s="1"/>
  <c r="Q259" i="4"/>
  <c r="V259" i="4" s="1"/>
  <c r="F48" i="19" s="1"/>
  <c r="Q286" i="4"/>
  <c r="V286" i="4" s="1"/>
  <c r="H51" i="19" s="1"/>
  <c r="Q232" i="4"/>
  <c r="V232" i="4" s="1"/>
  <c r="B45" i="19" s="1"/>
  <c r="Q309" i="4"/>
  <c r="V309" i="4" s="1"/>
  <c r="J50" i="19" s="1"/>
  <c r="Q307" i="4"/>
  <c r="V307" i="4" s="1"/>
  <c r="J48" i="19" s="1"/>
  <c r="Q303" i="4"/>
  <c r="V303" i="4" s="1"/>
  <c r="J44" i="19" s="1"/>
  <c r="Q355" i="4"/>
  <c r="V355" i="4" s="1"/>
  <c r="D48" i="19" s="1"/>
  <c r="Q195" i="4"/>
  <c r="V195" i="4" s="1"/>
  <c r="H31" i="18" s="1"/>
  <c r="W31" i="18" s="1"/>
  <c r="Q196" i="4"/>
  <c r="V196" i="4" s="1"/>
  <c r="H32" i="18" s="1"/>
  <c r="W32" i="18" s="1"/>
  <c r="P164" i="2"/>
  <c r="P110" i="2"/>
  <c r="P326" i="2"/>
  <c r="M326" i="2"/>
  <c r="N326" i="2" s="1"/>
  <c r="P36" i="2"/>
  <c r="M36" i="2"/>
  <c r="N36" i="2" s="1"/>
  <c r="P12" i="2"/>
  <c r="M12" i="2"/>
  <c r="N12" i="2" s="1"/>
  <c r="P27" i="2"/>
  <c r="M27" i="2"/>
  <c r="N27" i="2" s="1"/>
  <c r="P63" i="2"/>
  <c r="P103" i="2"/>
  <c r="P134" i="2"/>
  <c r="P210" i="2"/>
  <c r="P266" i="2"/>
  <c r="P317" i="2"/>
  <c r="P135" i="2"/>
  <c r="P211" i="2"/>
  <c r="P267" i="2"/>
  <c r="P84" i="2"/>
  <c r="P176" i="2"/>
  <c r="M176" i="2"/>
  <c r="N176" i="2" s="1"/>
  <c r="P228" i="2"/>
  <c r="P279" i="2"/>
  <c r="P355" i="2"/>
  <c r="P101" i="2"/>
  <c r="M101" i="2"/>
  <c r="N101" i="2" s="1"/>
  <c r="Q74" i="2"/>
  <c r="R74" i="2" s="1"/>
  <c r="P328" i="2"/>
  <c r="P171" i="2"/>
  <c r="M171" i="2"/>
  <c r="N171" i="2" s="1"/>
  <c r="P81" i="2"/>
  <c r="P303" i="2"/>
  <c r="P141" i="2"/>
  <c r="M141" i="2"/>
  <c r="N141" i="2" s="1"/>
  <c r="P245" i="2"/>
  <c r="M245" i="2"/>
  <c r="N245" i="2" s="1"/>
  <c r="P19" i="2"/>
  <c r="M19" i="2"/>
  <c r="N19" i="2" s="1"/>
  <c r="P78" i="2"/>
  <c r="P172" i="2"/>
  <c r="M172" i="2"/>
  <c r="N172" i="2" s="1"/>
  <c r="P283" i="2"/>
  <c r="P153" i="2"/>
  <c r="P151" i="2"/>
  <c r="M151" i="2"/>
  <c r="N151" i="2" s="1"/>
  <c r="P129" i="2"/>
  <c r="P320" i="2"/>
  <c r="M320" i="2"/>
  <c r="N320" i="2" s="1"/>
  <c r="P52" i="2"/>
  <c r="P100" i="2"/>
  <c r="M100" i="2"/>
  <c r="N100" i="2" s="1"/>
  <c r="P69" i="2"/>
  <c r="N68" i="20" s="1"/>
  <c r="M69" i="2"/>
  <c r="N69" i="2" s="1"/>
  <c r="P343" i="2"/>
  <c r="P207" i="2"/>
  <c r="P65" i="2"/>
  <c r="M65" i="2"/>
  <c r="N65" i="2" s="1"/>
  <c r="P309" i="2"/>
  <c r="P137" i="2"/>
  <c r="P126" i="2"/>
  <c r="M126" i="2"/>
  <c r="N126" i="2" s="1"/>
  <c r="P206" i="2"/>
  <c r="P258" i="2"/>
  <c r="P305" i="2"/>
  <c r="P115" i="2"/>
  <c r="M115" i="2"/>
  <c r="N115" i="2" s="1"/>
  <c r="P149" i="2"/>
  <c r="M149" i="2"/>
  <c r="N149" i="2" s="1"/>
  <c r="P109" i="2"/>
  <c r="P281" i="2"/>
  <c r="P301" i="2"/>
  <c r="M301" i="2"/>
  <c r="N301" i="2" s="1"/>
  <c r="P146" i="2"/>
  <c r="M146" i="2"/>
  <c r="N146" i="2" s="1"/>
  <c r="P147" i="2"/>
  <c r="M147" i="2"/>
  <c r="N147" i="2" s="1"/>
  <c r="P275" i="2"/>
  <c r="M275" i="2"/>
  <c r="N275" i="2" s="1"/>
  <c r="P184" i="2"/>
  <c r="P236" i="2"/>
  <c r="P87" i="2"/>
  <c r="P243" i="2"/>
  <c r="P161" i="2"/>
  <c r="P34" i="2"/>
  <c r="M34" i="2"/>
  <c r="N34" i="2" s="1"/>
  <c r="P253" i="2"/>
  <c r="P225" i="2"/>
  <c r="M225" i="2"/>
  <c r="N225" i="2" s="1"/>
  <c r="P50" i="2"/>
  <c r="P294" i="2"/>
  <c r="M294" i="2"/>
  <c r="N294" i="2" s="1"/>
  <c r="P205" i="2"/>
  <c r="P179" i="2"/>
  <c r="P340" i="2"/>
  <c r="P17" i="2"/>
  <c r="M17" i="2"/>
  <c r="N17" i="2" s="1"/>
  <c r="P152" i="2"/>
  <c r="P133" i="2"/>
  <c r="P342" i="2"/>
  <c r="P237" i="2"/>
  <c r="P157" i="2"/>
  <c r="P290" i="2"/>
  <c r="P302" i="2"/>
  <c r="P242" i="2"/>
  <c r="P357" i="2"/>
  <c r="P130" i="2"/>
  <c r="P251" i="2"/>
  <c r="M251" i="2"/>
  <c r="N251" i="2" s="1"/>
  <c r="P106" i="2"/>
  <c r="P102" i="2"/>
  <c r="P230" i="2"/>
  <c r="P56" i="2"/>
  <c r="P37" i="2"/>
  <c r="M37" i="2"/>
  <c r="N37" i="2" s="1"/>
  <c r="P222" i="2"/>
  <c r="M222" i="2"/>
  <c r="N222" i="2" s="1"/>
  <c r="P274" i="2"/>
  <c r="M274" i="2"/>
  <c r="N274" i="2" s="1"/>
  <c r="P325" i="2"/>
  <c r="M325" i="2"/>
  <c r="N325" i="2" s="1"/>
  <c r="P223" i="2"/>
  <c r="M223" i="2"/>
  <c r="N223" i="2" s="1"/>
  <c r="P104" i="2"/>
  <c r="P291" i="2"/>
  <c r="P51" i="2"/>
  <c r="M51" i="2"/>
  <c r="N51" i="2" s="1"/>
  <c r="P3" i="2"/>
  <c r="M3" i="2"/>
  <c r="N3" i="2" s="1"/>
  <c r="P62" i="2"/>
  <c r="P233" i="2"/>
  <c r="P76" i="2"/>
  <c r="M76" i="2"/>
  <c r="N76" i="2" s="1"/>
  <c r="P20" i="2"/>
  <c r="M20" i="2"/>
  <c r="N20" i="2" s="1"/>
  <c r="M35" i="2"/>
  <c r="N35" i="2" s="1"/>
  <c r="P75" i="2"/>
  <c r="M75" i="2"/>
  <c r="N75" i="2" s="1"/>
  <c r="P111" i="2"/>
  <c r="P57" i="2"/>
  <c r="P154" i="2"/>
  <c r="P333" i="2"/>
  <c r="P155" i="2"/>
  <c r="P124" i="2"/>
  <c r="M124" i="2"/>
  <c r="N124" i="2" s="1"/>
  <c r="P196" i="2"/>
  <c r="M196" i="2"/>
  <c r="N196" i="2" s="1"/>
  <c r="P248" i="2"/>
  <c r="M248" i="2"/>
  <c r="N248" i="2" s="1"/>
  <c r="P299" i="2"/>
  <c r="M299" i="2"/>
  <c r="N299" i="2" s="1"/>
  <c r="P30" i="2"/>
  <c r="M30" i="2"/>
  <c r="N30" i="2" s="1"/>
  <c r="P10" i="2"/>
  <c r="M10" i="2"/>
  <c r="N10" i="2" s="1"/>
  <c r="P86" i="2"/>
  <c r="P117" i="2"/>
  <c r="M117" i="2"/>
  <c r="N117" i="2" s="1"/>
  <c r="P351" i="2"/>
  <c r="M351" i="2"/>
  <c r="N351" i="2" s="1"/>
  <c r="P189" i="2"/>
  <c r="P261" i="2"/>
  <c r="P177" i="2"/>
  <c r="P314" i="2"/>
  <c r="P114" i="2"/>
  <c r="P331" i="2"/>
  <c r="P201" i="2"/>
  <c r="M201" i="2"/>
  <c r="N201" i="2" s="1"/>
  <c r="P316" i="2"/>
  <c r="P356" i="2"/>
  <c r="P60" i="2"/>
  <c r="P116" i="2"/>
  <c r="M116" i="2"/>
  <c r="N116" i="2" s="1"/>
  <c r="P232" i="2"/>
  <c r="P173" i="2"/>
  <c r="M173" i="2"/>
  <c r="N173" i="2" s="1"/>
  <c r="P159" i="2"/>
  <c r="P270" i="2"/>
  <c r="M270" i="2"/>
  <c r="N270" i="2" s="1"/>
  <c r="P293" i="2"/>
  <c r="P85" i="2"/>
  <c r="P321" i="2"/>
  <c r="M321" i="2"/>
  <c r="N321" i="2" s="1"/>
  <c r="P150" i="2"/>
  <c r="M150" i="2"/>
  <c r="N150" i="2" s="1"/>
  <c r="P329" i="2"/>
  <c r="P198" i="2"/>
  <c r="M198" i="2"/>
  <c r="N198" i="2" s="1"/>
  <c r="P218" i="2"/>
  <c r="P307" i="2"/>
  <c r="P139" i="2"/>
  <c r="P330" i="2"/>
  <c r="P323" i="2"/>
  <c r="M323" i="2"/>
  <c r="N323" i="2" s="1"/>
  <c r="P259" i="2"/>
  <c r="P354" i="2"/>
  <c r="P131" i="2"/>
  <c r="P349" i="2"/>
  <c r="M349" i="2"/>
  <c r="N349" i="2" s="1"/>
  <c r="P26" i="2"/>
  <c r="M26" i="2"/>
  <c r="N26" i="2" s="1"/>
  <c r="P203" i="2"/>
  <c r="P79" i="2"/>
  <c r="P300" i="2"/>
  <c r="M300" i="2"/>
  <c r="N300" i="2" s="1"/>
  <c r="P158" i="2"/>
  <c r="P322" i="2"/>
  <c r="M322" i="2"/>
  <c r="N322" i="2" s="1"/>
  <c r="P162" i="2"/>
  <c r="P345" i="2"/>
  <c r="M345" i="2"/>
  <c r="N345" i="2" s="1"/>
  <c r="P13" i="2"/>
  <c r="M13" i="2"/>
  <c r="N13" i="2" s="1"/>
  <c r="P256" i="2"/>
  <c r="P59" i="2"/>
  <c r="P273" i="2"/>
  <c r="M273" i="2"/>
  <c r="N273" i="2" s="1"/>
  <c r="P324" i="2"/>
  <c r="M324" i="2"/>
  <c r="N324" i="2" s="1"/>
  <c r="P80" i="2"/>
  <c r="P18" i="2"/>
  <c r="M18" i="2"/>
  <c r="N18" i="2" s="1"/>
  <c r="P208" i="2"/>
  <c r="P181" i="2"/>
  <c r="P332" i="2"/>
  <c r="P213" i="2"/>
  <c r="P282" i="2"/>
  <c r="P112" i="2"/>
  <c r="P43" i="2"/>
  <c r="N43" i="2"/>
  <c r="P83" i="2"/>
  <c r="P123" i="2"/>
  <c r="M123" i="2"/>
  <c r="N123" i="2" s="1"/>
  <c r="P93" i="2"/>
  <c r="M93" i="2"/>
  <c r="N93" i="2" s="1"/>
  <c r="P174" i="2"/>
  <c r="M174" i="2"/>
  <c r="N174" i="2" s="1"/>
  <c r="P277" i="2"/>
  <c r="P353" i="2"/>
  <c r="P175" i="2"/>
  <c r="M175" i="2"/>
  <c r="N175" i="2" s="1"/>
  <c r="P227" i="2"/>
  <c r="P136" i="2"/>
  <c r="P212" i="2"/>
  <c r="P268" i="2"/>
  <c r="P319" i="2"/>
  <c r="M319" i="2"/>
  <c r="N319" i="2" s="1"/>
  <c r="P165" i="2"/>
  <c r="M165" i="2"/>
  <c r="N165" i="2" s="1"/>
  <c r="P33" i="2"/>
  <c r="M33" i="2"/>
  <c r="N33" i="2" s="1"/>
  <c r="P180" i="2"/>
  <c r="P272" i="2"/>
  <c r="M272" i="2"/>
  <c r="N272" i="2" s="1"/>
  <c r="P197" i="2"/>
  <c r="M197" i="2"/>
  <c r="N197" i="2" s="1"/>
  <c r="P140" i="2"/>
  <c r="M140" i="2"/>
  <c r="N140" i="2" s="1"/>
  <c r="P11" i="2"/>
  <c r="M11" i="2"/>
  <c r="N11" i="2" s="1"/>
  <c r="P284" i="2"/>
  <c r="P350" i="2"/>
  <c r="M350" i="2"/>
  <c r="N350" i="2" s="1"/>
  <c r="P38" i="2"/>
  <c r="M38" i="2"/>
  <c r="N38" i="2" s="1"/>
  <c r="P53" i="2"/>
  <c r="P42" i="2"/>
  <c r="N42" i="2"/>
  <c r="P231" i="2"/>
  <c r="P9" i="2"/>
  <c r="M9" i="2"/>
  <c r="N9" i="2" s="1"/>
  <c r="P32" i="2"/>
  <c r="M32" i="2"/>
  <c r="N32" i="2" s="1"/>
  <c r="P68" i="2"/>
  <c r="M68" i="2"/>
  <c r="N68" i="2" s="1"/>
  <c r="P160" i="2"/>
  <c r="P209" i="2"/>
  <c r="P304" i="2"/>
  <c r="P278" i="2"/>
  <c r="P66" i="2"/>
  <c r="M66" i="2"/>
  <c r="N66" i="2" s="1"/>
  <c r="P318" i="2"/>
  <c r="P125" i="2"/>
  <c r="M125" i="2"/>
  <c r="N125" i="2" s="1"/>
  <c r="P178" i="2"/>
  <c r="P14" i="2"/>
  <c r="M14" i="2"/>
  <c r="N14" i="2" s="1"/>
  <c r="P250" i="2"/>
  <c r="M250" i="2"/>
  <c r="N250" i="2" s="1"/>
  <c r="P254" i="2"/>
  <c r="P64" i="2"/>
  <c r="P39" i="2"/>
  <c r="M39" i="2"/>
  <c r="N39" i="2" s="1"/>
  <c r="P92" i="2"/>
  <c r="M92" i="2"/>
  <c r="N92" i="2" s="1"/>
  <c r="P77" i="2"/>
  <c r="P127" i="2"/>
  <c r="P271" i="2"/>
  <c r="M271" i="2"/>
  <c r="N271" i="2" s="1"/>
  <c r="P221" i="2"/>
  <c r="M221" i="2"/>
  <c r="N221" i="2" s="1"/>
  <c r="P199" i="2"/>
  <c r="M199" i="2"/>
  <c r="N199" i="2" s="1"/>
  <c r="P113" i="2"/>
  <c r="P285" i="2"/>
  <c r="P28" i="2"/>
  <c r="M28" i="2"/>
  <c r="N28" i="2" s="1"/>
  <c r="P224" i="2"/>
  <c r="M224" i="2"/>
  <c r="N224" i="2" s="1"/>
  <c r="P276" i="2"/>
  <c r="M276" i="2"/>
  <c r="N276" i="2" s="1"/>
  <c r="P16" i="2"/>
  <c r="M16" i="2"/>
  <c r="N16" i="2" s="1"/>
  <c r="P67" i="2"/>
  <c r="M67" i="2"/>
  <c r="N67" i="2" s="1"/>
  <c r="P187" i="2"/>
  <c r="P219" i="2"/>
  <c r="M219" i="2"/>
  <c r="N219" i="2" s="1"/>
  <c r="P257" i="2"/>
  <c r="P108" i="2"/>
  <c r="P61" i="2"/>
  <c r="P45" i="2"/>
  <c r="N45" i="2"/>
  <c r="P306" i="2"/>
  <c r="P128" i="2"/>
  <c r="P346" i="2"/>
  <c r="M346" i="2"/>
  <c r="N346" i="2" s="1"/>
  <c r="P226" i="2"/>
  <c r="M226" i="2"/>
  <c r="N226" i="2" s="1"/>
  <c r="P185" i="2"/>
  <c r="P138" i="2"/>
  <c r="P186" i="2"/>
  <c r="P338" i="2"/>
  <c r="P202" i="2"/>
  <c r="P255" i="2"/>
  <c r="P347" i="2"/>
  <c r="M347" i="2"/>
  <c r="N347" i="2" s="1"/>
  <c r="P348" i="2"/>
  <c r="M348" i="2"/>
  <c r="N348" i="2" s="1"/>
  <c r="P249" i="2"/>
  <c r="M249" i="2"/>
  <c r="N249" i="2" s="1"/>
  <c r="P244" i="2"/>
  <c r="M244" i="2"/>
  <c r="N244" i="2" s="1"/>
  <c r="P105" i="2"/>
  <c r="P163" i="2"/>
  <c r="P204" i="2"/>
  <c r="P8" i="2"/>
  <c r="M8" i="2"/>
  <c r="N8" i="2" s="1"/>
  <c r="P99" i="2"/>
  <c r="M99" i="2"/>
  <c r="N99" i="2" s="1"/>
  <c r="P82" i="2"/>
  <c r="P132" i="2"/>
  <c r="P5" i="2"/>
  <c r="M5" i="2"/>
  <c r="N5" i="2" s="1"/>
  <c r="P182" i="2"/>
  <c r="P234" i="2"/>
  <c r="P183" i="2"/>
  <c r="P235" i="2"/>
  <c r="P148" i="2"/>
  <c r="M148" i="2"/>
  <c r="N148" i="2" s="1"/>
  <c r="P327" i="2"/>
  <c r="P31" i="2"/>
  <c r="M31" i="2"/>
  <c r="N31" i="2" s="1"/>
  <c r="P107" i="2"/>
  <c r="P292" i="2"/>
  <c r="P122" i="2"/>
  <c r="M122" i="2"/>
  <c r="N122" i="2" s="1"/>
  <c r="P296" i="2"/>
  <c r="M296" i="2"/>
  <c r="N296" i="2" s="1"/>
  <c r="P21" i="2"/>
  <c r="M21" i="2"/>
  <c r="N21" i="2" s="1"/>
  <c r="P4" i="2"/>
  <c r="M4" i="2"/>
  <c r="N4" i="2" s="1"/>
  <c r="P55" i="2"/>
  <c r="O56" i="6" s="1"/>
  <c r="P91" i="2"/>
  <c r="M91" i="2"/>
  <c r="N91" i="2" s="1"/>
  <c r="P6" i="2"/>
  <c r="M6" i="2"/>
  <c r="N6" i="2" s="1"/>
  <c r="P194" i="2"/>
  <c r="M194" i="2"/>
  <c r="N194" i="2" s="1"/>
  <c r="P246" i="2"/>
  <c r="M246" i="2"/>
  <c r="N246" i="2" s="1"/>
  <c r="P297" i="2"/>
  <c r="M297" i="2"/>
  <c r="N297" i="2" s="1"/>
  <c r="P195" i="2"/>
  <c r="M195" i="2"/>
  <c r="N195" i="2" s="1"/>
  <c r="P247" i="2"/>
  <c r="M247" i="2"/>
  <c r="N247" i="2" s="1"/>
  <c r="P44" i="2"/>
  <c r="N44" i="2"/>
  <c r="P156" i="2"/>
  <c r="P339" i="2"/>
  <c r="P308" i="2"/>
  <c r="P89" i="2"/>
  <c r="P220" i="2"/>
  <c r="M220" i="2"/>
  <c r="N220" i="2" s="1"/>
  <c r="P315" i="2"/>
  <c r="P90" i="2"/>
  <c r="M90" i="2"/>
  <c r="N90" i="2" s="1"/>
  <c r="P98" i="2"/>
  <c r="M98" i="2"/>
  <c r="N98" i="2" s="1"/>
  <c r="P41" i="2"/>
  <c r="N41" i="2"/>
  <c r="P200" i="2"/>
  <c r="M200" i="2"/>
  <c r="N200" i="2" s="1"/>
  <c r="P260" i="2"/>
  <c r="P352" i="2"/>
  <c r="P229" i="2"/>
  <c r="P7" i="2"/>
  <c r="M7" i="2"/>
  <c r="N7" i="2" s="1"/>
  <c r="P58" i="2"/>
  <c r="P252" i="2"/>
  <c r="P54" i="2"/>
  <c r="P280" i="2"/>
  <c r="P40" i="2"/>
  <c r="N40" i="2"/>
  <c r="P88" i="2"/>
  <c r="P188" i="2"/>
  <c r="P295" i="2"/>
  <c r="M295" i="2"/>
  <c r="N295" i="2" s="1"/>
  <c r="P344" i="2"/>
  <c r="M344" i="2"/>
  <c r="N344" i="2" s="1"/>
  <c r="P341" i="2"/>
  <c r="P269" i="2"/>
  <c r="M269" i="2"/>
  <c r="N269" i="2" s="1"/>
  <c r="P170" i="2"/>
  <c r="M170" i="2"/>
  <c r="N170" i="2" s="1"/>
  <c r="P298" i="2"/>
  <c r="M298" i="2"/>
  <c r="N298" i="2" s="1"/>
  <c r="P29" i="2"/>
  <c r="M29" i="2"/>
  <c r="N29" i="2" s="1"/>
  <c r="N16" i="4"/>
  <c r="O16" i="6"/>
  <c r="M54" i="4"/>
  <c r="N54" i="6"/>
  <c r="N3" i="4"/>
  <c r="O3" i="6"/>
  <c r="M53" i="4"/>
  <c r="N53" i="6"/>
  <c r="Q68" i="20" l="1"/>
  <c r="V68" i="20" s="1"/>
  <c r="R68" i="20"/>
  <c r="Q229" i="20"/>
  <c r="V229" i="20" s="1"/>
  <c r="N48" i="19"/>
  <c r="Y4" i="6"/>
  <c r="B60" i="11" s="1"/>
  <c r="S60" i="11" s="1"/>
  <c r="Q99" i="2"/>
  <c r="R99" i="2" s="1"/>
  <c r="N100" i="21"/>
  <c r="N96" i="20"/>
  <c r="Q298" i="2"/>
  <c r="R298" i="2" s="1"/>
  <c r="N299" i="21"/>
  <c r="N290" i="20"/>
  <c r="Q252" i="2"/>
  <c r="R252" i="2" s="1"/>
  <c r="N253" i="21"/>
  <c r="N244" i="20"/>
  <c r="Q200" i="2"/>
  <c r="R200" i="2" s="1"/>
  <c r="N201" i="21"/>
  <c r="N193" i="20"/>
  <c r="Q4" i="2"/>
  <c r="R4" i="2" s="1"/>
  <c r="N5" i="21"/>
  <c r="N5" i="20"/>
  <c r="Q107" i="2"/>
  <c r="R107" i="2" s="1"/>
  <c r="N108" i="21"/>
  <c r="N104" i="20"/>
  <c r="Q234" i="2"/>
  <c r="R234" i="2" s="1"/>
  <c r="N235" i="21"/>
  <c r="N226" i="20"/>
  <c r="Q249" i="2"/>
  <c r="R249" i="2" s="1"/>
  <c r="N250" i="21"/>
  <c r="N241" i="20"/>
  <c r="Q186" i="2"/>
  <c r="R186" i="2" s="1"/>
  <c r="N187" i="21"/>
  <c r="R187" i="21" s="1"/>
  <c r="N180" i="20"/>
  <c r="R180" i="20" s="1"/>
  <c r="Q306" i="2"/>
  <c r="R306" i="2" s="1"/>
  <c r="N307" i="21"/>
  <c r="N298" i="20"/>
  <c r="Q187" i="2"/>
  <c r="R187" i="2" s="1"/>
  <c r="N188" i="21"/>
  <c r="R188" i="21" s="1"/>
  <c r="N181" i="20"/>
  <c r="R181" i="20" s="1"/>
  <c r="Q224" i="2"/>
  <c r="R224" i="2" s="1"/>
  <c r="N225" i="21"/>
  <c r="N216" i="20"/>
  <c r="Q221" i="2"/>
  <c r="R221" i="2" s="1"/>
  <c r="N222" i="21"/>
  <c r="N213" i="20"/>
  <c r="Q39" i="2"/>
  <c r="R39" i="2" s="1"/>
  <c r="N40" i="21"/>
  <c r="N39" i="20"/>
  <c r="Q160" i="2"/>
  <c r="R160" i="2" s="1"/>
  <c r="N161" i="21"/>
  <c r="N155" i="20"/>
  <c r="Q180" i="2"/>
  <c r="R180" i="2" s="1"/>
  <c r="N181" i="21"/>
  <c r="N174" i="20"/>
  <c r="Q212" i="2"/>
  <c r="R212" i="2" s="1"/>
  <c r="N213" i="21"/>
  <c r="R213" i="21" s="1"/>
  <c r="N205" i="20"/>
  <c r="R205" i="20" s="1"/>
  <c r="Q174" i="2"/>
  <c r="R174" i="2" s="1"/>
  <c r="N175" i="21"/>
  <c r="R175" i="21" s="1"/>
  <c r="N168" i="20"/>
  <c r="R168" i="20" s="1"/>
  <c r="Q112" i="2"/>
  <c r="R112" i="2" s="1"/>
  <c r="N113" i="21"/>
  <c r="R113" i="21" s="1"/>
  <c r="S113" i="21" s="1"/>
  <c r="T113" i="21" s="1"/>
  <c r="N109" i="20"/>
  <c r="R109" i="20" s="1"/>
  <c r="S109" i="20" s="1"/>
  <c r="T109" i="20" s="1"/>
  <c r="Q80" i="2"/>
  <c r="R80" i="2" s="1"/>
  <c r="N81" i="21"/>
  <c r="N78" i="20"/>
  <c r="Q13" i="2"/>
  <c r="R13" i="2" s="1"/>
  <c r="N14" i="21"/>
  <c r="R14" i="21" s="1"/>
  <c r="N14" i="20"/>
  <c r="R14" i="20" s="1"/>
  <c r="Q300" i="2"/>
  <c r="R300" i="2" s="1"/>
  <c r="N301" i="21"/>
  <c r="N292" i="20"/>
  <c r="Q354" i="2"/>
  <c r="R354" i="2" s="1"/>
  <c r="N355" i="21"/>
  <c r="N346" i="20"/>
  <c r="Q293" i="2"/>
  <c r="R293" i="2" s="1"/>
  <c r="N294" i="21"/>
  <c r="N285" i="20"/>
  <c r="Q116" i="2"/>
  <c r="R116" i="2" s="1"/>
  <c r="N117" i="21"/>
  <c r="N113" i="20"/>
  <c r="Q314" i="2"/>
  <c r="R314" i="2" s="1"/>
  <c r="N315" i="21"/>
  <c r="N306" i="20"/>
  <c r="Q86" i="2"/>
  <c r="R86" i="2" s="1"/>
  <c r="N87" i="21"/>
  <c r="R87" i="21" s="1"/>
  <c r="N84" i="20"/>
  <c r="R84" i="20" s="1"/>
  <c r="Q248" i="2"/>
  <c r="R248" i="2" s="1"/>
  <c r="N249" i="21"/>
  <c r="N240" i="20"/>
  <c r="Q57" i="2"/>
  <c r="R57" i="2" s="1"/>
  <c r="N58" i="21"/>
  <c r="R58" i="21" s="1"/>
  <c r="N56" i="20"/>
  <c r="R56" i="20" s="1"/>
  <c r="Q291" i="2"/>
  <c r="R291" i="2" s="1"/>
  <c r="N292" i="21"/>
  <c r="N283" i="20"/>
  <c r="Q237" i="2"/>
  <c r="R237" i="2" s="1"/>
  <c r="N238" i="21"/>
  <c r="N229" i="20"/>
  <c r="Q205" i="2"/>
  <c r="R205" i="2" s="1"/>
  <c r="N206" i="21"/>
  <c r="R206" i="21" s="1"/>
  <c r="N198" i="20"/>
  <c r="R198" i="20" s="1"/>
  <c r="Q34" i="2"/>
  <c r="R34" i="2" s="1"/>
  <c r="N35" i="21"/>
  <c r="R35" i="21" s="1"/>
  <c r="N34" i="20"/>
  <c r="R34" i="20" s="1"/>
  <c r="Q126" i="2"/>
  <c r="R126" i="2" s="1"/>
  <c r="N127" i="21"/>
  <c r="R127" i="21" s="1"/>
  <c r="N122" i="20"/>
  <c r="R122" i="20" s="1"/>
  <c r="Q69" i="2"/>
  <c r="R69" i="2" s="1"/>
  <c r="N70" i="21"/>
  <c r="Q151" i="2"/>
  <c r="R151" i="2" s="1"/>
  <c r="N152" i="21"/>
  <c r="R152" i="21" s="1"/>
  <c r="N146" i="20"/>
  <c r="R146" i="20" s="1"/>
  <c r="Q328" i="2"/>
  <c r="R328" i="2" s="1"/>
  <c r="N329" i="21"/>
  <c r="N320" i="20"/>
  <c r="Q176" i="2"/>
  <c r="R176" i="2" s="1"/>
  <c r="N177" i="21"/>
  <c r="R177" i="21" s="1"/>
  <c r="N170" i="20"/>
  <c r="R170" i="20" s="1"/>
  <c r="Q134" i="2"/>
  <c r="R134" i="2" s="1"/>
  <c r="N135" i="21"/>
  <c r="R135" i="21" s="1"/>
  <c r="N130" i="20"/>
  <c r="R130" i="20" s="1"/>
  <c r="Q36" i="2"/>
  <c r="R36" i="2" s="1"/>
  <c r="N37" i="21"/>
  <c r="R37" i="21" s="1"/>
  <c r="N36" i="20"/>
  <c r="R36" i="20" s="1"/>
  <c r="M110" i="4"/>
  <c r="Q110" i="4" s="1"/>
  <c r="V110" i="4" s="1"/>
  <c r="D42" i="11" s="1"/>
  <c r="U42" i="11" s="1"/>
  <c r="M110" i="21"/>
  <c r="M106" i="20"/>
  <c r="M64" i="4"/>
  <c r="Q64" i="4" s="1"/>
  <c r="V64" i="4" s="1"/>
  <c r="J44" i="11" s="1"/>
  <c r="AA44" i="11" s="1"/>
  <c r="M64" i="21"/>
  <c r="M62" i="20"/>
  <c r="M63" i="4"/>
  <c r="M63" i="21"/>
  <c r="M61" i="20"/>
  <c r="N153" i="6"/>
  <c r="M153" i="21"/>
  <c r="M147" i="20"/>
  <c r="N5" i="6"/>
  <c r="T5" i="6" s="1"/>
  <c r="Y5" i="6" s="1"/>
  <c r="B61" i="11" s="1"/>
  <c r="S61" i="11" s="1"/>
  <c r="M5" i="21"/>
  <c r="M5" i="20"/>
  <c r="M41" i="4"/>
  <c r="Q41" i="4" s="1"/>
  <c r="M41" i="21"/>
  <c r="Q41" i="21" s="1"/>
  <c r="V41" i="21" s="1"/>
  <c r="M40" i="20"/>
  <c r="M21" i="4"/>
  <c r="M21" i="21"/>
  <c r="M21" i="20"/>
  <c r="M116" i="4"/>
  <c r="Q116" i="4" s="1"/>
  <c r="V116" i="4" s="1"/>
  <c r="D48" i="11" s="1"/>
  <c r="U48" i="11" s="1"/>
  <c r="M116" i="21"/>
  <c r="M112" i="20"/>
  <c r="N36" i="6"/>
  <c r="T36" i="6" s="1"/>
  <c r="M36" i="21"/>
  <c r="M35" i="20"/>
  <c r="M209" i="4"/>
  <c r="Q209" i="4" s="1"/>
  <c r="V209" i="4" s="1"/>
  <c r="H45" i="18" s="1"/>
  <c r="W45" i="18" s="1"/>
  <c r="M209" i="21"/>
  <c r="M201" i="20"/>
  <c r="M317" i="4"/>
  <c r="Q317" i="4" s="1"/>
  <c r="V317" i="4" s="1"/>
  <c r="M317" i="21"/>
  <c r="M308" i="20"/>
  <c r="M79" i="4"/>
  <c r="Q79" i="4" s="1"/>
  <c r="V79" i="4" s="1"/>
  <c r="M79" i="21"/>
  <c r="M76" i="20"/>
  <c r="M202" i="4"/>
  <c r="Q202" i="4" s="1"/>
  <c r="V202" i="4" s="1"/>
  <c r="H38" i="18" s="1"/>
  <c r="W38" i="18" s="1"/>
  <c r="M202" i="21"/>
  <c r="M194" i="20"/>
  <c r="N233" i="6"/>
  <c r="T233" i="6" s="1"/>
  <c r="Y233" i="6" s="1"/>
  <c r="B74" i="19" s="1"/>
  <c r="M233" i="21"/>
  <c r="M224" i="20"/>
  <c r="M253" i="4"/>
  <c r="Q253" i="4" s="1"/>
  <c r="V253" i="4" s="1"/>
  <c r="F42" i="19" s="1"/>
  <c r="M253" i="21"/>
  <c r="Q253" i="21" s="1"/>
  <c r="V253" i="21" s="1"/>
  <c r="M244" i="20"/>
  <c r="M100" i="4"/>
  <c r="M100" i="21"/>
  <c r="M96" i="20"/>
  <c r="Q235" i="20"/>
  <c r="V235" i="20" s="1"/>
  <c r="Q342" i="21"/>
  <c r="V342" i="21" s="1"/>
  <c r="Q195" i="20"/>
  <c r="V195" i="20" s="1"/>
  <c r="Q160" i="21"/>
  <c r="V160" i="21" s="1"/>
  <c r="Q37" i="20"/>
  <c r="V37" i="20" s="1"/>
  <c r="Q211" i="21"/>
  <c r="V211" i="21" s="1"/>
  <c r="Q199" i="20"/>
  <c r="V199" i="20" s="1"/>
  <c r="Q229" i="21"/>
  <c r="V229" i="21" s="1"/>
  <c r="Q196" i="20"/>
  <c r="V196" i="20" s="1"/>
  <c r="Q298" i="21"/>
  <c r="V298" i="21" s="1"/>
  <c r="Q170" i="20"/>
  <c r="V170" i="20" s="1"/>
  <c r="Q20" i="21"/>
  <c r="V20" i="21" s="1"/>
  <c r="Q226" i="21"/>
  <c r="V226" i="21" s="1"/>
  <c r="Q322" i="20"/>
  <c r="V322" i="20" s="1"/>
  <c r="Q358" i="21"/>
  <c r="V358" i="21" s="1"/>
  <c r="Q166" i="21"/>
  <c r="V166" i="21" s="1"/>
  <c r="Q157" i="20"/>
  <c r="V157" i="20" s="1"/>
  <c r="Q176" i="20"/>
  <c r="V176" i="20" s="1"/>
  <c r="Q208" i="21"/>
  <c r="V208" i="21" s="1"/>
  <c r="Q283" i="20"/>
  <c r="V283" i="20" s="1"/>
  <c r="Q156" i="21"/>
  <c r="V156" i="21" s="1"/>
  <c r="Q101" i="20"/>
  <c r="V101" i="20" s="1"/>
  <c r="Q249" i="21"/>
  <c r="V249" i="21" s="1"/>
  <c r="Q356" i="21"/>
  <c r="V356" i="21" s="1"/>
  <c r="Q293" i="21"/>
  <c r="V293" i="21" s="1"/>
  <c r="Q269" i="20"/>
  <c r="V269" i="20" s="1"/>
  <c r="Q107" i="21"/>
  <c r="V107" i="21" s="1"/>
  <c r="Q74" i="20"/>
  <c r="V74" i="20" s="1"/>
  <c r="Q330" i="21"/>
  <c r="V330" i="21" s="1"/>
  <c r="Q270" i="20"/>
  <c r="V270" i="20" s="1"/>
  <c r="Q237" i="21"/>
  <c r="V237" i="21" s="1"/>
  <c r="Q55" i="20"/>
  <c r="V55" i="20" s="1"/>
  <c r="Q326" i="21"/>
  <c r="V326" i="21" s="1"/>
  <c r="Q49" i="20"/>
  <c r="V49" i="20" s="1"/>
  <c r="Q248" i="20"/>
  <c r="V248" i="20" s="1"/>
  <c r="Q269" i="21"/>
  <c r="V269" i="21" s="1"/>
  <c r="Q272" i="21"/>
  <c r="V272" i="21" s="1"/>
  <c r="Q286" i="20"/>
  <c r="V286" i="20" s="1"/>
  <c r="Q300" i="21"/>
  <c r="V300" i="21" s="1"/>
  <c r="Q286" i="21"/>
  <c r="V286" i="21" s="1"/>
  <c r="Q256" i="21"/>
  <c r="V256" i="21" s="1"/>
  <c r="Q255" i="21"/>
  <c r="V255" i="21" s="1"/>
  <c r="Q172" i="21"/>
  <c r="V172" i="21" s="1"/>
  <c r="Q53" i="20"/>
  <c r="V53" i="20" s="1"/>
  <c r="Q271" i="21"/>
  <c r="V271" i="21" s="1"/>
  <c r="Q58" i="2"/>
  <c r="R58" i="2" s="1"/>
  <c r="N59" i="21"/>
  <c r="N57" i="20"/>
  <c r="Q220" i="2"/>
  <c r="R220" i="2" s="1"/>
  <c r="N221" i="21"/>
  <c r="N212" i="20"/>
  <c r="Q247" i="2"/>
  <c r="R247" i="2" s="1"/>
  <c r="N248" i="21"/>
  <c r="N239" i="20"/>
  <c r="Q194" i="2"/>
  <c r="R194" i="2" s="1"/>
  <c r="N195" i="21"/>
  <c r="R195" i="21" s="1"/>
  <c r="N187" i="20"/>
  <c r="R187" i="20" s="1"/>
  <c r="Q182" i="2"/>
  <c r="R182" i="2" s="1"/>
  <c r="N183" i="21"/>
  <c r="R183" i="21" s="1"/>
  <c r="N176" i="20"/>
  <c r="R176" i="20" s="1"/>
  <c r="Q8" i="2"/>
  <c r="R8" i="2" s="1"/>
  <c r="N9" i="21"/>
  <c r="N9" i="20"/>
  <c r="Q138" i="2"/>
  <c r="R138" i="2" s="1"/>
  <c r="N139" i="21"/>
  <c r="R139" i="21" s="1"/>
  <c r="N134" i="20"/>
  <c r="R134" i="20" s="1"/>
  <c r="Q64" i="2"/>
  <c r="R64" i="2" s="1"/>
  <c r="N65" i="21"/>
  <c r="R65" i="21" s="1"/>
  <c r="N63" i="20"/>
  <c r="R63" i="20" s="1"/>
  <c r="Q125" i="2"/>
  <c r="R125" i="2" s="1"/>
  <c r="N126" i="21"/>
  <c r="N121" i="20"/>
  <c r="R121" i="20" s="1"/>
  <c r="Q42" i="2"/>
  <c r="R42" i="2" s="1"/>
  <c r="N43" i="21"/>
  <c r="N42" i="20"/>
  <c r="Q11" i="2"/>
  <c r="R11" i="2" s="1"/>
  <c r="N12" i="21"/>
  <c r="N12" i="20"/>
  <c r="Q136" i="2"/>
  <c r="R136" i="2" s="1"/>
  <c r="N137" i="21"/>
  <c r="R137" i="21" s="1"/>
  <c r="N132" i="20"/>
  <c r="R132" i="20" s="1"/>
  <c r="Q282" i="2"/>
  <c r="R282" i="2" s="1"/>
  <c r="N283" i="21"/>
  <c r="N274" i="20"/>
  <c r="Q79" i="2"/>
  <c r="R79" i="2" s="1"/>
  <c r="N80" i="21"/>
  <c r="N77" i="20"/>
  <c r="Q259" i="2"/>
  <c r="R259" i="2" s="1"/>
  <c r="N260" i="21"/>
  <c r="N251" i="20"/>
  <c r="Q198" i="2"/>
  <c r="R198" i="2" s="1"/>
  <c r="N199" i="21"/>
  <c r="R199" i="21" s="1"/>
  <c r="N191" i="20"/>
  <c r="R191" i="20" s="1"/>
  <c r="Q60" i="2"/>
  <c r="R60" i="2" s="1"/>
  <c r="N61" i="21"/>
  <c r="N59" i="20"/>
  <c r="Q177" i="2"/>
  <c r="R177" i="2" s="1"/>
  <c r="N178" i="21"/>
  <c r="R178" i="21" s="1"/>
  <c r="N171" i="20"/>
  <c r="R171" i="20" s="1"/>
  <c r="Q111" i="2"/>
  <c r="R111" i="2" s="1"/>
  <c r="N112" i="21"/>
  <c r="N108" i="20"/>
  <c r="Q76" i="2"/>
  <c r="R76" i="2" s="1"/>
  <c r="N77" i="21"/>
  <c r="R77" i="21" s="1"/>
  <c r="N74" i="20"/>
  <c r="R74" i="20" s="1"/>
  <c r="Q104" i="2"/>
  <c r="R104" i="2" s="1"/>
  <c r="N105" i="21"/>
  <c r="R105" i="21" s="1"/>
  <c r="S105" i="21" s="1"/>
  <c r="T105" i="21" s="1"/>
  <c r="N101" i="20"/>
  <c r="R101" i="20" s="1"/>
  <c r="S101" i="20" s="1"/>
  <c r="T101" i="20" s="1"/>
  <c r="Q222" i="2"/>
  <c r="R222" i="2" s="1"/>
  <c r="N223" i="21"/>
  <c r="N214" i="20"/>
  <c r="Q251" i="2"/>
  <c r="R251" i="2" s="1"/>
  <c r="N252" i="21"/>
  <c r="N243" i="20"/>
  <c r="Q342" i="2"/>
  <c r="R342" i="2" s="1"/>
  <c r="N343" i="21"/>
  <c r="N334" i="20"/>
  <c r="Q161" i="2"/>
  <c r="R161" i="2" s="1"/>
  <c r="N162" i="21"/>
  <c r="N156" i="20"/>
  <c r="Q147" i="2"/>
  <c r="R147" i="2" s="1"/>
  <c r="N148" i="21"/>
  <c r="R148" i="21" s="1"/>
  <c r="N142" i="20"/>
  <c r="R142" i="20" s="1"/>
  <c r="Q149" i="2"/>
  <c r="R149" i="2" s="1"/>
  <c r="N150" i="21"/>
  <c r="R150" i="21" s="1"/>
  <c r="N144" i="20"/>
  <c r="R144" i="20" s="1"/>
  <c r="Q137" i="2"/>
  <c r="R137" i="2" s="1"/>
  <c r="N138" i="21"/>
  <c r="R138" i="21" s="1"/>
  <c r="N133" i="20"/>
  <c r="R133" i="20" s="1"/>
  <c r="Q153" i="2"/>
  <c r="R153" i="2" s="1"/>
  <c r="N154" i="21"/>
  <c r="N148" i="20"/>
  <c r="Q245" i="2"/>
  <c r="R245" i="2" s="1"/>
  <c r="N246" i="21"/>
  <c r="N237" i="20"/>
  <c r="Q84" i="2"/>
  <c r="R84" i="2" s="1"/>
  <c r="N85" i="21"/>
  <c r="R85" i="21" s="1"/>
  <c r="N82" i="20"/>
  <c r="R82" i="20" s="1"/>
  <c r="Q103" i="2"/>
  <c r="R103" i="2" s="1"/>
  <c r="N104" i="21"/>
  <c r="N100" i="20"/>
  <c r="M117" i="4"/>
  <c r="Q117" i="4" s="1"/>
  <c r="V117" i="4" s="1"/>
  <c r="D49" i="11" s="1"/>
  <c r="U49" i="11" s="1"/>
  <c r="M117" i="21"/>
  <c r="M113" i="20"/>
  <c r="N123" i="6"/>
  <c r="T123" i="6" s="1"/>
  <c r="Y123" i="6" s="1"/>
  <c r="D59" i="18" s="1"/>
  <c r="S59" i="18" s="1"/>
  <c r="M123" i="21"/>
  <c r="M118" i="20"/>
  <c r="M56" i="4"/>
  <c r="Q56" i="4" s="1"/>
  <c r="V56" i="4" s="1"/>
  <c r="M56" i="21"/>
  <c r="M54" i="20"/>
  <c r="N273" i="6"/>
  <c r="T273" i="6" s="1"/>
  <c r="Y273" i="6" s="1"/>
  <c r="H66" i="19" s="1"/>
  <c r="M273" i="21"/>
  <c r="M264" i="20"/>
  <c r="M109" i="4"/>
  <c r="M109" i="21"/>
  <c r="Q109" i="21" s="1"/>
  <c r="V109" i="21" s="1"/>
  <c r="M105" i="20"/>
  <c r="M39" i="4"/>
  <c r="Q39" i="4" s="1"/>
  <c r="M39" i="21"/>
  <c r="M38" i="20"/>
  <c r="M316" i="4"/>
  <c r="Q316" i="4" s="1"/>
  <c r="V316" i="4" s="1"/>
  <c r="L33" i="19" s="1"/>
  <c r="N33" i="19" s="1"/>
  <c r="M316" i="21"/>
  <c r="Q316" i="21" s="1"/>
  <c r="V316" i="21" s="1"/>
  <c r="M307" i="20"/>
  <c r="N262" i="6"/>
  <c r="T262" i="6" s="1"/>
  <c r="Y262" i="6" s="1"/>
  <c r="F79" i="19" s="1"/>
  <c r="M262" i="21"/>
  <c r="M253" i="20"/>
  <c r="N133" i="6"/>
  <c r="M133" i="21"/>
  <c r="M128" i="20"/>
  <c r="M190" i="4"/>
  <c r="Q190" i="4" s="1"/>
  <c r="V190" i="4" s="1"/>
  <c r="F50" i="18" s="1"/>
  <c r="U50" i="18" s="1"/>
  <c r="M190" i="21"/>
  <c r="M183" i="20"/>
  <c r="M353" i="4"/>
  <c r="Q353" i="4" s="1"/>
  <c r="V353" i="4" s="1"/>
  <c r="D46" i="19" s="1"/>
  <c r="M353" i="21"/>
  <c r="M344" i="20"/>
  <c r="N131" i="6"/>
  <c r="T131" i="6" s="1"/>
  <c r="Y131" i="6" s="1"/>
  <c r="D67" i="18" s="1"/>
  <c r="S67" i="18" s="1"/>
  <c r="M131" i="21"/>
  <c r="M126" i="20"/>
  <c r="Q244" i="21"/>
  <c r="V244" i="21" s="1"/>
  <c r="Q234" i="20"/>
  <c r="V234" i="20" s="1"/>
  <c r="Q203" i="21"/>
  <c r="V203" i="21" s="1"/>
  <c r="Q29" i="20"/>
  <c r="V29" i="20" s="1"/>
  <c r="Q38" i="21"/>
  <c r="V38" i="21" s="1"/>
  <c r="Q207" i="21"/>
  <c r="V207" i="21" s="1"/>
  <c r="Q88" i="20"/>
  <c r="V88" i="20" s="1"/>
  <c r="Q204" i="21"/>
  <c r="V204" i="21" s="1"/>
  <c r="Q164" i="20"/>
  <c r="V164" i="20" s="1"/>
  <c r="Q342" i="20"/>
  <c r="V342" i="20" s="1"/>
  <c r="Q331" i="21"/>
  <c r="V331" i="21" s="1"/>
  <c r="Q310" i="20"/>
  <c r="V310" i="20" s="1"/>
  <c r="Q145" i="20"/>
  <c r="V145" i="20" s="1"/>
  <c r="Q163" i="21"/>
  <c r="V163" i="21" s="1"/>
  <c r="Q268" i="20"/>
  <c r="V268" i="20" s="1"/>
  <c r="Q325" i="20"/>
  <c r="V325" i="20" s="1"/>
  <c r="Q183" i="21"/>
  <c r="V183" i="21" s="1"/>
  <c r="Q292" i="21"/>
  <c r="V292" i="21" s="1"/>
  <c r="Q132" i="20"/>
  <c r="V132" i="20" s="1"/>
  <c r="Q44" i="20"/>
  <c r="V44" i="20" s="1"/>
  <c r="Q84" i="20"/>
  <c r="V84" i="20" s="1"/>
  <c r="Q278" i="21"/>
  <c r="V278" i="21" s="1"/>
  <c r="Q91" i="20"/>
  <c r="V91" i="20" s="1"/>
  <c r="Q341" i="20"/>
  <c r="V341" i="20" s="1"/>
  <c r="S3" i="20"/>
  <c r="T3" i="20" s="1"/>
  <c r="W3" i="20"/>
  <c r="X3" i="20" s="1"/>
  <c r="Y3" i="20" s="1"/>
  <c r="Q272" i="20"/>
  <c r="V272" i="20" s="1"/>
  <c r="Q279" i="21"/>
  <c r="V279" i="21" s="1"/>
  <c r="Q259" i="20"/>
  <c r="V259" i="20" s="1"/>
  <c r="Q45" i="20"/>
  <c r="V45" i="20" s="1"/>
  <c r="Q51" i="21"/>
  <c r="V51" i="21" s="1"/>
  <c r="Q257" i="21"/>
  <c r="V257" i="21" s="1"/>
  <c r="Q135" i="20"/>
  <c r="V135" i="20" s="1"/>
  <c r="Q238" i="21"/>
  <c r="V238" i="21" s="1"/>
  <c r="Q295" i="21"/>
  <c r="V295" i="21" s="1"/>
  <c r="Q241" i="20"/>
  <c r="V241" i="20" s="1"/>
  <c r="Q131" i="20"/>
  <c r="V131" i="20" s="1"/>
  <c r="Q75" i="20"/>
  <c r="V75" i="20" s="1"/>
  <c r="Q178" i="20"/>
  <c r="V178" i="20" s="1"/>
  <c r="Q55" i="21"/>
  <c r="V55" i="21" s="1"/>
  <c r="Q4" i="20"/>
  <c r="V4" i="20" s="1"/>
  <c r="Q295" i="2"/>
  <c r="R295" i="2" s="1"/>
  <c r="N296" i="21"/>
  <c r="N287" i="20"/>
  <c r="Q170" i="2"/>
  <c r="R170" i="2" s="1"/>
  <c r="N171" i="21"/>
  <c r="R171" i="21" s="1"/>
  <c r="N164" i="20"/>
  <c r="R164" i="20" s="1"/>
  <c r="Q188" i="2"/>
  <c r="R188" i="2" s="1"/>
  <c r="N189" i="21"/>
  <c r="N182" i="20"/>
  <c r="Q41" i="2"/>
  <c r="R41" i="2" s="1"/>
  <c r="N42" i="21"/>
  <c r="N41" i="20"/>
  <c r="Q89" i="2"/>
  <c r="R89" i="2" s="1"/>
  <c r="N90" i="21"/>
  <c r="N87" i="20"/>
  <c r="Q21" i="2"/>
  <c r="R21" i="2" s="1"/>
  <c r="N22" i="21"/>
  <c r="R22" i="21" s="1"/>
  <c r="N22" i="20"/>
  <c r="R22" i="20" s="1"/>
  <c r="Q31" i="2"/>
  <c r="R31" i="2" s="1"/>
  <c r="N32" i="21"/>
  <c r="N31" i="20"/>
  <c r="Q204" i="2"/>
  <c r="R204" i="2" s="1"/>
  <c r="N205" i="21"/>
  <c r="R205" i="21" s="1"/>
  <c r="N197" i="20"/>
  <c r="R197" i="20" s="1"/>
  <c r="Q348" i="2"/>
  <c r="R348" i="2" s="1"/>
  <c r="N349" i="21"/>
  <c r="N340" i="20"/>
  <c r="Q185" i="2"/>
  <c r="R185" i="2" s="1"/>
  <c r="N186" i="21"/>
  <c r="R186" i="21" s="1"/>
  <c r="N179" i="20"/>
  <c r="R179" i="20" s="1"/>
  <c r="Q45" i="2"/>
  <c r="R45" i="2" s="1"/>
  <c r="N46" i="21"/>
  <c r="R46" i="21" s="1"/>
  <c r="N45" i="20"/>
  <c r="R45" i="20" s="1"/>
  <c r="Q67" i="2"/>
  <c r="R67" i="2" s="1"/>
  <c r="N68" i="21"/>
  <c r="N66" i="20"/>
  <c r="Q28" i="2"/>
  <c r="R28" i="2" s="1"/>
  <c r="N29" i="21"/>
  <c r="R29" i="21" s="1"/>
  <c r="N28" i="20"/>
  <c r="R28" i="20" s="1"/>
  <c r="Q271" i="2"/>
  <c r="R271" i="2" s="1"/>
  <c r="N272" i="21"/>
  <c r="N263" i="20"/>
  <c r="Q254" i="2"/>
  <c r="R254" i="2" s="1"/>
  <c r="N255" i="21"/>
  <c r="N246" i="20"/>
  <c r="Q318" i="2"/>
  <c r="R318" i="2" s="1"/>
  <c r="N319" i="21"/>
  <c r="N310" i="20"/>
  <c r="Q68" i="2"/>
  <c r="R68" i="2" s="1"/>
  <c r="N69" i="21"/>
  <c r="N67" i="20"/>
  <c r="Q53" i="2"/>
  <c r="R53" i="2" s="1"/>
  <c r="N54" i="21"/>
  <c r="R54" i="21" s="1"/>
  <c r="N52" i="20"/>
  <c r="R52" i="20" s="1"/>
  <c r="Q33" i="2"/>
  <c r="R33" i="2" s="1"/>
  <c r="N34" i="21"/>
  <c r="N33" i="20"/>
  <c r="Q227" i="2"/>
  <c r="R227" i="2" s="1"/>
  <c r="N228" i="21"/>
  <c r="N219" i="20"/>
  <c r="Q93" i="2"/>
  <c r="R93" i="2" s="1"/>
  <c r="N94" i="21"/>
  <c r="R94" i="21" s="1"/>
  <c r="N91" i="20"/>
  <c r="R91" i="20" s="1"/>
  <c r="Q213" i="2"/>
  <c r="R213" i="2" s="1"/>
  <c r="N214" i="21"/>
  <c r="R214" i="21" s="1"/>
  <c r="N206" i="20"/>
  <c r="R206" i="20" s="1"/>
  <c r="Q324" i="2"/>
  <c r="R324" i="2" s="1"/>
  <c r="N325" i="21"/>
  <c r="N316" i="20"/>
  <c r="Q345" i="2"/>
  <c r="R345" i="2" s="1"/>
  <c r="N346" i="21"/>
  <c r="N337" i="20"/>
  <c r="Q203" i="2"/>
  <c r="R203" i="2" s="1"/>
  <c r="N204" i="21"/>
  <c r="R204" i="21" s="1"/>
  <c r="N196" i="20"/>
  <c r="R196" i="20" s="1"/>
  <c r="Q329" i="2"/>
  <c r="R329" i="2" s="1"/>
  <c r="N330" i="21"/>
  <c r="N321" i="20"/>
  <c r="Q270" i="2"/>
  <c r="R270" i="2" s="1"/>
  <c r="N271" i="21"/>
  <c r="N262" i="20"/>
  <c r="Q356" i="2"/>
  <c r="R356" i="2" s="1"/>
  <c r="N357" i="21"/>
  <c r="N348" i="20"/>
  <c r="Q261" i="2"/>
  <c r="R261" i="2" s="1"/>
  <c r="N262" i="21"/>
  <c r="N253" i="20"/>
  <c r="Q10" i="2"/>
  <c r="R10" i="2" s="1"/>
  <c r="N11" i="21"/>
  <c r="N11" i="20"/>
  <c r="Q196" i="2"/>
  <c r="R196" i="2" s="1"/>
  <c r="N197" i="21"/>
  <c r="R197" i="21" s="1"/>
  <c r="N189" i="20"/>
  <c r="R189" i="20" s="1"/>
  <c r="Q233" i="2"/>
  <c r="R233" i="2" s="1"/>
  <c r="N234" i="21"/>
  <c r="N225" i="20"/>
  <c r="Q130" i="2"/>
  <c r="R130" i="2" s="1"/>
  <c r="N131" i="21"/>
  <c r="N126" i="20"/>
  <c r="Q133" i="2"/>
  <c r="R133" i="2" s="1"/>
  <c r="N134" i="21"/>
  <c r="N129" i="20"/>
  <c r="Q294" i="2"/>
  <c r="R294" i="2" s="1"/>
  <c r="N295" i="21"/>
  <c r="N286" i="20"/>
  <c r="Q243" i="2"/>
  <c r="R243" i="2" s="1"/>
  <c r="N244" i="21"/>
  <c r="N235" i="20"/>
  <c r="Q309" i="2"/>
  <c r="R309" i="2" s="1"/>
  <c r="N310" i="21"/>
  <c r="N301" i="20"/>
  <c r="Q100" i="2"/>
  <c r="R100" i="2" s="1"/>
  <c r="N101" i="21"/>
  <c r="N97" i="20"/>
  <c r="Q283" i="2"/>
  <c r="R283" i="2" s="1"/>
  <c r="N284" i="21"/>
  <c r="N275" i="20"/>
  <c r="Q267" i="2"/>
  <c r="R267" i="2" s="1"/>
  <c r="N268" i="21"/>
  <c r="N259" i="20"/>
  <c r="Q63" i="2"/>
  <c r="R63" i="2" s="1"/>
  <c r="N64" i="21"/>
  <c r="N62" i="20"/>
  <c r="Q326" i="2"/>
  <c r="R326" i="2" s="1"/>
  <c r="N327" i="21"/>
  <c r="N318" i="20"/>
  <c r="M62" i="4"/>
  <c r="Q62" i="4" s="1"/>
  <c r="V62" i="4" s="1"/>
  <c r="J42" i="11" s="1"/>
  <c r="AA42" i="11" s="1"/>
  <c r="M62" i="21"/>
  <c r="M60" i="20"/>
  <c r="N61" i="6"/>
  <c r="T61" i="6" s="1"/>
  <c r="M61" i="21"/>
  <c r="Q61" i="21" s="1"/>
  <c r="V61" i="21" s="1"/>
  <c r="M59" i="20"/>
  <c r="M103" i="4"/>
  <c r="Q103" i="4" s="1"/>
  <c r="V103" i="4" s="1"/>
  <c r="D35" i="11" s="1"/>
  <c r="M103" i="21"/>
  <c r="M99" i="20"/>
  <c r="M44" i="4"/>
  <c r="Q44" i="4" s="1"/>
  <c r="V44" i="4" s="1"/>
  <c r="H48" i="11" s="1"/>
  <c r="Y48" i="11" s="1"/>
  <c r="M44" i="21"/>
  <c r="M43" i="20"/>
  <c r="M11" i="4"/>
  <c r="Q11" i="4" s="1"/>
  <c r="V11" i="4" s="1"/>
  <c r="B39" i="11" s="1"/>
  <c r="S39" i="11" s="1"/>
  <c r="M11" i="21"/>
  <c r="M11" i="20"/>
  <c r="M40" i="4"/>
  <c r="Q40" i="4" s="1"/>
  <c r="V40" i="4" s="1"/>
  <c r="H44" i="11" s="1"/>
  <c r="Y44" i="11" s="1"/>
  <c r="M40" i="21"/>
  <c r="M39" i="20"/>
  <c r="M246" i="4"/>
  <c r="Q246" i="4" s="1"/>
  <c r="V246" i="4" s="1"/>
  <c r="F35" i="19" s="1"/>
  <c r="M246" i="21"/>
  <c r="M237" i="20"/>
  <c r="M70" i="4"/>
  <c r="Q70" i="4" s="1"/>
  <c r="M70" i="21"/>
  <c r="M76" i="4"/>
  <c r="Q76" i="4" s="1"/>
  <c r="V76" i="4" s="1"/>
  <c r="M76" i="21"/>
  <c r="M73" i="20"/>
  <c r="M201" i="4"/>
  <c r="Q201" i="4" s="1"/>
  <c r="V201" i="4" s="1"/>
  <c r="H37" i="18" s="1"/>
  <c r="W37" i="18" s="1"/>
  <c r="M201" i="21"/>
  <c r="Q201" i="21" s="1"/>
  <c r="V201" i="21" s="1"/>
  <c r="M193" i="20"/>
  <c r="M92" i="4"/>
  <c r="Q92" i="4" s="1"/>
  <c r="V92" i="4" s="1"/>
  <c r="B48" i="18" s="1"/>
  <c r="Q48" i="18" s="1"/>
  <c r="M92" i="21"/>
  <c r="M89" i="20"/>
  <c r="N141" i="6"/>
  <c r="T141" i="6" s="1"/>
  <c r="Y141" i="6" s="1"/>
  <c r="D77" i="18" s="1"/>
  <c r="S77" i="18" s="1"/>
  <c r="M141" i="21"/>
  <c r="M136" i="20"/>
  <c r="M83" i="4"/>
  <c r="Q83" i="4" s="1"/>
  <c r="V83" i="4" s="1"/>
  <c r="B39" i="18" s="1"/>
  <c r="Q39" i="18" s="1"/>
  <c r="M83" i="21"/>
  <c r="M80" i="20"/>
  <c r="N304" i="6"/>
  <c r="T304" i="6" s="1"/>
  <c r="Y304" i="6" s="1"/>
  <c r="J73" i="19" s="1"/>
  <c r="M304" i="21"/>
  <c r="M295" i="20"/>
  <c r="Q300" i="20"/>
  <c r="V300" i="20" s="1"/>
  <c r="Q214" i="20"/>
  <c r="V214" i="20" s="1"/>
  <c r="Q243" i="21"/>
  <c r="V243" i="21" s="1"/>
  <c r="Q206" i="20"/>
  <c r="V206" i="20" s="1"/>
  <c r="Q30" i="21"/>
  <c r="V30" i="21" s="1"/>
  <c r="Q151" i="20"/>
  <c r="V151" i="20" s="1"/>
  <c r="Q227" i="20"/>
  <c r="V227" i="20" s="1"/>
  <c r="Q91" i="21"/>
  <c r="V91" i="21" s="1"/>
  <c r="Q216" i="20"/>
  <c r="V216" i="20" s="1"/>
  <c r="Q171" i="21"/>
  <c r="V171" i="21" s="1"/>
  <c r="Q7" i="20"/>
  <c r="V7" i="20" s="1"/>
  <c r="Q351" i="21"/>
  <c r="V351" i="21" s="1"/>
  <c r="S16" i="21"/>
  <c r="T16" i="21" s="1"/>
  <c r="W16" i="21"/>
  <c r="X16" i="21" s="1"/>
  <c r="Y16" i="21" s="1"/>
  <c r="Q130" i="20"/>
  <c r="V130" i="20" s="1"/>
  <c r="Q319" i="21"/>
  <c r="V319" i="21" s="1"/>
  <c r="Q309" i="20"/>
  <c r="V309" i="20" s="1"/>
  <c r="Q151" i="21"/>
  <c r="V151" i="21" s="1"/>
  <c r="Q239" i="20"/>
  <c r="V239" i="20" s="1"/>
  <c r="Q334" i="21"/>
  <c r="V334" i="21" s="1"/>
  <c r="Q298" i="20"/>
  <c r="V298" i="20" s="1"/>
  <c r="Q294" i="20"/>
  <c r="V294" i="20" s="1"/>
  <c r="Q137" i="21"/>
  <c r="V137" i="21" s="1"/>
  <c r="Q36" i="20"/>
  <c r="V36" i="20" s="1"/>
  <c r="Q87" i="21"/>
  <c r="V87" i="21" s="1"/>
  <c r="Q188" i="20"/>
  <c r="V188" i="20" s="1"/>
  <c r="Q172" i="20"/>
  <c r="V172" i="20" s="1"/>
  <c r="Q94" i="21"/>
  <c r="V94" i="21" s="1"/>
  <c r="Q159" i="20"/>
  <c r="V159" i="20" s="1"/>
  <c r="Q350" i="21"/>
  <c r="V350" i="21" s="1"/>
  <c r="Q281" i="21"/>
  <c r="V281" i="21" s="1"/>
  <c r="Q173" i="20"/>
  <c r="V173" i="20" s="1"/>
  <c r="Q268" i="21"/>
  <c r="V268" i="21" s="1"/>
  <c r="Q313" i="20"/>
  <c r="V313" i="20" s="1"/>
  <c r="Q46" i="21"/>
  <c r="V46" i="21" s="1"/>
  <c r="Q153" i="20"/>
  <c r="V153" i="20" s="1"/>
  <c r="Q301" i="20"/>
  <c r="V301" i="20" s="1"/>
  <c r="Q140" i="21"/>
  <c r="V140" i="21" s="1"/>
  <c r="Q123" i="20"/>
  <c r="V123" i="20" s="1"/>
  <c r="Q250" i="20"/>
  <c r="V250" i="20" s="1"/>
  <c r="Q30" i="20"/>
  <c r="V30" i="20" s="1"/>
  <c r="Q250" i="21"/>
  <c r="V250" i="21" s="1"/>
  <c r="Q110" i="20"/>
  <c r="V110" i="20" s="1"/>
  <c r="Q136" i="21"/>
  <c r="V136" i="21" s="1"/>
  <c r="Q124" i="20"/>
  <c r="V124" i="20" s="1"/>
  <c r="Q78" i="21"/>
  <c r="V78" i="21" s="1"/>
  <c r="Q337" i="20"/>
  <c r="V337" i="20" s="1"/>
  <c r="Q4" i="21"/>
  <c r="V4" i="21" s="1"/>
  <c r="Q340" i="20"/>
  <c r="V340" i="20" s="1"/>
  <c r="Q88" i="2"/>
  <c r="R88" i="2" s="1"/>
  <c r="N89" i="21"/>
  <c r="N86" i="20"/>
  <c r="Q7" i="2"/>
  <c r="R7" i="2" s="1"/>
  <c r="N8" i="21"/>
  <c r="N8" i="20"/>
  <c r="Q308" i="2"/>
  <c r="R308" i="2" s="1"/>
  <c r="N309" i="21"/>
  <c r="N300" i="20"/>
  <c r="Q195" i="2"/>
  <c r="R195" i="2" s="1"/>
  <c r="N196" i="21"/>
  <c r="R196" i="21" s="1"/>
  <c r="N188" i="20"/>
  <c r="R188" i="20" s="1"/>
  <c r="Q327" i="2"/>
  <c r="R327" i="2" s="1"/>
  <c r="N328" i="21"/>
  <c r="N319" i="20"/>
  <c r="Q5" i="2"/>
  <c r="R5" i="2" s="1"/>
  <c r="N6" i="21"/>
  <c r="R6" i="21" s="1"/>
  <c r="N6" i="20"/>
  <c r="R6" i="20" s="1"/>
  <c r="Q163" i="2"/>
  <c r="R163" i="2" s="1"/>
  <c r="N164" i="21"/>
  <c r="R164" i="21" s="1"/>
  <c r="N158" i="20"/>
  <c r="R158" i="20" s="1"/>
  <c r="Q61" i="2"/>
  <c r="R61" i="2" s="1"/>
  <c r="N62" i="21"/>
  <c r="N60" i="20"/>
  <c r="Q285" i="2"/>
  <c r="R285" i="2" s="1"/>
  <c r="N286" i="21"/>
  <c r="N277" i="20"/>
  <c r="Q127" i="2"/>
  <c r="R127" i="2" s="1"/>
  <c r="N128" i="21"/>
  <c r="R128" i="21" s="1"/>
  <c r="N123" i="20"/>
  <c r="R123" i="20" s="1"/>
  <c r="Q140" i="2"/>
  <c r="R140" i="2" s="1"/>
  <c r="N141" i="21"/>
  <c r="N136" i="20"/>
  <c r="Q332" i="2"/>
  <c r="R332" i="2" s="1"/>
  <c r="N333" i="21"/>
  <c r="N324" i="20"/>
  <c r="Q162" i="2"/>
  <c r="R162" i="2" s="1"/>
  <c r="N163" i="21"/>
  <c r="R163" i="21" s="1"/>
  <c r="N157" i="20"/>
  <c r="R157" i="20" s="1"/>
  <c r="Q323" i="2"/>
  <c r="R323" i="2" s="1"/>
  <c r="N324" i="21"/>
  <c r="N315" i="20"/>
  <c r="Q159" i="2"/>
  <c r="R159" i="2" s="1"/>
  <c r="N160" i="21"/>
  <c r="R160" i="21" s="1"/>
  <c r="N154" i="20"/>
  <c r="R154" i="20" s="1"/>
  <c r="Q316" i="2"/>
  <c r="R316" i="2" s="1"/>
  <c r="N317" i="21"/>
  <c r="N308" i="20"/>
  <c r="Q189" i="2"/>
  <c r="R189" i="2" s="1"/>
  <c r="N190" i="21"/>
  <c r="N183" i="20"/>
  <c r="Q75" i="2"/>
  <c r="R75" i="2" s="1"/>
  <c r="N76" i="21"/>
  <c r="N73" i="20"/>
  <c r="Q62" i="2"/>
  <c r="R62" i="2" s="1"/>
  <c r="N63" i="21"/>
  <c r="N61" i="20"/>
  <c r="Q223" i="2"/>
  <c r="R223" i="2" s="1"/>
  <c r="N224" i="21"/>
  <c r="N215" i="20"/>
  <c r="Q37" i="2"/>
  <c r="R37" i="2" s="1"/>
  <c r="N38" i="21"/>
  <c r="R38" i="21" s="1"/>
  <c r="N37" i="20"/>
  <c r="R37" i="20" s="1"/>
  <c r="Q357" i="2"/>
  <c r="R357" i="2" s="1"/>
  <c r="N358" i="21"/>
  <c r="N349" i="20"/>
  <c r="Q152" i="2"/>
  <c r="R152" i="2" s="1"/>
  <c r="N153" i="21"/>
  <c r="N147" i="20"/>
  <c r="Q50" i="2"/>
  <c r="R50" i="2" s="1"/>
  <c r="N51" i="21"/>
  <c r="R51" i="21" s="1"/>
  <c r="N49" i="20"/>
  <c r="R49" i="20" s="1"/>
  <c r="Q87" i="2"/>
  <c r="R87" i="2" s="1"/>
  <c r="N88" i="21"/>
  <c r="N85" i="20"/>
  <c r="Q146" i="2"/>
  <c r="R146" i="2" s="1"/>
  <c r="N147" i="21"/>
  <c r="R147" i="21" s="1"/>
  <c r="N141" i="20"/>
  <c r="R141" i="20" s="1"/>
  <c r="Q115" i="2"/>
  <c r="R115" i="2" s="1"/>
  <c r="N116" i="21"/>
  <c r="N112" i="20"/>
  <c r="Q52" i="2"/>
  <c r="R52" i="2" s="1"/>
  <c r="N53" i="21"/>
  <c r="R53" i="21" s="1"/>
  <c r="N51" i="20"/>
  <c r="R51" i="20" s="1"/>
  <c r="Q141" i="2"/>
  <c r="R141" i="2" s="1"/>
  <c r="N142" i="21"/>
  <c r="N137" i="20"/>
  <c r="Q101" i="2"/>
  <c r="R101" i="2" s="1"/>
  <c r="N102" i="21"/>
  <c r="N98" i="20"/>
  <c r="Q211" i="2"/>
  <c r="R211" i="2" s="1"/>
  <c r="N212" i="21"/>
  <c r="R212" i="21" s="1"/>
  <c r="N204" i="20"/>
  <c r="R204" i="20" s="1"/>
  <c r="Q110" i="2"/>
  <c r="R110" i="2" s="1"/>
  <c r="N111" i="21"/>
  <c r="R111" i="21" s="1"/>
  <c r="S111" i="21" s="1"/>
  <c r="T111" i="21" s="1"/>
  <c r="N107" i="20"/>
  <c r="R107" i="20" s="1"/>
  <c r="S107" i="20" s="1"/>
  <c r="T107" i="20" s="1"/>
  <c r="N10" i="6"/>
  <c r="T10" i="6" s="1"/>
  <c r="Y10" i="6" s="1"/>
  <c r="B66" i="11" s="1"/>
  <c r="S66" i="11" s="1"/>
  <c r="M10" i="21"/>
  <c r="M10" i="20"/>
  <c r="M174" i="4"/>
  <c r="Q174" i="4" s="1"/>
  <c r="V174" i="4" s="1"/>
  <c r="F34" i="18" s="1"/>
  <c r="U34" i="18" s="1"/>
  <c r="M174" i="21"/>
  <c r="M167" i="20"/>
  <c r="M245" i="4"/>
  <c r="Q245" i="4" s="1"/>
  <c r="V245" i="4" s="1"/>
  <c r="F34" i="19" s="1"/>
  <c r="M245" i="21"/>
  <c r="M236" i="20"/>
  <c r="N60" i="6"/>
  <c r="M60" i="21"/>
  <c r="M58" i="20"/>
  <c r="M324" i="4"/>
  <c r="Q324" i="4" s="1"/>
  <c r="V324" i="4" s="1"/>
  <c r="L41" i="19" s="1"/>
  <c r="M324" i="21"/>
  <c r="M315" i="20"/>
  <c r="M12" i="4"/>
  <c r="Q12" i="4" s="1"/>
  <c r="V12" i="4" s="1"/>
  <c r="B40" i="11" s="1"/>
  <c r="S40" i="11" s="1"/>
  <c r="M12" i="21"/>
  <c r="M12" i="20"/>
  <c r="M33" i="4"/>
  <c r="Q33" i="4" s="1"/>
  <c r="M33" i="21"/>
  <c r="M32" i="20"/>
  <c r="M69" i="4"/>
  <c r="Q69" i="4" s="1"/>
  <c r="V69" i="4" s="1"/>
  <c r="J49" i="11" s="1"/>
  <c r="AA49" i="11" s="1"/>
  <c r="M69" i="21"/>
  <c r="Q69" i="21" s="1"/>
  <c r="V69" i="21" s="1"/>
  <c r="M67" i="20"/>
  <c r="N101" i="6"/>
  <c r="T101" i="6" s="1"/>
  <c r="Y101" i="6" s="1"/>
  <c r="D61" i="11" s="1"/>
  <c r="U61" i="11" s="1"/>
  <c r="M101" i="21"/>
  <c r="Q101" i="21" s="1"/>
  <c r="V101" i="21" s="1"/>
  <c r="M97" i="20"/>
  <c r="M254" i="4"/>
  <c r="Q254" i="4" s="1"/>
  <c r="V254" i="4" s="1"/>
  <c r="F43" i="19" s="1"/>
  <c r="M254" i="21"/>
  <c r="M245" i="20"/>
  <c r="N90" i="6"/>
  <c r="T90" i="6" s="1"/>
  <c r="Y90" i="6" s="1"/>
  <c r="B74" i="18" s="1"/>
  <c r="Q74" i="18" s="1"/>
  <c r="M90" i="21"/>
  <c r="M87" i="20"/>
  <c r="M189" i="4"/>
  <c r="M189" i="21"/>
  <c r="Q189" i="21" s="1"/>
  <c r="V189" i="21" s="1"/>
  <c r="M182" i="20"/>
  <c r="M234" i="21"/>
  <c r="M225" i="20"/>
  <c r="Q223" i="21"/>
  <c r="V223" i="21" s="1"/>
  <c r="Q82" i="20"/>
  <c r="V82" i="20" s="1"/>
  <c r="Q214" i="21"/>
  <c r="V214" i="21" s="1"/>
  <c r="Q238" i="20"/>
  <c r="V238" i="20" s="1"/>
  <c r="Q52" i="20"/>
  <c r="V52" i="20" s="1"/>
  <c r="Q236" i="21"/>
  <c r="V236" i="21" s="1"/>
  <c r="Q348" i="20"/>
  <c r="V348" i="20" s="1"/>
  <c r="Q225" i="21"/>
  <c r="V225" i="21" s="1"/>
  <c r="Q332" i="20"/>
  <c r="V332" i="20" s="1"/>
  <c r="Q7" i="21"/>
  <c r="V7" i="21" s="1"/>
  <c r="Q109" i="20"/>
  <c r="V109" i="20" s="1"/>
  <c r="Q135" i="21"/>
  <c r="V135" i="21" s="1"/>
  <c r="Q211" i="20"/>
  <c r="V211" i="20" s="1"/>
  <c r="Q318" i="21"/>
  <c r="V318" i="21" s="1"/>
  <c r="Q312" i="20"/>
  <c r="V312" i="20" s="1"/>
  <c r="Q307" i="21"/>
  <c r="V307" i="21" s="1"/>
  <c r="Q303" i="21"/>
  <c r="V303" i="21" s="1"/>
  <c r="Q171" i="20"/>
  <c r="V171" i="20" s="1"/>
  <c r="Q121" i="20"/>
  <c r="V121" i="20" s="1"/>
  <c r="W3" i="21"/>
  <c r="X3" i="21" s="1"/>
  <c r="Y3" i="21" s="1"/>
  <c r="S3" i="21"/>
  <c r="T3" i="21" s="1"/>
  <c r="Q196" i="21"/>
  <c r="V196" i="21" s="1"/>
  <c r="Q179" i="21"/>
  <c r="V179" i="21" s="1"/>
  <c r="Q146" i="20"/>
  <c r="V146" i="20" s="1"/>
  <c r="Q292" i="20"/>
  <c r="V292" i="20" s="1"/>
  <c r="Q331" i="20"/>
  <c r="V331" i="20" s="1"/>
  <c r="Q180" i="21"/>
  <c r="V180" i="21" s="1"/>
  <c r="Q134" i="20"/>
  <c r="V134" i="20" s="1"/>
  <c r="Q322" i="21"/>
  <c r="V322" i="21" s="1"/>
  <c r="Q149" i="20"/>
  <c r="V149" i="20" s="1"/>
  <c r="Q159" i="21"/>
  <c r="V159" i="21" s="1"/>
  <c r="Q310" i="21"/>
  <c r="V310" i="21" s="1"/>
  <c r="Q83" i="20"/>
  <c r="V83" i="20" s="1"/>
  <c r="Q128" i="21"/>
  <c r="V128" i="21" s="1"/>
  <c r="Q259" i="21"/>
  <c r="V259" i="21" s="1"/>
  <c r="Q31" i="21"/>
  <c r="V31" i="21" s="1"/>
  <c r="Q28" i="20"/>
  <c r="V28" i="20" s="1"/>
  <c r="Q114" i="21"/>
  <c r="V114" i="21" s="1"/>
  <c r="Q222" i="20"/>
  <c r="V222" i="20" s="1"/>
  <c r="Q129" i="21"/>
  <c r="V129" i="21" s="1"/>
  <c r="Q345" i="20"/>
  <c r="V345" i="20" s="1"/>
  <c r="Q346" i="21"/>
  <c r="V346" i="21" s="1"/>
  <c r="Q293" i="20"/>
  <c r="V293" i="20" s="1"/>
  <c r="Q349" i="21"/>
  <c r="V349" i="21" s="1"/>
  <c r="Q6" i="2"/>
  <c r="R6" i="2" s="1"/>
  <c r="N7" i="21"/>
  <c r="R7" i="21" s="1"/>
  <c r="N7" i="20"/>
  <c r="R7" i="20" s="1"/>
  <c r="Q269" i="2"/>
  <c r="R269" i="2" s="1"/>
  <c r="N270" i="21"/>
  <c r="N261" i="20"/>
  <c r="Q229" i="2"/>
  <c r="R229" i="2" s="1"/>
  <c r="N230" i="21"/>
  <c r="N221" i="20"/>
  <c r="Q98" i="2"/>
  <c r="R98" i="2" s="1"/>
  <c r="N99" i="21"/>
  <c r="N95" i="20"/>
  <c r="Q339" i="2"/>
  <c r="R339" i="2" s="1"/>
  <c r="N340" i="21"/>
  <c r="N331" i="20"/>
  <c r="Q296" i="2"/>
  <c r="R296" i="2" s="1"/>
  <c r="N297" i="21"/>
  <c r="N288" i="20"/>
  <c r="Q132" i="2"/>
  <c r="R132" i="2" s="1"/>
  <c r="N133" i="21"/>
  <c r="N128" i="20"/>
  <c r="Q105" i="2"/>
  <c r="R105" i="2" s="1"/>
  <c r="N106" i="21"/>
  <c r="R106" i="21" s="1"/>
  <c r="S106" i="21" s="1"/>
  <c r="T106" i="21" s="1"/>
  <c r="N102" i="20"/>
  <c r="R102" i="20" s="1"/>
  <c r="S102" i="20" s="1"/>
  <c r="T102" i="20" s="1"/>
  <c r="Q347" i="2"/>
  <c r="R347" i="2" s="1"/>
  <c r="N348" i="21"/>
  <c r="N339" i="20"/>
  <c r="Q226" i="2"/>
  <c r="R226" i="2" s="1"/>
  <c r="N227" i="21"/>
  <c r="N218" i="20"/>
  <c r="Q108" i="2"/>
  <c r="R108" i="2" s="1"/>
  <c r="N109" i="21"/>
  <c r="N105" i="20"/>
  <c r="Q16" i="2"/>
  <c r="R16" i="2" s="1"/>
  <c r="N17" i="21"/>
  <c r="N17" i="20"/>
  <c r="Q113" i="2"/>
  <c r="R113" i="2" s="1"/>
  <c r="N114" i="21"/>
  <c r="R114" i="21" s="1"/>
  <c r="S114" i="21" s="1"/>
  <c r="T114" i="21" s="1"/>
  <c r="N110" i="20"/>
  <c r="R110" i="20" s="1"/>
  <c r="S110" i="20" s="1"/>
  <c r="T110" i="20" s="1"/>
  <c r="Q77" i="2"/>
  <c r="R77" i="2" s="1"/>
  <c r="N78" i="21"/>
  <c r="R78" i="21" s="1"/>
  <c r="N75" i="20"/>
  <c r="R75" i="20" s="1"/>
  <c r="Q250" i="2"/>
  <c r="R250" i="2" s="1"/>
  <c r="N251" i="21"/>
  <c r="N242" i="20"/>
  <c r="Q66" i="2"/>
  <c r="R66" i="2" s="1"/>
  <c r="N67" i="21"/>
  <c r="R67" i="21" s="1"/>
  <c r="N65" i="20"/>
  <c r="R65" i="20" s="1"/>
  <c r="Q32" i="2"/>
  <c r="R32" i="2" s="1"/>
  <c r="N33" i="21"/>
  <c r="N32" i="20"/>
  <c r="Q38" i="2"/>
  <c r="R38" i="2" s="1"/>
  <c r="N39" i="21"/>
  <c r="N38" i="20"/>
  <c r="Q165" i="2"/>
  <c r="R165" i="2" s="1"/>
  <c r="N166" i="21"/>
  <c r="R166" i="21" s="1"/>
  <c r="N160" i="20"/>
  <c r="R160" i="20" s="1"/>
  <c r="Q175" i="2"/>
  <c r="R175" i="2" s="1"/>
  <c r="N176" i="21"/>
  <c r="R176" i="21" s="1"/>
  <c r="N169" i="20"/>
  <c r="R169" i="20" s="1"/>
  <c r="Q123" i="2"/>
  <c r="R123" i="2" s="1"/>
  <c r="N124" i="21"/>
  <c r="N119" i="20"/>
  <c r="Q181" i="2"/>
  <c r="R181" i="2" s="1"/>
  <c r="N182" i="21"/>
  <c r="N175" i="20"/>
  <c r="Q273" i="2"/>
  <c r="R273" i="2" s="1"/>
  <c r="N274" i="21"/>
  <c r="N265" i="20"/>
  <c r="Q26" i="2"/>
  <c r="R26" i="2" s="1"/>
  <c r="N27" i="21"/>
  <c r="R27" i="21" s="1"/>
  <c r="N26" i="20"/>
  <c r="R26" i="20" s="1"/>
  <c r="Q330" i="2"/>
  <c r="R330" i="2" s="1"/>
  <c r="N331" i="21"/>
  <c r="N322" i="20"/>
  <c r="Q150" i="2"/>
  <c r="R150" i="2" s="1"/>
  <c r="N151" i="21"/>
  <c r="R151" i="21" s="1"/>
  <c r="N145" i="20"/>
  <c r="R145" i="20" s="1"/>
  <c r="Q30" i="2"/>
  <c r="R30" i="2" s="1"/>
  <c r="N31" i="21"/>
  <c r="R31" i="21" s="1"/>
  <c r="N30" i="20"/>
  <c r="R30" i="20" s="1"/>
  <c r="Q124" i="2"/>
  <c r="R124" i="2" s="1"/>
  <c r="N125" i="21"/>
  <c r="R125" i="21" s="1"/>
  <c r="N120" i="20"/>
  <c r="R120" i="20" s="1"/>
  <c r="Q56" i="2"/>
  <c r="R56" i="2" s="1"/>
  <c r="N57" i="21"/>
  <c r="R57" i="21" s="1"/>
  <c r="N55" i="20"/>
  <c r="R55" i="20" s="1"/>
  <c r="Q242" i="2"/>
  <c r="R242" i="2" s="1"/>
  <c r="N243" i="21"/>
  <c r="N234" i="20"/>
  <c r="Q236" i="2"/>
  <c r="R236" i="2" s="1"/>
  <c r="N237" i="21"/>
  <c r="N228" i="20"/>
  <c r="Q305" i="2"/>
  <c r="R305" i="2" s="1"/>
  <c r="N306" i="21"/>
  <c r="N297" i="20"/>
  <c r="Q65" i="2"/>
  <c r="R65" i="2" s="1"/>
  <c r="N66" i="21"/>
  <c r="R66" i="21" s="1"/>
  <c r="N64" i="20"/>
  <c r="R64" i="20" s="1"/>
  <c r="Q172" i="2"/>
  <c r="R172" i="2" s="1"/>
  <c r="N173" i="21"/>
  <c r="N166" i="20"/>
  <c r="Q303" i="2"/>
  <c r="R303" i="2" s="1"/>
  <c r="N304" i="21"/>
  <c r="N295" i="20"/>
  <c r="Q355" i="2"/>
  <c r="R355" i="2" s="1"/>
  <c r="N356" i="21"/>
  <c r="N347" i="20"/>
  <c r="Q135" i="2"/>
  <c r="R135" i="2" s="1"/>
  <c r="N136" i="21"/>
  <c r="R136" i="21" s="1"/>
  <c r="N131" i="20"/>
  <c r="R131" i="20" s="1"/>
  <c r="Q27" i="2"/>
  <c r="R27" i="2" s="1"/>
  <c r="N28" i="21"/>
  <c r="N27" i="20"/>
  <c r="Q164" i="2"/>
  <c r="R164" i="2" s="1"/>
  <c r="N165" i="21"/>
  <c r="R165" i="21" s="1"/>
  <c r="N159" i="20"/>
  <c r="R159" i="20" s="1"/>
  <c r="M108" i="4"/>
  <c r="Q108" i="4" s="1"/>
  <c r="V108" i="4" s="1"/>
  <c r="D40" i="11" s="1"/>
  <c r="U40" i="11" s="1"/>
  <c r="M108" i="21"/>
  <c r="M104" i="20"/>
  <c r="M173" i="4"/>
  <c r="Q173" i="4" s="1"/>
  <c r="V173" i="4" s="1"/>
  <c r="F33" i="18" s="1"/>
  <c r="M173" i="21"/>
  <c r="Q173" i="21" s="1"/>
  <c r="V173" i="21" s="1"/>
  <c r="M166" i="20"/>
  <c r="N19" i="6"/>
  <c r="T19" i="6" s="1"/>
  <c r="Y19" i="6" s="1"/>
  <c r="B75" i="11" s="1"/>
  <c r="S75" i="11" s="1"/>
  <c r="M19" i="21"/>
  <c r="Q19" i="21" s="1"/>
  <c r="V19" i="21" s="1"/>
  <c r="M19" i="20"/>
  <c r="N104" i="6"/>
  <c r="T104" i="6" s="1"/>
  <c r="Y104" i="6" s="1"/>
  <c r="D64" i="11" s="1"/>
  <c r="U64" i="11" s="1"/>
  <c r="M104" i="21"/>
  <c r="M100" i="20"/>
  <c r="M13" i="4"/>
  <c r="Q13" i="4" s="1"/>
  <c r="V13" i="4" s="1"/>
  <c r="B41" i="11" s="1"/>
  <c r="S41" i="11" s="1"/>
  <c r="M13" i="21"/>
  <c r="M13" i="20"/>
  <c r="N112" i="6"/>
  <c r="T112" i="6" s="1"/>
  <c r="Y112" i="6" s="1"/>
  <c r="D72" i="11" s="1"/>
  <c r="U72" i="11" s="1"/>
  <c r="M112" i="21"/>
  <c r="M108" i="20"/>
  <c r="M42" i="4"/>
  <c r="Q42" i="4" s="1"/>
  <c r="V42" i="4" s="1"/>
  <c r="H46" i="11" s="1"/>
  <c r="Y46" i="11" s="1"/>
  <c r="M42" i="21"/>
  <c r="M41" i="20"/>
  <c r="M115" i="4"/>
  <c r="Q115" i="4" s="1"/>
  <c r="V115" i="4" s="1"/>
  <c r="D47" i="11" s="1"/>
  <c r="U47" i="11" s="1"/>
  <c r="M115" i="21"/>
  <c r="M111" i="20"/>
  <c r="N261" i="6"/>
  <c r="T261" i="6" s="1"/>
  <c r="Y261" i="6" s="1"/>
  <c r="F78" i="19" s="1"/>
  <c r="M261" i="21"/>
  <c r="M252" i="20"/>
  <c r="M102" i="4"/>
  <c r="Q102" i="4" s="1"/>
  <c r="V102" i="4" s="1"/>
  <c r="D34" i="11" s="1"/>
  <c r="U34" i="11" s="1"/>
  <c r="M102" i="21"/>
  <c r="M98" i="20"/>
  <c r="N305" i="6"/>
  <c r="T305" i="6" s="1"/>
  <c r="Y305" i="6" s="1"/>
  <c r="J74" i="19" s="1"/>
  <c r="M305" i="21"/>
  <c r="M296" i="20"/>
  <c r="N142" i="6"/>
  <c r="T142" i="6" s="1"/>
  <c r="Y142" i="6" s="1"/>
  <c r="D78" i="18" s="1"/>
  <c r="S78" i="18" s="1"/>
  <c r="M142" i="21"/>
  <c r="M137" i="20"/>
  <c r="M221" i="4"/>
  <c r="Q221" i="4" s="1"/>
  <c r="V221" i="4" s="1"/>
  <c r="B34" i="19" s="1"/>
  <c r="M221" i="21"/>
  <c r="M212" i="20"/>
  <c r="Q251" i="20"/>
  <c r="V251" i="20" s="1"/>
  <c r="Q274" i="20"/>
  <c r="V274" i="20" s="1"/>
  <c r="Q247" i="21"/>
  <c r="V247" i="21" s="1"/>
  <c r="Q243" i="20"/>
  <c r="V243" i="20" s="1"/>
  <c r="Q54" i="21"/>
  <c r="V54" i="21" s="1"/>
  <c r="Q357" i="21"/>
  <c r="V357" i="21" s="1"/>
  <c r="Q320" i="20"/>
  <c r="V320" i="20" s="1"/>
  <c r="Q341" i="21"/>
  <c r="V341" i="21" s="1"/>
  <c r="Q261" i="20"/>
  <c r="V261" i="20" s="1"/>
  <c r="Q113" i="21"/>
  <c r="V113" i="21" s="1"/>
  <c r="Q290" i="20"/>
  <c r="V290" i="20" s="1"/>
  <c r="Q143" i="20"/>
  <c r="V143" i="20" s="1"/>
  <c r="Q220" i="21"/>
  <c r="V220" i="21" s="1"/>
  <c r="Q210" i="20"/>
  <c r="V210" i="20" s="1"/>
  <c r="Q181" i="20"/>
  <c r="V181" i="20" s="1"/>
  <c r="Q107" i="20"/>
  <c r="V107" i="20" s="1"/>
  <c r="Q321" i="21"/>
  <c r="V321" i="21" s="1"/>
  <c r="Q266" i="20"/>
  <c r="V266" i="20" s="1"/>
  <c r="Q204" i="20"/>
  <c r="V204" i="20" s="1"/>
  <c r="Q198" i="20"/>
  <c r="V198" i="20" s="1"/>
  <c r="Q197" i="20"/>
  <c r="V197" i="20" s="1"/>
  <c r="Q178" i="21"/>
  <c r="V178" i="21" s="1"/>
  <c r="Q56" i="20"/>
  <c r="V56" i="20" s="1"/>
  <c r="Q126" i="21"/>
  <c r="V126" i="21" s="1"/>
  <c r="R126" i="21"/>
  <c r="Q242" i="20"/>
  <c r="V242" i="20" s="1"/>
  <c r="Q177" i="20"/>
  <c r="V177" i="20" s="1"/>
  <c r="Q141" i="20"/>
  <c r="V141" i="20" s="1"/>
  <c r="Q142" i="20"/>
  <c r="V142" i="20" s="1"/>
  <c r="Q152" i="21"/>
  <c r="V152" i="21" s="1"/>
  <c r="Q34" i="20"/>
  <c r="V34" i="20" s="1"/>
  <c r="Q301" i="21"/>
  <c r="V301" i="21" s="1"/>
  <c r="Q168" i="20"/>
  <c r="V168" i="20" s="1"/>
  <c r="Q340" i="21"/>
  <c r="V340" i="21" s="1"/>
  <c r="Q125" i="20"/>
  <c r="V125" i="20" s="1"/>
  <c r="Q139" i="21"/>
  <c r="V139" i="21" s="1"/>
  <c r="Q133" i="20"/>
  <c r="V133" i="20" s="1"/>
  <c r="Q155" i="21"/>
  <c r="V155" i="21" s="1"/>
  <c r="Q267" i="20"/>
  <c r="V267" i="20" s="1"/>
  <c r="Q86" i="21"/>
  <c r="V86" i="21" s="1"/>
  <c r="Q271" i="20"/>
  <c r="V271" i="20" s="1"/>
  <c r="Q218" i="20"/>
  <c r="V218" i="20" s="1"/>
  <c r="Q29" i="21"/>
  <c r="V29" i="21" s="1"/>
  <c r="Q339" i="20"/>
  <c r="V339" i="20" s="1"/>
  <c r="Q231" i="21"/>
  <c r="V231" i="21" s="1"/>
  <c r="Q354" i="21"/>
  <c r="V354" i="21" s="1"/>
  <c r="Q205" i="20"/>
  <c r="V205" i="20" s="1"/>
  <c r="Q302" i="21"/>
  <c r="V302" i="21" s="1"/>
  <c r="Q169" i="20"/>
  <c r="V169" i="20" s="1"/>
  <c r="Q40" i="2"/>
  <c r="R40" i="2" s="1"/>
  <c r="N41" i="21"/>
  <c r="N40" i="20"/>
  <c r="Q352" i="2"/>
  <c r="R352" i="2" s="1"/>
  <c r="N353" i="21"/>
  <c r="N344" i="20"/>
  <c r="Q156" i="2"/>
  <c r="R156" i="2" s="1"/>
  <c r="N157" i="21"/>
  <c r="R157" i="21" s="1"/>
  <c r="N151" i="20"/>
  <c r="R151" i="20" s="1"/>
  <c r="Q297" i="2"/>
  <c r="R297" i="2" s="1"/>
  <c r="N298" i="21"/>
  <c r="N289" i="20"/>
  <c r="Q148" i="2"/>
  <c r="R148" i="2" s="1"/>
  <c r="N149" i="21"/>
  <c r="R149" i="21" s="1"/>
  <c r="N143" i="20"/>
  <c r="R143" i="20" s="1"/>
  <c r="Q82" i="2"/>
  <c r="R82" i="2" s="1"/>
  <c r="N83" i="21"/>
  <c r="N80" i="20"/>
  <c r="Q255" i="2"/>
  <c r="R255" i="2" s="1"/>
  <c r="N256" i="21"/>
  <c r="N247" i="20"/>
  <c r="Q257" i="2"/>
  <c r="R257" i="2" s="1"/>
  <c r="N258" i="21"/>
  <c r="N249" i="20"/>
  <c r="Q278" i="2"/>
  <c r="R278" i="2" s="1"/>
  <c r="N279" i="21"/>
  <c r="N270" i="20"/>
  <c r="Q197" i="2"/>
  <c r="R197" i="2" s="1"/>
  <c r="N198" i="21"/>
  <c r="R198" i="21" s="1"/>
  <c r="N190" i="20"/>
  <c r="R190" i="20" s="1"/>
  <c r="Q353" i="2"/>
  <c r="R353" i="2" s="1"/>
  <c r="N354" i="21"/>
  <c r="N345" i="20"/>
  <c r="Q83" i="2"/>
  <c r="R83" i="2" s="1"/>
  <c r="N84" i="21"/>
  <c r="N81" i="20"/>
  <c r="Q208" i="2"/>
  <c r="R208" i="2" s="1"/>
  <c r="N209" i="21"/>
  <c r="N201" i="20"/>
  <c r="Q59" i="2"/>
  <c r="R59" i="2" s="1"/>
  <c r="N60" i="21"/>
  <c r="N58" i="20"/>
  <c r="Q322" i="2"/>
  <c r="R322" i="2" s="1"/>
  <c r="N323" i="21"/>
  <c r="N314" i="20"/>
  <c r="Q139" i="2"/>
  <c r="R139" i="2" s="1"/>
  <c r="N140" i="21"/>
  <c r="R140" i="21" s="1"/>
  <c r="N135" i="20"/>
  <c r="R135" i="20" s="1"/>
  <c r="Q173" i="2"/>
  <c r="R173" i="2" s="1"/>
  <c r="N174" i="21"/>
  <c r="N167" i="20"/>
  <c r="Q201" i="2"/>
  <c r="R201" i="2" s="1"/>
  <c r="N202" i="21"/>
  <c r="N194" i="20"/>
  <c r="Q351" i="2"/>
  <c r="R351" i="2" s="1"/>
  <c r="N352" i="21"/>
  <c r="N343" i="20"/>
  <c r="Q155" i="2"/>
  <c r="R155" i="2" s="1"/>
  <c r="N156" i="21"/>
  <c r="R156" i="21" s="1"/>
  <c r="N150" i="20"/>
  <c r="R150" i="20" s="1"/>
  <c r="Q35" i="2"/>
  <c r="R35" i="2" s="1"/>
  <c r="N36" i="21"/>
  <c r="N35" i="20"/>
  <c r="Q3" i="2"/>
  <c r="R3" i="2" s="1"/>
  <c r="N4" i="21"/>
  <c r="R4" i="21" s="1"/>
  <c r="N4" i="20"/>
  <c r="R4" i="20" s="1"/>
  <c r="Q325" i="2"/>
  <c r="R325" i="2" s="1"/>
  <c r="N326" i="21"/>
  <c r="N317" i="20"/>
  <c r="Q230" i="2"/>
  <c r="R230" i="2" s="1"/>
  <c r="N231" i="21"/>
  <c r="N222" i="20"/>
  <c r="Q302" i="2"/>
  <c r="R302" i="2" s="1"/>
  <c r="N303" i="21"/>
  <c r="N294" i="20"/>
  <c r="Q17" i="2"/>
  <c r="R17" i="2" s="1"/>
  <c r="N18" i="21"/>
  <c r="N18" i="20"/>
  <c r="Q225" i="2"/>
  <c r="R225" i="2" s="1"/>
  <c r="N226" i="21"/>
  <c r="N217" i="20"/>
  <c r="Q184" i="2"/>
  <c r="R184" i="2" s="1"/>
  <c r="N185" i="21"/>
  <c r="R185" i="21" s="1"/>
  <c r="N178" i="20"/>
  <c r="R178" i="20" s="1"/>
  <c r="Q301" i="2"/>
  <c r="R301" i="2" s="1"/>
  <c r="N302" i="21"/>
  <c r="N293" i="20"/>
  <c r="Q258" i="2"/>
  <c r="R258" i="2" s="1"/>
  <c r="N259" i="21"/>
  <c r="N250" i="20"/>
  <c r="Q207" i="2"/>
  <c r="R207" i="2" s="1"/>
  <c r="N208" i="21"/>
  <c r="R208" i="21" s="1"/>
  <c r="N200" i="20"/>
  <c r="R200" i="20" s="1"/>
  <c r="Q320" i="2"/>
  <c r="R320" i="2" s="1"/>
  <c r="N321" i="21"/>
  <c r="N312" i="20"/>
  <c r="Q78" i="2"/>
  <c r="R78" i="2" s="1"/>
  <c r="N79" i="21"/>
  <c r="N76" i="20"/>
  <c r="Q81" i="2"/>
  <c r="R81" i="2" s="1"/>
  <c r="N82" i="21"/>
  <c r="N79" i="20"/>
  <c r="Q279" i="2"/>
  <c r="R279" i="2" s="1"/>
  <c r="N280" i="21"/>
  <c r="N271" i="20"/>
  <c r="Q317" i="2"/>
  <c r="R317" i="2" s="1"/>
  <c r="N318" i="21"/>
  <c r="N309" i="20"/>
  <c r="M296" i="4"/>
  <c r="Q296" i="4" s="1"/>
  <c r="V296" i="4" s="1"/>
  <c r="J37" i="19" s="1"/>
  <c r="M296" i="21"/>
  <c r="M287" i="20"/>
  <c r="M325" i="4"/>
  <c r="Q325" i="4" s="1"/>
  <c r="V325" i="4" s="1"/>
  <c r="M325" i="21"/>
  <c r="M316" i="20"/>
  <c r="M162" i="4"/>
  <c r="Q162" i="4" s="1"/>
  <c r="V162" i="4" s="1"/>
  <c r="F46" i="11" s="1"/>
  <c r="W46" i="11" s="1"/>
  <c r="M162" i="21"/>
  <c r="M156" i="20"/>
  <c r="M18" i="4"/>
  <c r="Q18" i="4" s="1"/>
  <c r="V18" i="4" s="1"/>
  <c r="B46" i="11" s="1"/>
  <c r="S46" i="11" s="1"/>
  <c r="M18" i="21"/>
  <c r="M18" i="20"/>
  <c r="M28" i="4"/>
  <c r="Q28" i="4" s="1"/>
  <c r="V28" i="4" s="1"/>
  <c r="H32" i="11" s="1"/>
  <c r="Y32" i="11" s="1"/>
  <c r="M28" i="21"/>
  <c r="M27" i="20"/>
  <c r="M297" i="4"/>
  <c r="Q297" i="4" s="1"/>
  <c r="V297" i="4" s="1"/>
  <c r="J38" i="19" s="1"/>
  <c r="M297" i="21"/>
  <c r="M288" i="20"/>
  <c r="M8" i="4"/>
  <c r="Q8" i="4" s="1"/>
  <c r="V8" i="4" s="1"/>
  <c r="B36" i="11" s="1"/>
  <c r="S36" i="11" s="1"/>
  <c r="M8" i="21"/>
  <c r="M8" i="20"/>
  <c r="N154" i="6"/>
  <c r="T154" i="6" s="1"/>
  <c r="Y154" i="6" s="1"/>
  <c r="F66" i="11" s="1"/>
  <c r="W66" i="11" s="1"/>
  <c r="M154" i="21"/>
  <c r="M148" i="20"/>
  <c r="N344" i="6"/>
  <c r="T344" i="6" s="1"/>
  <c r="Y344" i="6" s="1"/>
  <c r="D65" i="19" s="1"/>
  <c r="M344" i="21"/>
  <c r="M335" i="20"/>
  <c r="M80" i="4"/>
  <c r="Q80" i="4" s="1"/>
  <c r="V80" i="4" s="1"/>
  <c r="M80" i="21"/>
  <c r="M77" i="20"/>
  <c r="N332" i="6"/>
  <c r="T332" i="6" s="1"/>
  <c r="Y332" i="6" s="1"/>
  <c r="L77" i="19" s="1"/>
  <c r="M332" i="21"/>
  <c r="M323" i="20"/>
  <c r="N82" i="6"/>
  <c r="T82" i="6" s="1"/>
  <c r="Y82" i="6" s="1"/>
  <c r="B66" i="18" s="1"/>
  <c r="Q66" i="18" s="1"/>
  <c r="M82" i="21"/>
  <c r="M79" i="20"/>
  <c r="M182" i="4"/>
  <c r="Q182" i="4" s="1"/>
  <c r="V182" i="4" s="1"/>
  <c r="F42" i="18" s="1"/>
  <c r="U42" i="18" s="1"/>
  <c r="M182" i="21"/>
  <c r="M175" i="20"/>
  <c r="M134" i="4"/>
  <c r="Q134" i="4" s="1"/>
  <c r="V134" i="4" s="1"/>
  <c r="D42" i="18" s="1"/>
  <c r="S42" i="18" s="1"/>
  <c r="M134" i="21"/>
  <c r="M129" i="20"/>
  <c r="Q260" i="21"/>
  <c r="V260" i="21" s="1"/>
  <c r="Q191" i="20"/>
  <c r="V191" i="20" s="1"/>
  <c r="Q283" i="21"/>
  <c r="V283" i="21" s="1"/>
  <c r="Q215" i="20"/>
  <c r="V215" i="20" s="1"/>
  <c r="Q252" i="21"/>
  <c r="V252" i="21" s="1"/>
  <c r="Q314" i="20"/>
  <c r="V314" i="20" s="1"/>
  <c r="Q226" i="20"/>
  <c r="V226" i="20" s="1"/>
  <c r="Q329" i="21"/>
  <c r="V329" i="21" s="1"/>
  <c r="Q319" i="20"/>
  <c r="V319" i="20" s="1"/>
  <c r="Q270" i="21"/>
  <c r="V270" i="21" s="1"/>
  <c r="Q158" i="20"/>
  <c r="V158" i="20" s="1"/>
  <c r="Q299" i="21"/>
  <c r="V299" i="21" s="1"/>
  <c r="Q149" i="21"/>
  <c r="V149" i="21" s="1"/>
  <c r="Q189" i="20"/>
  <c r="V189" i="20" s="1"/>
  <c r="Q219" i="21"/>
  <c r="V219" i="21" s="1"/>
  <c r="Q188" i="21"/>
  <c r="V188" i="21" s="1"/>
  <c r="Q111" i="21"/>
  <c r="V111" i="21" s="1"/>
  <c r="Q122" i="20"/>
  <c r="V122" i="20" s="1"/>
  <c r="Q275" i="21"/>
  <c r="V275" i="21" s="1"/>
  <c r="Q212" i="21"/>
  <c r="V212" i="21" s="1"/>
  <c r="Q206" i="21"/>
  <c r="V206" i="21" s="1"/>
  <c r="Q205" i="21"/>
  <c r="V205" i="21" s="1"/>
  <c r="Q58" i="21"/>
  <c r="V58" i="21" s="1"/>
  <c r="Q152" i="20"/>
  <c r="V152" i="20" s="1"/>
  <c r="Q251" i="21"/>
  <c r="V251" i="21" s="1"/>
  <c r="Q184" i="21"/>
  <c r="V184" i="21" s="1"/>
  <c r="Q147" i="21"/>
  <c r="V147" i="21" s="1"/>
  <c r="Q148" i="21"/>
  <c r="V148" i="21" s="1"/>
  <c r="Q249" i="20"/>
  <c r="V249" i="20" s="1"/>
  <c r="Q35" i="21"/>
  <c r="V35" i="21" s="1"/>
  <c r="Q63" i="20"/>
  <c r="V63" i="20" s="1"/>
  <c r="Q175" i="21"/>
  <c r="V175" i="21" s="1"/>
  <c r="Q130" i="21"/>
  <c r="V130" i="21" s="1"/>
  <c r="Q285" i="20"/>
  <c r="V285" i="20" s="1"/>
  <c r="Q138" i="21"/>
  <c r="V138" i="21" s="1"/>
  <c r="Q15" i="20"/>
  <c r="V15" i="20" s="1"/>
  <c r="Q276" i="21"/>
  <c r="V276" i="21" s="1"/>
  <c r="Q144" i="20"/>
  <c r="V144" i="20" s="1"/>
  <c r="Q280" i="21"/>
  <c r="V280" i="21" s="1"/>
  <c r="Q127" i="20"/>
  <c r="V127" i="20" s="1"/>
  <c r="Q227" i="21"/>
  <c r="V227" i="21" s="1"/>
  <c r="Q102" i="20"/>
  <c r="V102" i="20" s="1"/>
  <c r="Q348" i="21"/>
  <c r="V348" i="21" s="1"/>
  <c r="Q330" i="20"/>
  <c r="V330" i="20" s="1"/>
  <c r="Q346" i="20"/>
  <c r="V346" i="20" s="1"/>
  <c r="Q213" i="21"/>
  <c r="V213" i="21" s="1"/>
  <c r="Q14" i="20"/>
  <c r="V14" i="20" s="1"/>
  <c r="Q176" i="21"/>
  <c r="V176" i="21" s="1"/>
  <c r="Q64" i="20"/>
  <c r="V64" i="20" s="1"/>
  <c r="Q341" i="2"/>
  <c r="R341" i="2" s="1"/>
  <c r="N342" i="21"/>
  <c r="N333" i="20"/>
  <c r="Q91" i="2"/>
  <c r="R91" i="2" s="1"/>
  <c r="N92" i="21"/>
  <c r="N89" i="20"/>
  <c r="Q29" i="2"/>
  <c r="R29" i="2" s="1"/>
  <c r="N30" i="21"/>
  <c r="R30" i="21" s="1"/>
  <c r="N29" i="20"/>
  <c r="R29" i="20" s="1"/>
  <c r="Q280" i="2"/>
  <c r="R280" i="2" s="1"/>
  <c r="N281" i="21"/>
  <c r="N272" i="20"/>
  <c r="Q260" i="2"/>
  <c r="R260" i="2" s="1"/>
  <c r="N261" i="21"/>
  <c r="N252" i="20"/>
  <c r="Q90" i="2"/>
  <c r="R90" i="2" s="1"/>
  <c r="N91" i="21"/>
  <c r="R91" i="21" s="1"/>
  <c r="N88" i="20"/>
  <c r="R88" i="20" s="1"/>
  <c r="Q55" i="2"/>
  <c r="R55" i="2" s="1"/>
  <c r="N56" i="21"/>
  <c r="N54" i="20"/>
  <c r="Q122" i="2"/>
  <c r="R122" i="2" s="1"/>
  <c r="N123" i="21"/>
  <c r="N118" i="20"/>
  <c r="Q235" i="2"/>
  <c r="R235" i="2" s="1"/>
  <c r="N236" i="21"/>
  <c r="N227" i="20"/>
  <c r="Q244" i="2"/>
  <c r="R244" i="2" s="1"/>
  <c r="N245" i="21"/>
  <c r="N236" i="20"/>
  <c r="Q202" i="2"/>
  <c r="R202" i="2" s="1"/>
  <c r="N203" i="21"/>
  <c r="R203" i="21" s="1"/>
  <c r="N195" i="20"/>
  <c r="R195" i="20" s="1"/>
  <c r="Q346" i="2"/>
  <c r="R346" i="2" s="1"/>
  <c r="N347" i="21"/>
  <c r="N338" i="20"/>
  <c r="Q276" i="2"/>
  <c r="R276" i="2" s="1"/>
  <c r="N277" i="21"/>
  <c r="N268" i="20"/>
  <c r="Q199" i="2"/>
  <c r="R199" i="2" s="1"/>
  <c r="N200" i="21"/>
  <c r="R200" i="21" s="1"/>
  <c r="N192" i="20"/>
  <c r="R192" i="20" s="1"/>
  <c r="Q92" i="2"/>
  <c r="R92" i="2" s="1"/>
  <c r="N93" i="21"/>
  <c r="R93" i="21" s="1"/>
  <c r="N90" i="20"/>
  <c r="R90" i="20" s="1"/>
  <c r="Q14" i="2"/>
  <c r="R14" i="2" s="1"/>
  <c r="N15" i="21"/>
  <c r="R15" i="21" s="1"/>
  <c r="N15" i="20"/>
  <c r="R15" i="20" s="1"/>
  <c r="Q304" i="2"/>
  <c r="R304" i="2" s="1"/>
  <c r="N305" i="21"/>
  <c r="N296" i="20"/>
  <c r="Q9" i="2"/>
  <c r="R9" i="2" s="1"/>
  <c r="N10" i="21"/>
  <c r="N10" i="20"/>
  <c r="Q350" i="2"/>
  <c r="R350" i="2" s="1"/>
  <c r="N351" i="21"/>
  <c r="N342" i="20"/>
  <c r="Q319" i="2"/>
  <c r="R319" i="2" s="1"/>
  <c r="N320" i="21"/>
  <c r="N311" i="20"/>
  <c r="Q277" i="2"/>
  <c r="R277" i="2" s="1"/>
  <c r="N278" i="21"/>
  <c r="N269" i="20"/>
  <c r="Q256" i="2"/>
  <c r="R256" i="2" s="1"/>
  <c r="N257" i="21"/>
  <c r="N248" i="20"/>
  <c r="Q158" i="2"/>
  <c r="R158" i="2" s="1"/>
  <c r="N159" i="21"/>
  <c r="R159" i="21" s="1"/>
  <c r="N153" i="20"/>
  <c r="R153" i="20" s="1"/>
  <c r="Q349" i="2"/>
  <c r="R349" i="2" s="1"/>
  <c r="N350" i="21"/>
  <c r="N341" i="20"/>
  <c r="Q307" i="2"/>
  <c r="R307" i="2" s="1"/>
  <c r="N308" i="21"/>
  <c r="N299" i="20"/>
  <c r="Q321" i="2"/>
  <c r="R321" i="2" s="1"/>
  <c r="N322" i="21"/>
  <c r="N313" i="20"/>
  <c r="Q232" i="2"/>
  <c r="R232" i="2" s="1"/>
  <c r="N233" i="21"/>
  <c r="N224" i="20"/>
  <c r="Q331" i="2"/>
  <c r="R331" i="2" s="1"/>
  <c r="N332" i="21"/>
  <c r="N323" i="20"/>
  <c r="Q299" i="2"/>
  <c r="R299" i="2" s="1"/>
  <c r="N300" i="21"/>
  <c r="N291" i="20"/>
  <c r="Q333" i="2"/>
  <c r="R333" i="2" s="1"/>
  <c r="N334" i="21"/>
  <c r="N325" i="20"/>
  <c r="Q102" i="2"/>
  <c r="R102" i="2" s="1"/>
  <c r="N103" i="21"/>
  <c r="N99" i="20"/>
  <c r="Q290" i="2"/>
  <c r="R290" i="2" s="1"/>
  <c r="N291" i="21"/>
  <c r="N282" i="20"/>
  <c r="Q340" i="2"/>
  <c r="R340" i="2" s="1"/>
  <c r="N341" i="21"/>
  <c r="N332" i="20"/>
  <c r="Q253" i="2"/>
  <c r="R253" i="2" s="1"/>
  <c r="N254" i="21"/>
  <c r="N245" i="20"/>
  <c r="Q281" i="2"/>
  <c r="R281" i="2" s="1"/>
  <c r="N282" i="21"/>
  <c r="N273" i="20"/>
  <c r="Q206" i="2"/>
  <c r="R206" i="2" s="1"/>
  <c r="N207" i="21"/>
  <c r="R207" i="21" s="1"/>
  <c r="N199" i="20"/>
  <c r="R199" i="20" s="1"/>
  <c r="Q343" i="2"/>
  <c r="R343" i="2" s="1"/>
  <c r="N344" i="21"/>
  <c r="N335" i="20"/>
  <c r="Q129" i="2"/>
  <c r="R129" i="2" s="1"/>
  <c r="N130" i="21"/>
  <c r="R130" i="21" s="1"/>
  <c r="N125" i="20"/>
  <c r="R125" i="20" s="1"/>
  <c r="Q228" i="2"/>
  <c r="R228" i="2" s="1"/>
  <c r="N229" i="21"/>
  <c r="N220" i="20"/>
  <c r="Q266" i="2"/>
  <c r="R266" i="2" s="1"/>
  <c r="N267" i="21"/>
  <c r="N258" i="20"/>
  <c r="Q12" i="2"/>
  <c r="R12" i="2" s="1"/>
  <c r="N13" i="21"/>
  <c r="N13" i="20"/>
  <c r="V75" i="4"/>
  <c r="B31" i="18" s="1"/>
  <c r="Q31" i="18" s="1"/>
  <c r="M124" i="4"/>
  <c r="Q124" i="4" s="1"/>
  <c r="V124" i="4" s="1"/>
  <c r="D32" i="18" s="1"/>
  <c r="S32" i="18" s="1"/>
  <c r="M124" i="21"/>
  <c r="M119" i="20"/>
  <c r="M43" i="4"/>
  <c r="Q43" i="4" s="1"/>
  <c r="M43" i="21"/>
  <c r="M42" i="20"/>
  <c r="N32" i="6"/>
  <c r="T32" i="6" s="1"/>
  <c r="M32" i="21"/>
  <c r="M31" i="20"/>
  <c r="N345" i="6"/>
  <c r="T345" i="6" s="1"/>
  <c r="Y345" i="6" s="1"/>
  <c r="D66" i="19" s="1"/>
  <c r="M345" i="21"/>
  <c r="M336" i="20"/>
  <c r="M52" i="4"/>
  <c r="Q52" i="4" s="1"/>
  <c r="V52" i="4" s="1"/>
  <c r="J32" i="11" s="1"/>
  <c r="AA32" i="11" s="1"/>
  <c r="M52" i="21"/>
  <c r="M50" i="20"/>
  <c r="N352" i="6"/>
  <c r="T352" i="6" s="1"/>
  <c r="Y352" i="6" s="1"/>
  <c r="D73" i="19" s="1"/>
  <c r="M352" i="21"/>
  <c r="M343" i="20"/>
  <c r="N34" i="6"/>
  <c r="T34" i="6" s="1"/>
  <c r="M34" i="21"/>
  <c r="M33" i="20"/>
  <c r="M222" i="4"/>
  <c r="Q222" i="4" s="1"/>
  <c r="V222" i="4" s="1"/>
  <c r="M222" i="21"/>
  <c r="M213" i="20"/>
  <c r="M89" i="4"/>
  <c r="Q89" i="4" s="1"/>
  <c r="V89" i="4" s="1"/>
  <c r="B45" i="18" s="1"/>
  <c r="Q45" i="18" s="1"/>
  <c r="M89" i="21"/>
  <c r="Q89" i="21" s="1"/>
  <c r="V89" i="21" s="1"/>
  <c r="M86" i="20"/>
  <c r="M88" i="4"/>
  <c r="Q88" i="4" s="1"/>
  <c r="V88" i="4" s="1"/>
  <c r="M88" i="21"/>
  <c r="M85" i="20"/>
  <c r="N99" i="6"/>
  <c r="T99" i="6" s="1"/>
  <c r="Y99" i="6" s="1"/>
  <c r="D59" i="11" s="1"/>
  <c r="U59" i="11" s="1"/>
  <c r="M99" i="21"/>
  <c r="M95" i="20"/>
  <c r="N333" i="6"/>
  <c r="T333" i="6" s="1"/>
  <c r="Y333" i="6" s="1"/>
  <c r="L78" i="19" s="1"/>
  <c r="M333" i="21"/>
  <c r="M324" i="20"/>
  <c r="M285" i="4"/>
  <c r="Q285" i="4" s="1"/>
  <c r="V285" i="4" s="1"/>
  <c r="H50" i="19" s="1"/>
  <c r="M285" i="21"/>
  <c r="M276" i="20"/>
  <c r="Q199" i="21"/>
  <c r="V199" i="21" s="1"/>
  <c r="Q334" i="20"/>
  <c r="V334" i="20" s="1"/>
  <c r="Q224" i="21"/>
  <c r="V224" i="21" s="1"/>
  <c r="Q311" i="20"/>
  <c r="V311" i="20" s="1"/>
  <c r="Q323" i="21"/>
  <c r="V323" i="21" s="1"/>
  <c r="Q235" i="21"/>
  <c r="V235" i="21" s="1"/>
  <c r="Q221" i="20"/>
  <c r="V221" i="20" s="1"/>
  <c r="Q328" i="21"/>
  <c r="V328" i="21" s="1"/>
  <c r="Q180" i="20"/>
  <c r="V180" i="20" s="1"/>
  <c r="Q164" i="21"/>
  <c r="V164" i="21" s="1"/>
  <c r="Q120" i="20"/>
  <c r="V120" i="20" s="1"/>
  <c r="Q273" i="20"/>
  <c r="V273" i="20" s="1"/>
  <c r="Q306" i="20"/>
  <c r="V306" i="20" s="1"/>
  <c r="Q127" i="21"/>
  <c r="V127" i="21" s="1"/>
  <c r="Q65" i="20"/>
  <c r="V65" i="20" s="1"/>
  <c r="Q223" i="20"/>
  <c r="V223" i="20" s="1"/>
  <c r="Q299" i="20"/>
  <c r="V299" i="20" s="1"/>
  <c r="Q282" i="20"/>
  <c r="V282" i="20" s="1"/>
  <c r="Q158" i="21"/>
  <c r="V158" i="21" s="1"/>
  <c r="Q318" i="20"/>
  <c r="V318" i="20" s="1"/>
  <c r="Q192" i="20"/>
  <c r="V192" i="20" s="1"/>
  <c r="Q258" i="21"/>
  <c r="V258" i="21" s="1"/>
  <c r="Q258" i="20"/>
  <c r="V258" i="20" s="1"/>
  <c r="Q22" i="20"/>
  <c r="V22" i="20" s="1"/>
  <c r="Q179" i="20"/>
  <c r="V179" i="20" s="1"/>
  <c r="Q294" i="21"/>
  <c r="V294" i="21" s="1"/>
  <c r="Q190" i="20"/>
  <c r="V190" i="20" s="1"/>
  <c r="Q15" i="21"/>
  <c r="V15" i="21" s="1"/>
  <c r="Q338" i="20"/>
  <c r="V338" i="20" s="1"/>
  <c r="Q150" i="21"/>
  <c r="V150" i="21" s="1"/>
  <c r="Q297" i="20"/>
  <c r="V297" i="20" s="1"/>
  <c r="Q132" i="21"/>
  <c r="V132" i="21" s="1"/>
  <c r="Q106" i="21"/>
  <c r="V106" i="21" s="1"/>
  <c r="Q26" i="20"/>
  <c r="V26" i="20" s="1"/>
  <c r="Q339" i="21"/>
  <c r="V339" i="21" s="1"/>
  <c r="Q355" i="21"/>
  <c r="V355" i="21" s="1"/>
  <c r="Q219" i="20"/>
  <c r="V219" i="20" s="1"/>
  <c r="Q14" i="21"/>
  <c r="V14" i="21" s="1"/>
  <c r="Q6" i="20"/>
  <c r="V6" i="20" s="1"/>
  <c r="Q66" i="21"/>
  <c r="V66" i="21" s="1"/>
  <c r="Q344" i="2"/>
  <c r="R344" i="2" s="1"/>
  <c r="N345" i="21"/>
  <c r="N336" i="20"/>
  <c r="Q54" i="2"/>
  <c r="R54" i="2" s="1"/>
  <c r="N55" i="21"/>
  <c r="R55" i="21" s="1"/>
  <c r="N53" i="20"/>
  <c r="R53" i="20" s="1"/>
  <c r="Q315" i="2"/>
  <c r="R315" i="2" s="1"/>
  <c r="N316" i="21"/>
  <c r="N307" i="20"/>
  <c r="Q44" i="2"/>
  <c r="R44" i="2" s="1"/>
  <c r="N45" i="21"/>
  <c r="R45" i="21" s="1"/>
  <c r="N44" i="20"/>
  <c r="R44" i="20" s="1"/>
  <c r="Q246" i="2"/>
  <c r="R246" i="2" s="1"/>
  <c r="N247" i="21"/>
  <c r="N238" i="20"/>
  <c r="Q292" i="2"/>
  <c r="R292" i="2" s="1"/>
  <c r="N293" i="21"/>
  <c r="N284" i="20"/>
  <c r="Q183" i="2"/>
  <c r="R183" i="2" s="1"/>
  <c r="N184" i="21"/>
  <c r="R184" i="21" s="1"/>
  <c r="N177" i="20"/>
  <c r="R177" i="20" s="1"/>
  <c r="Q338" i="2"/>
  <c r="R338" i="2" s="1"/>
  <c r="N339" i="21"/>
  <c r="N330" i="20"/>
  <c r="Q128" i="2"/>
  <c r="R128" i="2" s="1"/>
  <c r="N129" i="21"/>
  <c r="R129" i="21" s="1"/>
  <c r="N124" i="20"/>
  <c r="R124" i="20" s="1"/>
  <c r="Q219" i="2"/>
  <c r="R219" i="2" s="1"/>
  <c r="N220" i="21"/>
  <c r="N211" i="20"/>
  <c r="Q178" i="2"/>
  <c r="R178" i="2" s="1"/>
  <c r="N179" i="21"/>
  <c r="R179" i="21" s="1"/>
  <c r="N172" i="20"/>
  <c r="R172" i="20" s="1"/>
  <c r="Q209" i="2"/>
  <c r="R209" i="2" s="1"/>
  <c r="N210" i="21"/>
  <c r="N202" i="20"/>
  <c r="Q231" i="2"/>
  <c r="R231" i="2" s="1"/>
  <c r="N232" i="21"/>
  <c r="N223" i="20"/>
  <c r="Q284" i="2"/>
  <c r="R284" i="2" s="1"/>
  <c r="N285" i="21"/>
  <c r="N276" i="20"/>
  <c r="Q272" i="2"/>
  <c r="R272" i="2" s="1"/>
  <c r="N273" i="21"/>
  <c r="N264" i="20"/>
  <c r="Q268" i="2"/>
  <c r="R268" i="2" s="1"/>
  <c r="N269" i="21"/>
  <c r="N260" i="20"/>
  <c r="Q43" i="2"/>
  <c r="R43" i="2" s="1"/>
  <c r="N44" i="21"/>
  <c r="N43" i="20"/>
  <c r="Q18" i="2"/>
  <c r="R18" i="2" s="1"/>
  <c r="N19" i="21"/>
  <c r="N19" i="20"/>
  <c r="Q131" i="2"/>
  <c r="R131" i="2" s="1"/>
  <c r="N132" i="21"/>
  <c r="R132" i="21" s="1"/>
  <c r="N127" i="20"/>
  <c r="R127" i="20" s="1"/>
  <c r="Q218" i="2"/>
  <c r="R218" i="2" s="1"/>
  <c r="N219" i="21"/>
  <c r="N210" i="20"/>
  <c r="Q85" i="2"/>
  <c r="R85" i="2" s="1"/>
  <c r="N86" i="21"/>
  <c r="R86" i="21" s="1"/>
  <c r="N83" i="20"/>
  <c r="R83" i="20" s="1"/>
  <c r="Q114" i="2"/>
  <c r="R114" i="2" s="1"/>
  <c r="N115" i="21"/>
  <c r="N111" i="20"/>
  <c r="Q117" i="2"/>
  <c r="R117" i="2" s="1"/>
  <c r="N118" i="21"/>
  <c r="N114" i="20"/>
  <c r="Q154" i="2"/>
  <c r="R154" i="2" s="1"/>
  <c r="N155" i="21"/>
  <c r="R155" i="21" s="1"/>
  <c r="N149" i="20"/>
  <c r="R149" i="20" s="1"/>
  <c r="Q20" i="2"/>
  <c r="R20" i="2" s="1"/>
  <c r="N21" i="21"/>
  <c r="N21" i="20"/>
  <c r="Q51" i="2"/>
  <c r="R51" i="2" s="1"/>
  <c r="N52" i="21"/>
  <c r="N50" i="20"/>
  <c r="Q274" i="2"/>
  <c r="R274" i="2" s="1"/>
  <c r="N275" i="21"/>
  <c r="N266" i="20"/>
  <c r="Q106" i="2"/>
  <c r="R106" i="2" s="1"/>
  <c r="N107" i="21"/>
  <c r="R107" i="21" s="1"/>
  <c r="S107" i="21" s="1"/>
  <c r="T107" i="21" s="1"/>
  <c r="N103" i="20"/>
  <c r="R103" i="20" s="1"/>
  <c r="S103" i="20" s="1"/>
  <c r="T103" i="20" s="1"/>
  <c r="Q157" i="2"/>
  <c r="R157" i="2" s="1"/>
  <c r="N158" i="21"/>
  <c r="R158" i="21" s="1"/>
  <c r="N152" i="20"/>
  <c r="R152" i="20" s="1"/>
  <c r="Q179" i="2"/>
  <c r="R179" i="2" s="1"/>
  <c r="N180" i="21"/>
  <c r="R180" i="21" s="1"/>
  <c r="N173" i="20"/>
  <c r="R173" i="20" s="1"/>
  <c r="Q275" i="2"/>
  <c r="R275" i="2" s="1"/>
  <c r="N276" i="21"/>
  <c r="N267" i="20"/>
  <c r="Q109" i="2"/>
  <c r="R109" i="2" s="1"/>
  <c r="N110" i="21"/>
  <c r="N106" i="20"/>
  <c r="Q19" i="2"/>
  <c r="R19" i="2" s="1"/>
  <c r="N20" i="21"/>
  <c r="R20" i="21" s="1"/>
  <c r="N20" i="20"/>
  <c r="R20" i="20" s="1"/>
  <c r="Q171" i="2"/>
  <c r="R171" i="2" s="1"/>
  <c r="N172" i="21"/>
  <c r="R172" i="21" s="1"/>
  <c r="N165" i="20"/>
  <c r="R165" i="20" s="1"/>
  <c r="Q210" i="2"/>
  <c r="R210" i="2" s="1"/>
  <c r="N211" i="21"/>
  <c r="R211" i="21" s="1"/>
  <c r="N203" i="20"/>
  <c r="R203" i="20" s="1"/>
  <c r="N118" i="6"/>
  <c r="T118" i="6" s="1"/>
  <c r="Y118" i="6" s="1"/>
  <c r="D78" i="11" s="1"/>
  <c r="U78" i="11" s="1"/>
  <c r="M118" i="21"/>
  <c r="M114" i="20"/>
  <c r="M17" i="4"/>
  <c r="Q17" i="4" s="1"/>
  <c r="V17" i="4" s="1"/>
  <c r="B45" i="11" s="1"/>
  <c r="S45" i="11" s="1"/>
  <c r="M17" i="21"/>
  <c r="M17" i="20"/>
  <c r="M9" i="4"/>
  <c r="Q9" i="4" s="1"/>
  <c r="V9" i="4" s="1"/>
  <c r="B37" i="11" s="1"/>
  <c r="S37" i="11" s="1"/>
  <c r="M9" i="21"/>
  <c r="M9" i="20"/>
  <c r="M59" i="4"/>
  <c r="Q59" i="4" s="1"/>
  <c r="M59" i="21"/>
  <c r="M57" i="20"/>
  <c r="M161" i="4"/>
  <c r="Q161" i="4" s="1"/>
  <c r="V161" i="4" s="1"/>
  <c r="F45" i="11" s="1"/>
  <c r="W45" i="11" s="1"/>
  <c r="M161" i="21"/>
  <c r="Q161" i="21" s="1"/>
  <c r="V161" i="21" s="1"/>
  <c r="M155" i="20"/>
  <c r="M274" i="4"/>
  <c r="Q274" i="4" s="1"/>
  <c r="V274" i="4" s="1"/>
  <c r="H39" i="19" s="1"/>
  <c r="M274" i="21"/>
  <c r="M265" i="20"/>
  <c r="M68" i="4"/>
  <c r="Q68" i="4" s="1"/>
  <c r="M68" i="21"/>
  <c r="M66" i="20"/>
  <c r="M181" i="4"/>
  <c r="Q181" i="4" s="1"/>
  <c r="V181" i="4" s="1"/>
  <c r="F41" i="18" s="1"/>
  <c r="U41" i="18" s="1"/>
  <c r="M181" i="21"/>
  <c r="Q181" i="21" s="1"/>
  <c r="V181" i="21" s="1"/>
  <c r="M174" i="20"/>
  <c r="N84" i="6"/>
  <c r="T84" i="6" s="1"/>
  <c r="Y84" i="6" s="1"/>
  <c r="B68" i="18" s="1"/>
  <c r="Q68" i="18" s="1"/>
  <c r="M84" i="21"/>
  <c r="M81" i="20"/>
  <c r="M81" i="4"/>
  <c r="Q81" i="4" s="1"/>
  <c r="V81" i="4" s="1"/>
  <c r="B37" i="18" s="1"/>
  <c r="Q37" i="18" s="1"/>
  <c r="M81" i="21"/>
  <c r="Q81" i="21" s="1"/>
  <c r="V81" i="21" s="1"/>
  <c r="M78" i="20"/>
  <c r="N284" i="6"/>
  <c r="T284" i="6" s="1"/>
  <c r="Y284" i="6" s="1"/>
  <c r="H77" i="19" s="1"/>
  <c r="M284" i="21"/>
  <c r="M275" i="20"/>
  <c r="N210" i="6"/>
  <c r="T210" i="6" s="1"/>
  <c r="Y210" i="6" s="1"/>
  <c r="M210" i="21"/>
  <c r="M202" i="20"/>
  <c r="Q90" i="20"/>
  <c r="V90" i="20" s="1"/>
  <c r="Q343" i="21"/>
  <c r="V343" i="21" s="1"/>
  <c r="Q333" i="20"/>
  <c r="V333" i="20" s="1"/>
  <c r="Q154" i="20"/>
  <c r="V154" i="20" s="1"/>
  <c r="Q203" i="20"/>
  <c r="V203" i="20" s="1"/>
  <c r="Q230" i="21"/>
  <c r="V230" i="21" s="1"/>
  <c r="Q220" i="20"/>
  <c r="V220" i="20" s="1"/>
  <c r="Q187" i="21"/>
  <c r="V187" i="21" s="1"/>
  <c r="Q289" i="20"/>
  <c r="V289" i="20" s="1"/>
  <c r="Q125" i="21"/>
  <c r="V125" i="21" s="1"/>
  <c r="Q20" i="20"/>
  <c r="V20" i="20" s="1"/>
  <c r="Q217" i="20"/>
  <c r="V217" i="20" s="1"/>
  <c r="Q282" i="21"/>
  <c r="V282" i="21" s="1"/>
  <c r="Q349" i="20"/>
  <c r="V349" i="20" s="1"/>
  <c r="Q315" i="21"/>
  <c r="V315" i="21" s="1"/>
  <c r="Q160" i="20"/>
  <c r="V160" i="20" s="1"/>
  <c r="Q67" i="21"/>
  <c r="V67" i="21" s="1"/>
  <c r="S16" i="20"/>
  <c r="T16" i="20" s="1"/>
  <c r="W16" i="20"/>
  <c r="X16" i="20" s="1"/>
  <c r="Y16" i="20" s="1"/>
  <c r="Q232" i="21"/>
  <c r="V232" i="21" s="1"/>
  <c r="Q200" i="20"/>
  <c r="V200" i="20" s="1"/>
  <c r="Q291" i="21"/>
  <c r="V291" i="21" s="1"/>
  <c r="Q150" i="20"/>
  <c r="V150" i="20" s="1"/>
  <c r="Q327" i="21"/>
  <c r="V327" i="21" s="1"/>
  <c r="Q240" i="20"/>
  <c r="V240" i="20" s="1"/>
  <c r="Q200" i="21"/>
  <c r="V200" i="21" s="1"/>
  <c r="Q347" i="20"/>
  <c r="V347" i="20" s="1"/>
  <c r="Q284" i="20"/>
  <c r="V284" i="20" s="1"/>
  <c r="Q267" i="21"/>
  <c r="V267" i="21" s="1"/>
  <c r="Q103" i="20"/>
  <c r="V103" i="20" s="1"/>
  <c r="Q22" i="21"/>
  <c r="V22" i="21" s="1"/>
  <c r="Q51" i="20"/>
  <c r="V51" i="20" s="1"/>
  <c r="Q186" i="21"/>
  <c r="V186" i="21" s="1"/>
  <c r="Q321" i="20"/>
  <c r="V321" i="20" s="1"/>
  <c r="Q198" i="21"/>
  <c r="V198" i="21" s="1"/>
  <c r="Q228" i="20"/>
  <c r="V228" i="20" s="1"/>
  <c r="Q347" i="21"/>
  <c r="V347" i="21" s="1"/>
  <c r="Q317" i="20"/>
  <c r="V317" i="20" s="1"/>
  <c r="Q306" i="21"/>
  <c r="V306" i="21" s="1"/>
  <c r="Q260" i="20"/>
  <c r="V260" i="20" s="1"/>
  <c r="Q263" i="20"/>
  <c r="V263" i="20" s="1"/>
  <c r="Q291" i="20"/>
  <c r="V291" i="20" s="1"/>
  <c r="Q277" i="20"/>
  <c r="V277" i="20" s="1"/>
  <c r="Q247" i="20"/>
  <c r="V247" i="20" s="1"/>
  <c r="Q246" i="20"/>
  <c r="V246" i="20" s="1"/>
  <c r="Q228" i="21"/>
  <c r="V228" i="21" s="1"/>
  <c r="Q165" i="20"/>
  <c r="V165" i="20" s="1"/>
  <c r="Q6" i="21"/>
  <c r="V6" i="21" s="1"/>
  <c r="Q262" i="20"/>
  <c r="V262" i="20" s="1"/>
  <c r="H31" i="11"/>
  <c r="Y31" i="11" s="1"/>
  <c r="T107" i="6"/>
  <c r="Y107" i="6" s="1"/>
  <c r="D67" i="11" s="1"/>
  <c r="U67" i="11" s="1"/>
  <c r="T105" i="6"/>
  <c r="Y105" i="6" s="1"/>
  <c r="D65" i="11" s="1"/>
  <c r="U65" i="11" s="1"/>
  <c r="T113" i="6"/>
  <c r="Y113" i="6" s="1"/>
  <c r="D73" i="11" s="1"/>
  <c r="U73" i="11" s="1"/>
  <c r="T160" i="6"/>
  <c r="Y160" i="6" s="1"/>
  <c r="F72" i="11" s="1"/>
  <c r="W72" i="11" s="1"/>
  <c r="T244" i="6"/>
  <c r="Y244" i="6" s="1"/>
  <c r="F61" i="19" s="1"/>
  <c r="T114" i="6"/>
  <c r="Y114" i="6" s="1"/>
  <c r="D74" i="11" s="1"/>
  <c r="U74" i="11" s="1"/>
  <c r="T211" i="6"/>
  <c r="Y211" i="6" s="1"/>
  <c r="H75" i="18" s="1"/>
  <c r="W75" i="18" s="1"/>
  <c r="T148" i="6"/>
  <c r="Y148" i="6" s="1"/>
  <c r="F60" i="11" s="1"/>
  <c r="W60" i="11" s="1"/>
  <c r="Q165" i="4"/>
  <c r="V165" i="4" s="1"/>
  <c r="F49" i="11" s="1"/>
  <c r="W49" i="11" s="1"/>
  <c r="Q358" i="4"/>
  <c r="V358" i="4" s="1"/>
  <c r="D51" i="19" s="1"/>
  <c r="Q87" i="4"/>
  <c r="V87" i="4" s="1"/>
  <c r="B43" i="18" s="1"/>
  <c r="Q43" i="18" s="1"/>
  <c r="Q155" i="4"/>
  <c r="V155" i="4" s="1"/>
  <c r="F39" i="11" s="1"/>
  <c r="W39" i="11" s="1"/>
  <c r="Q135" i="4"/>
  <c r="V135" i="4" s="1"/>
  <c r="D43" i="18" s="1"/>
  <c r="S43" i="18" s="1"/>
  <c r="Q65" i="4"/>
  <c r="V65" i="4" s="1"/>
  <c r="J45" i="11" s="1"/>
  <c r="AA45" i="11" s="1"/>
  <c r="T29" i="6"/>
  <c r="Y29" i="6" s="1"/>
  <c r="H61" i="11" s="1"/>
  <c r="Y61" i="11" s="1"/>
  <c r="Q357" i="4"/>
  <c r="V357" i="4" s="1"/>
  <c r="D50" i="19" s="1"/>
  <c r="Q320" i="4"/>
  <c r="V320" i="4" s="1"/>
  <c r="L37" i="19" s="1"/>
  <c r="Q203" i="4"/>
  <c r="V203" i="4" s="1"/>
  <c r="H39" i="18" s="1"/>
  <c r="W39" i="18" s="1"/>
  <c r="Q140" i="4"/>
  <c r="V140" i="4" s="1"/>
  <c r="D48" i="18" s="1"/>
  <c r="S48" i="18" s="1"/>
  <c r="T30" i="6"/>
  <c r="Y30" i="6" s="1"/>
  <c r="H62" i="11" s="1"/>
  <c r="Y62" i="11" s="1"/>
  <c r="M234" i="4"/>
  <c r="Q234" i="4" s="1"/>
  <c r="V234" i="4" s="1"/>
  <c r="B47" i="19" s="1"/>
  <c r="N234" i="6"/>
  <c r="Q330" i="4"/>
  <c r="V330" i="4" s="1"/>
  <c r="L47" i="19" s="1"/>
  <c r="Q329" i="4"/>
  <c r="V329" i="4" s="1"/>
  <c r="L46" i="19" s="1"/>
  <c r="Q356" i="4"/>
  <c r="V356" i="4" s="1"/>
  <c r="D49" i="19" s="1"/>
  <c r="T31" i="6"/>
  <c r="Y31" i="6" s="1"/>
  <c r="H63" i="11" s="1"/>
  <c r="Y63" i="11" s="1"/>
  <c r="Q21" i="4"/>
  <c r="V21" i="4" s="1"/>
  <c r="B49" i="11" s="1"/>
  <c r="S49" i="11" s="1"/>
  <c r="T14" i="6"/>
  <c r="Y14" i="6" s="1"/>
  <c r="B70" i="11" s="1"/>
  <c r="S70" i="11" s="1"/>
  <c r="Q67" i="4"/>
  <c r="V67" i="4" s="1"/>
  <c r="J47" i="11" s="1"/>
  <c r="AA47" i="11" s="1"/>
  <c r="Q58" i="4"/>
  <c r="V58" i="4" s="1"/>
  <c r="J38" i="11" s="1"/>
  <c r="AA38" i="11" s="1"/>
  <c r="Q219" i="4"/>
  <c r="V219" i="4" s="1"/>
  <c r="B32" i="19" s="1"/>
  <c r="N32" i="19" s="1"/>
  <c r="Q223" i="4"/>
  <c r="V223" i="4" s="1"/>
  <c r="B36" i="19" s="1"/>
  <c r="Q186" i="4"/>
  <c r="V186" i="4" s="1"/>
  <c r="F46" i="18" s="1"/>
  <c r="U46" i="18" s="1"/>
  <c r="Q228" i="4"/>
  <c r="V228" i="4" s="1"/>
  <c r="B41" i="19" s="1"/>
  <c r="Q157" i="4"/>
  <c r="V157" i="4" s="1"/>
  <c r="F41" i="11" s="1"/>
  <c r="W41" i="11" s="1"/>
  <c r="Q257" i="4"/>
  <c r="V257" i="4" s="1"/>
  <c r="F46" i="19" s="1"/>
  <c r="Q198" i="4"/>
  <c r="V198" i="4" s="1"/>
  <c r="H34" i="18" s="1"/>
  <c r="W34" i="18" s="1"/>
  <c r="T6" i="6"/>
  <c r="Y6" i="6" s="1"/>
  <c r="B62" i="11" s="1"/>
  <c r="S62" i="11" s="1"/>
  <c r="T15" i="6"/>
  <c r="Y15" i="6" s="1"/>
  <c r="B71" i="11" s="1"/>
  <c r="S71" i="11" s="1"/>
  <c r="T37" i="6"/>
  <c r="Y37" i="6" s="1"/>
  <c r="H69" i="11" s="1"/>
  <c r="Y69" i="11" s="1"/>
  <c r="Q351" i="4"/>
  <c r="V351" i="4" s="1"/>
  <c r="D44" i="19" s="1"/>
  <c r="N44" i="19" s="1"/>
  <c r="Q111" i="4"/>
  <c r="V111" i="4" s="1"/>
  <c r="D43" i="11" s="1"/>
  <c r="U43" i="11" s="1"/>
  <c r="Q163" i="4"/>
  <c r="V163" i="4" s="1"/>
  <c r="F47" i="11" s="1"/>
  <c r="W47" i="11" s="1"/>
  <c r="Q326" i="4"/>
  <c r="V326" i="4" s="1"/>
  <c r="L43" i="19" s="1"/>
  <c r="Q199" i="4"/>
  <c r="V199" i="4" s="1"/>
  <c r="H35" i="18" s="1"/>
  <c r="W35" i="18" s="1"/>
  <c r="Q271" i="4"/>
  <c r="V271" i="4" s="1"/>
  <c r="H36" i="19" s="1"/>
  <c r="T45" i="6"/>
  <c r="Y45" i="6" s="1"/>
  <c r="H77" i="11" s="1"/>
  <c r="Y77" i="11" s="1"/>
  <c r="T35" i="6"/>
  <c r="Y35" i="6" s="1"/>
  <c r="H67" i="11" s="1"/>
  <c r="Y67" i="11" s="1"/>
  <c r="Q185" i="4"/>
  <c r="V185" i="4" s="1"/>
  <c r="F45" i="18" s="1"/>
  <c r="U45" i="18" s="1"/>
  <c r="Q86" i="4"/>
  <c r="V86" i="4" s="1"/>
  <c r="B42" i="18" s="1"/>
  <c r="Q42" i="18" s="1"/>
  <c r="Q226" i="4"/>
  <c r="V226" i="4" s="1"/>
  <c r="B39" i="19" s="1"/>
  <c r="Q301" i="4"/>
  <c r="V301" i="4" s="1"/>
  <c r="J42" i="19" s="1"/>
  <c r="T22" i="6"/>
  <c r="Y22" i="6" s="1"/>
  <c r="B78" i="11" s="1"/>
  <c r="S78" i="11" s="1"/>
  <c r="Q106" i="4"/>
  <c r="V106" i="4" s="1"/>
  <c r="D38" i="11" s="1"/>
  <c r="U38" i="11" s="1"/>
  <c r="W3" i="4"/>
  <c r="T55" i="6"/>
  <c r="Y55" i="6" s="1"/>
  <c r="J63" i="11" s="1"/>
  <c r="AA63" i="11" s="1"/>
  <c r="Q46" i="4"/>
  <c r="V46" i="4" s="1"/>
  <c r="H50" i="11" s="1"/>
  <c r="Y50" i="11" s="1"/>
  <c r="T66" i="6"/>
  <c r="Y66" i="6" s="1"/>
  <c r="J74" i="11" s="1"/>
  <c r="AA74" i="11" s="1"/>
  <c r="Q38" i="4"/>
  <c r="V38" i="4" s="1"/>
  <c r="H42" i="11" s="1"/>
  <c r="Y42" i="11" s="1"/>
  <c r="Q224" i="4"/>
  <c r="V224" i="4" s="1"/>
  <c r="B37" i="19" s="1"/>
  <c r="Q20" i="4"/>
  <c r="V20" i="4" s="1"/>
  <c r="B48" i="11" s="1"/>
  <c r="S48" i="11" s="1"/>
  <c r="Q179" i="4"/>
  <c r="V179" i="4" s="1"/>
  <c r="F39" i="18" s="1"/>
  <c r="U39" i="18" s="1"/>
  <c r="Q4" i="4"/>
  <c r="V4" i="4" s="1"/>
  <c r="B32" i="11" s="1"/>
  <c r="S32" i="11" s="1"/>
  <c r="Q127" i="4"/>
  <c r="V127" i="4" s="1"/>
  <c r="D35" i="18" s="1"/>
  <c r="S35" i="18" s="1"/>
  <c r="Q322" i="4"/>
  <c r="V322" i="4" s="1"/>
  <c r="L39" i="19" s="1"/>
  <c r="Q139" i="4"/>
  <c r="V139" i="4" s="1"/>
  <c r="D47" i="18" s="1"/>
  <c r="Q150" i="4"/>
  <c r="V150" i="4" s="1"/>
  <c r="F34" i="11" s="1"/>
  <c r="W34" i="11" s="1"/>
  <c r="Q334" i="4"/>
  <c r="V334" i="4" s="1"/>
  <c r="L51" i="19" s="1"/>
  <c r="T57" i="6"/>
  <c r="Y57" i="6" s="1"/>
  <c r="J65" i="11" s="1"/>
  <c r="AA65" i="11" s="1"/>
  <c r="Q248" i="4"/>
  <c r="V248" i="4" s="1"/>
  <c r="F37" i="19" s="1"/>
  <c r="Q158" i="4"/>
  <c r="V158" i="4" s="1"/>
  <c r="F42" i="11" s="1"/>
  <c r="W42" i="11" s="1"/>
  <c r="Q251" i="4"/>
  <c r="V251" i="4" s="1"/>
  <c r="F40" i="19" s="1"/>
  <c r="N40" i="19" s="1"/>
  <c r="T85" i="6"/>
  <c r="Y85" i="6" s="1"/>
  <c r="B69" i="18" s="1"/>
  <c r="Q69" i="18" s="1"/>
  <c r="N246" i="6"/>
  <c r="M210" i="4"/>
  <c r="Q210" i="4" s="1"/>
  <c r="V210" i="4" s="1"/>
  <c r="N296" i="6"/>
  <c r="N189" i="6"/>
  <c r="N110" i="6"/>
  <c r="T349" i="6"/>
  <c r="Y349" i="6" s="1"/>
  <c r="D70" i="19" s="1"/>
  <c r="T340" i="6"/>
  <c r="Y340" i="6" s="1"/>
  <c r="D61" i="19" s="1"/>
  <c r="T350" i="6"/>
  <c r="Y350" i="6" s="1"/>
  <c r="D71" i="19" s="1"/>
  <c r="T347" i="6"/>
  <c r="Y347" i="6" s="1"/>
  <c r="D68" i="19" s="1"/>
  <c r="T341" i="6"/>
  <c r="Y341" i="6" s="1"/>
  <c r="D62" i="19" s="1"/>
  <c r="T343" i="6"/>
  <c r="Y343" i="6" s="1"/>
  <c r="D64" i="19" s="1"/>
  <c r="T348" i="6"/>
  <c r="Y348" i="6" s="1"/>
  <c r="D69" i="19" s="1"/>
  <c r="T354" i="6"/>
  <c r="Y354" i="6" s="1"/>
  <c r="D75" i="19" s="1"/>
  <c r="T346" i="6"/>
  <c r="Y346" i="6" s="1"/>
  <c r="D67" i="19" s="1"/>
  <c r="T342" i="6"/>
  <c r="Y342" i="6" s="1"/>
  <c r="D63" i="19" s="1"/>
  <c r="M332" i="4"/>
  <c r="Q332" i="4" s="1"/>
  <c r="V332" i="4" s="1"/>
  <c r="T319" i="6"/>
  <c r="Y319" i="6" s="1"/>
  <c r="L64" i="19" s="1"/>
  <c r="T323" i="6"/>
  <c r="Y323" i="6" s="1"/>
  <c r="L68" i="19" s="1"/>
  <c r="T315" i="6"/>
  <c r="Y315" i="6" s="1"/>
  <c r="L60" i="19" s="1"/>
  <c r="T328" i="6"/>
  <c r="Y328" i="6" s="1"/>
  <c r="L73" i="19" s="1"/>
  <c r="T321" i="6"/>
  <c r="Y321" i="6" s="1"/>
  <c r="L66" i="19" s="1"/>
  <c r="M333" i="4"/>
  <c r="T331" i="6"/>
  <c r="Y331" i="6" s="1"/>
  <c r="L76" i="19" s="1"/>
  <c r="T327" i="6"/>
  <c r="Y327" i="6" s="1"/>
  <c r="L72" i="19" s="1"/>
  <c r="T291" i="6"/>
  <c r="Y291" i="6" s="1"/>
  <c r="J60" i="19" s="1"/>
  <c r="T306" i="6"/>
  <c r="Y306" i="6" s="1"/>
  <c r="J75" i="19" s="1"/>
  <c r="T295" i="6"/>
  <c r="Y295" i="6" s="1"/>
  <c r="J64" i="19" s="1"/>
  <c r="T292" i="6"/>
  <c r="Y292" i="6" s="1"/>
  <c r="J61" i="19" s="1"/>
  <c r="T300" i="6"/>
  <c r="Y300" i="6" s="1"/>
  <c r="J69" i="19" s="1"/>
  <c r="T299" i="6"/>
  <c r="Y299" i="6" s="1"/>
  <c r="J68" i="19" s="1"/>
  <c r="T294" i="6"/>
  <c r="Y294" i="6" s="1"/>
  <c r="J63" i="19" s="1"/>
  <c r="T298" i="6"/>
  <c r="Y298" i="6" s="1"/>
  <c r="J67" i="19" s="1"/>
  <c r="T293" i="6"/>
  <c r="Y293" i="6" s="1"/>
  <c r="J62" i="19" s="1"/>
  <c r="T310" i="6"/>
  <c r="Y310" i="6" s="1"/>
  <c r="J79" i="19" s="1"/>
  <c r="T275" i="6"/>
  <c r="Y275" i="6" s="1"/>
  <c r="H68" i="19" s="1"/>
  <c r="T278" i="6"/>
  <c r="Y278" i="6" s="1"/>
  <c r="H71" i="19" s="1"/>
  <c r="T268" i="6"/>
  <c r="Y268" i="6" s="1"/>
  <c r="H61" i="19" s="1"/>
  <c r="T276" i="6"/>
  <c r="Y276" i="6" s="1"/>
  <c r="T277" i="6"/>
  <c r="Y277" i="6" s="1"/>
  <c r="H70" i="19" s="1"/>
  <c r="T283" i="6"/>
  <c r="Y283" i="6" s="1"/>
  <c r="H76" i="19" s="1"/>
  <c r="T279" i="6"/>
  <c r="Y279" i="6" s="1"/>
  <c r="H72" i="19" s="1"/>
  <c r="T270" i="6"/>
  <c r="Y270" i="6" s="1"/>
  <c r="H63" i="19" s="1"/>
  <c r="T282" i="6"/>
  <c r="Y282" i="6" s="1"/>
  <c r="H75" i="19" s="1"/>
  <c r="T272" i="6"/>
  <c r="Y272" i="6" s="1"/>
  <c r="H65" i="19" s="1"/>
  <c r="T269" i="6"/>
  <c r="Y269" i="6" s="1"/>
  <c r="H62" i="19" s="1"/>
  <c r="T281" i="6"/>
  <c r="Y281" i="6" s="1"/>
  <c r="H74" i="19" s="1"/>
  <c r="T267" i="6"/>
  <c r="Y267" i="6" s="1"/>
  <c r="H60" i="19" s="1"/>
  <c r="T280" i="6"/>
  <c r="Y280" i="6" s="1"/>
  <c r="H73" i="19" s="1"/>
  <c r="T260" i="6"/>
  <c r="Y260" i="6" s="1"/>
  <c r="F77" i="19" s="1"/>
  <c r="T256" i="6"/>
  <c r="Y256" i="6" s="1"/>
  <c r="F73" i="19" s="1"/>
  <c r="T243" i="6"/>
  <c r="Y243" i="6" s="1"/>
  <c r="F60" i="19" s="1"/>
  <c r="T258" i="6"/>
  <c r="Y258" i="6" s="1"/>
  <c r="F75" i="19" s="1"/>
  <c r="T249" i="6"/>
  <c r="Y249" i="6" s="1"/>
  <c r="F66" i="19" s="1"/>
  <c r="T252" i="6"/>
  <c r="Y252" i="6" s="1"/>
  <c r="F69" i="19" s="1"/>
  <c r="T250" i="6"/>
  <c r="Y250" i="6" s="1"/>
  <c r="F67" i="19" s="1"/>
  <c r="T247" i="6"/>
  <c r="Y247" i="6" s="1"/>
  <c r="F64" i="19" s="1"/>
  <c r="T220" i="6"/>
  <c r="Y220" i="6" s="1"/>
  <c r="B61" i="19" s="1"/>
  <c r="T236" i="6"/>
  <c r="Y236" i="6" s="1"/>
  <c r="B77" i="19" s="1"/>
  <c r="T230" i="6"/>
  <c r="Y230" i="6" s="1"/>
  <c r="B71" i="19" s="1"/>
  <c r="T227" i="6"/>
  <c r="Y227" i="6" s="1"/>
  <c r="B68" i="19" s="1"/>
  <c r="T237" i="6"/>
  <c r="Y237" i="6" s="1"/>
  <c r="B78" i="19" s="1"/>
  <c r="T225" i="6"/>
  <c r="Y225" i="6" s="1"/>
  <c r="B66" i="19" s="1"/>
  <c r="T235" i="6"/>
  <c r="Y235" i="6" s="1"/>
  <c r="B76" i="19" s="1"/>
  <c r="T229" i="6"/>
  <c r="Y229" i="6" s="1"/>
  <c r="B70" i="19" s="1"/>
  <c r="T213" i="6"/>
  <c r="Y213" i="6" s="1"/>
  <c r="H77" i="18" s="1"/>
  <c r="W77" i="18" s="1"/>
  <c r="T214" i="6"/>
  <c r="Y214" i="6" s="1"/>
  <c r="H78" i="18" s="1"/>
  <c r="W78" i="18" s="1"/>
  <c r="T206" i="6"/>
  <c r="Y206" i="6" s="1"/>
  <c r="H70" i="18" s="1"/>
  <c r="W70" i="18" s="1"/>
  <c r="T197" i="6"/>
  <c r="Y197" i="6" s="1"/>
  <c r="H61" i="18" s="1"/>
  <c r="W61" i="18" s="1"/>
  <c r="T208" i="6"/>
  <c r="Y208" i="6" s="1"/>
  <c r="H72" i="18" s="1"/>
  <c r="W72" i="18" s="1"/>
  <c r="T204" i="6"/>
  <c r="Y204" i="6" s="1"/>
  <c r="H68" i="18" s="1"/>
  <c r="W68" i="18" s="1"/>
  <c r="T207" i="6"/>
  <c r="Y207" i="6" s="1"/>
  <c r="H71" i="18" s="1"/>
  <c r="T177" i="6"/>
  <c r="Y177" i="6" s="1"/>
  <c r="F65" i="18" s="1"/>
  <c r="U65" i="18" s="1"/>
  <c r="T175" i="6"/>
  <c r="Y175" i="6" s="1"/>
  <c r="F63" i="18" s="1"/>
  <c r="U63" i="18" s="1"/>
  <c r="T172" i="6"/>
  <c r="Y172" i="6" s="1"/>
  <c r="F60" i="18" s="1"/>
  <c r="U60" i="18" s="1"/>
  <c r="T187" i="6"/>
  <c r="Y187" i="6" s="1"/>
  <c r="F75" i="18" s="1"/>
  <c r="U75" i="18" s="1"/>
  <c r="T180" i="6"/>
  <c r="Y180" i="6" s="1"/>
  <c r="F68" i="18" s="1"/>
  <c r="U68" i="18" s="1"/>
  <c r="T178" i="6"/>
  <c r="Y178" i="6" s="1"/>
  <c r="F66" i="18" s="1"/>
  <c r="U66" i="18" s="1"/>
  <c r="T176" i="6"/>
  <c r="Y176" i="6" s="1"/>
  <c r="F64" i="18" s="1"/>
  <c r="U64" i="18" s="1"/>
  <c r="T152" i="6"/>
  <c r="Y152" i="6" s="1"/>
  <c r="F64" i="11" s="1"/>
  <c r="W64" i="11" s="1"/>
  <c r="T164" i="6"/>
  <c r="Y164" i="6" s="1"/>
  <c r="F76" i="11" s="1"/>
  <c r="W76" i="11" s="1"/>
  <c r="T156" i="6"/>
  <c r="Y156" i="6" s="1"/>
  <c r="F68" i="11" s="1"/>
  <c r="W68" i="11" s="1"/>
  <c r="T149" i="6"/>
  <c r="Y149" i="6" s="1"/>
  <c r="F61" i="11" s="1"/>
  <c r="W61" i="11" s="1"/>
  <c r="T159" i="6"/>
  <c r="Y159" i="6" s="1"/>
  <c r="F71" i="11" s="1"/>
  <c r="W71" i="11" s="1"/>
  <c r="T147" i="6"/>
  <c r="Y147" i="6" s="1"/>
  <c r="F59" i="11" s="1"/>
  <c r="W59" i="11" s="1"/>
  <c r="T166" i="6"/>
  <c r="Y166" i="6" s="1"/>
  <c r="F78" i="11" s="1"/>
  <c r="W78" i="11" s="1"/>
  <c r="T153" i="6"/>
  <c r="Y153" i="6" s="1"/>
  <c r="F65" i="11" s="1"/>
  <c r="W65" i="11" s="1"/>
  <c r="T129" i="6"/>
  <c r="Y129" i="6" s="1"/>
  <c r="D65" i="18" s="1"/>
  <c r="S65" i="18" s="1"/>
  <c r="T125" i="6"/>
  <c r="Y125" i="6" s="1"/>
  <c r="D61" i="18" s="1"/>
  <c r="S61" i="18" s="1"/>
  <c r="T130" i="6"/>
  <c r="Y130" i="6" s="1"/>
  <c r="D66" i="18" s="1"/>
  <c r="S66" i="18" s="1"/>
  <c r="T133" i="6"/>
  <c r="Y133" i="6" s="1"/>
  <c r="D69" i="18" s="1"/>
  <c r="S69" i="18" s="1"/>
  <c r="T128" i="6"/>
  <c r="Y128" i="6" s="1"/>
  <c r="D64" i="18" s="1"/>
  <c r="S64" i="18" s="1"/>
  <c r="T132" i="6"/>
  <c r="Y132" i="6" s="1"/>
  <c r="D68" i="18" s="1"/>
  <c r="S68" i="18" s="1"/>
  <c r="T126" i="6"/>
  <c r="Y126" i="6" s="1"/>
  <c r="D62" i="18" s="1"/>
  <c r="S62" i="18" s="1"/>
  <c r="T137" i="6"/>
  <c r="Y137" i="6" s="1"/>
  <c r="D73" i="18" s="1"/>
  <c r="S73" i="18" s="1"/>
  <c r="T138" i="6"/>
  <c r="Y138" i="6" s="1"/>
  <c r="D74" i="18" s="1"/>
  <c r="S74" i="18" s="1"/>
  <c r="T77" i="6"/>
  <c r="Y77" i="6" s="1"/>
  <c r="B61" i="18" s="1"/>
  <c r="Q61" i="18" s="1"/>
  <c r="T91" i="6"/>
  <c r="Y91" i="6" s="1"/>
  <c r="B75" i="18" s="1"/>
  <c r="Q75" i="18" s="1"/>
  <c r="T93" i="6"/>
  <c r="Y93" i="6" s="1"/>
  <c r="B77" i="18" s="1"/>
  <c r="Q77" i="18" s="1"/>
  <c r="T27" i="6"/>
  <c r="Y27" i="6" s="1"/>
  <c r="H59" i="11" s="1"/>
  <c r="Y59" i="11" s="1"/>
  <c r="T51" i="6"/>
  <c r="Y51" i="6" s="1"/>
  <c r="J59" i="11" s="1"/>
  <c r="AA59" i="11" s="1"/>
  <c r="T75" i="6"/>
  <c r="Y75" i="6" s="1"/>
  <c r="B59" i="18" s="1"/>
  <c r="Q59" i="18" s="1"/>
  <c r="M61" i="4"/>
  <c r="N9" i="6"/>
  <c r="M82" i="4"/>
  <c r="O211" i="6"/>
  <c r="N11" i="6"/>
  <c r="M284" i="4"/>
  <c r="M142" i="4"/>
  <c r="M90" i="4"/>
  <c r="M305" i="4"/>
  <c r="O233" i="6"/>
  <c r="N88" i="6"/>
  <c r="N42" i="6"/>
  <c r="M19" i="4"/>
  <c r="M131" i="4"/>
  <c r="N92" i="6"/>
  <c r="M273" i="4"/>
  <c r="N83" i="6"/>
  <c r="N316" i="6"/>
  <c r="N317" i="6"/>
  <c r="N181" i="6"/>
  <c r="M99" i="4"/>
  <c r="N13" i="6"/>
  <c r="M154" i="4"/>
  <c r="N253" i="6"/>
  <c r="M262" i="4"/>
  <c r="N80" i="6"/>
  <c r="N102" i="6"/>
  <c r="N100" i="6"/>
  <c r="N68" i="6"/>
  <c r="M261" i="4"/>
  <c r="O160" i="6"/>
  <c r="N209" i="6"/>
  <c r="N43" i="6"/>
  <c r="M60" i="4"/>
  <c r="M233" i="4"/>
  <c r="O130" i="6"/>
  <c r="G20" i="11"/>
  <c r="N221" i="6"/>
  <c r="M32" i="4"/>
  <c r="M304" i="4"/>
  <c r="N56" i="6"/>
  <c r="Z56" i="6" s="1"/>
  <c r="K64" i="11" s="1"/>
  <c r="N103" i="6"/>
  <c r="N40" i="6"/>
  <c r="N89" i="6"/>
  <c r="F8" i="18"/>
  <c r="M153" i="4"/>
  <c r="M133" i="4"/>
  <c r="N182" i="6"/>
  <c r="N81" i="6"/>
  <c r="M5" i="4"/>
  <c r="N254" i="6"/>
  <c r="M118" i="4"/>
  <c r="N130" i="4"/>
  <c r="M345" i="4"/>
  <c r="N8" i="6"/>
  <c r="N202" i="6"/>
  <c r="N285" i="6"/>
  <c r="M84" i="4"/>
  <c r="M10" i="4"/>
  <c r="M104" i="4"/>
  <c r="N222" i="6"/>
  <c r="N206" i="4"/>
  <c r="N64" i="6"/>
  <c r="M112" i="4"/>
  <c r="N353" i="6"/>
  <c r="F22" i="18"/>
  <c r="O257" i="6"/>
  <c r="N76" i="6"/>
  <c r="F14" i="18"/>
  <c r="M141" i="4"/>
  <c r="M344" i="4"/>
  <c r="O172" i="6"/>
  <c r="F9" i="18"/>
  <c r="F17" i="18"/>
  <c r="F15" i="18"/>
  <c r="F7" i="18"/>
  <c r="N280" i="4"/>
  <c r="N134" i="6"/>
  <c r="M101" i="4"/>
  <c r="N79" i="6"/>
  <c r="N190" i="6"/>
  <c r="N201" i="6"/>
  <c r="F6" i="18"/>
  <c r="M36" i="4"/>
  <c r="N254" i="4"/>
  <c r="M352" i="4"/>
  <c r="N161" i="6"/>
  <c r="M34" i="4"/>
  <c r="N33" i="6"/>
  <c r="G13" i="11"/>
  <c r="N245" i="6"/>
  <c r="N63" i="6"/>
  <c r="N173" i="6"/>
  <c r="N109" i="6"/>
  <c r="N39" i="6"/>
  <c r="G3" i="11"/>
  <c r="N185" i="4"/>
  <c r="N116" i="6"/>
  <c r="N115" i="6"/>
  <c r="N28" i="6"/>
  <c r="N52" i="6"/>
  <c r="G15" i="11"/>
  <c r="N274" i="6"/>
  <c r="N59" i="6"/>
  <c r="O259" i="6"/>
  <c r="N70" i="6"/>
  <c r="N297" i="6"/>
  <c r="N41" i="6"/>
  <c r="N108" i="6"/>
  <c r="N69" i="6"/>
  <c r="O354" i="6"/>
  <c r="G17" i="11"/>
  <c r="G14" i="11"/>
  <c r="O269" i="6"/>
  <c r="N174" i="6"/>
  <c r="O105" i="6"/>
  <c r="Z105" i="6" s="1"/>
  <c r="E65" i="11" s="1"/>
  <c r="N17" i="6"/>
  <c r="N162" i="6"/>
  <c r="G4" i="11"/>
  <c r="G19" i="11"/>
  <c r="G8" i="11"/>
  <c r="N18" i="6"/>
  <c r="N124" i="6"/>
  <c r="N324" i="6"/>
  <c r="N21" i="6"/>
  <c r="G10" i="11"/>
  <c r="N284" i="4"/>
  <c r="G9" i="11"/>
  <c r="O262" i="6"/>
  <c r="N325" i="6"/>
  <c r="M123" i="4"/>
  <c r="N12" i="6"/>
  <c r="N44" i="6"/>
  <c r="N117" i="6"/>
  <c r="O115" i="6"/>
  <c r="N262" i="4"/>
  <c r="O101" i="6"/>
  <c r="N62" i="6"/>
  <c r="G16" i="11"/>
  <c r="N257" i="4"/>
  <c r="N310" i="4"/>
  <c r="N101" i="4"/>
  <c r="G18" i="11"/>
  <c r="G11" i="11"/>
  <c r="G12" i="11"/>
  <c r="O330" i="6"/>
  <c r="N64" i="4"/>
  <c r="N65" i="4"/>
  <c r="O308" i="6"/>
  <c r="N305" i="4"/>
  <c r="N308" i="4"/>
  <c r="O231" i="6"/>
  <c r="N118" i="4"/>
  <c r="O147" i="6"/>
  <c r="O21" i="6"/>
  <c r="O52" i="6"/>
  <c r="Z3" i="6"/>
  <c r="O275" i="6"/>
  <c r="O200" i="6"/>
  <c r="O286" i="6"/>
  <c r="O305" i="6"/>
  <c r="N269" i="4"/>
  <c r="O209" i="6"/>
  <c r="O65" i="6"/>
  <c r="Z65" i="6" s="1"/>
  <c r="K73" i="11" s="1"/>
  <c r="O43" i="6"/>
  <c r="O113" i="6"/>
  <c r="Z113" i="6" s="1"/>
  <c r="E73" i="11" s="1"/>
  <c r="O260" i="6"/>
  <c r="O104" i="6"/>
  <c r="N79" i="4"/>
  <c r="N11" i="4"/>
  <c r="O292" i="6"/>
  <c r="O243" i="6"/>
  <c r="N78" i="4"/>
  <c r="O124" i="6"/>
  <c r="Q109" i="4"/>
  <c r="V109" i="4" s="1"/>
  <c r="D41" i="11" s="1"/>
  <c r="U41" i="11" s="1"/>
  <c r="O177" i="6"/>
  <c r="O126" i="6"/>
  <c r="Q100" i="4"/>
  <c r="V100" i="4" s="1"/>
  <c r="N174" i="4"/>
  <c r="N334" i="4"/>
  <c r="O226" i="6"/>
  <c r="N110" i="4"/>
  <c r="Q189" i="4"/>
  <c r="V189" i="4" s="1"/>
  <c r="F49" i="18" s="1"/>
  <c r="U49" i="18" s="1"/>
  <c r="O322" i="6"/>
  <c r="O234" i="6"/>
  <c r="O31" i="6"/>
  <c r="Q63" i="4"/>
  <c r="V63" i="4" s="1"/>
  <c r="Q54" i="4"/>
  <c r="V54" i="4" s="1"/>
  <c r="J34" i="11" s="1"/>
  <c r="AA34" i="11" s="1"/>
  <c r="Q53" i="4"/>
  <c r="V53" i="4" s="1"/>
  <c r="J33" i="11" s="1"/>
  <c r="AA33" i="11" s="1"/>
  <c r="O273" i="6"/>
  <c r="N8" i="4"/>
  <c r="N333" i="4"/>
  <c r="N124" i="4"/>
  <c r="O75" i="6"/>
  <c r="N113" i="4"/>
  <c r="N273" i="4"/>
  <c r="N331" i="4"/>
  <c r="N35" i="4"/>
  <c r="N224" i="4"/>
  <c r="O141" i="6"/>
  <c r="N82" i="4"/>
  <c r="O267" i="6"/>
  <c r="N251" i="4"/>
  <c r="O107" i="6"/>
  <c r="Z107" i="6" s="1"/>
  <c r="E67" i="11" s="1"/>
  <c r="O348" i="6"/>
  <c r="N213" i="4"/>
  <c r="O114" i="6"/>
  <c r="Z114" i="6" s="1"/>
  <c r="E74" i="11" s="1"/>
  <c r="O355" i="6"/>
  <c r="O271" i="6"/>
  <c r="O332" i="6"/>
  <c r="O352" i="6"/>
  <c r="O125" i="6"/>
  <c r="O76" i="6"/>
  <c r="O81" i="6"/>
  <c r="O148" i="6"/>
  <c r="N141" i="4"/>
  <c r="O208" i="6"/>
  <c r="N267" i="4"/>
  <c r="O204" i="6"/>
  <c r="N33" i="4"/>
  <c r="O282" i="6"/>
  <c r="N107" i="4"/>
  <c r="N348" i="4"/>
  <c r="O133" i="6"/>
  <c r="N345" i="4"/>
  <c r="O227" i="6"/>
  <c r="N355" i="4"/>
  <c r="O117" i="6"/>
  <c r="N243" i="4"/>
  <c r="N92" i="4"/>
  <c r="N13" i="4"/>
  <c r="O33" i="6"/>
  <c r="N219" i="4"/>
  <c r="N271" i="4"/>
  <c r="N332" i="4"/>
  <c r="N352" i="4"/>
  <c r="O11" i="6"/>
  <c r="N125" i="4"/>
  <c r="N76" i="4"/>
  <c r="N81" i="4"/>
  <c r="N148" i="4"/>
  <c r="N208" i="4"/>
  <c r="O79" i="6"/>
  <c r="N204" i="4"/>
  <c r="O78" i="6"/>
  <c r="N282" i="4"/>
  <c r="O281" i="6"/>
  <c r="O157" i="6"/>
  <c r="O333" i="6"/>
  <c r="O156" i="6"/>
  <c r="O222" i="6"/>
  <c r="N117" i="4"/>
  <c r="O315" i="6"/>
  <c r="O300" i="6"/>
  <c r="N156" i="4"/>
  <c r="O51" i="6"/>
  <c r="Z51" i="6" s="1"/>
  <c r="O38" i="6"/>
  <c r="O246" i="6"/>
  <c r="N75" i="4"/>
  <c r="N285" i="4"/>
  <c r="N179" i="4"/>
  <c r="O236" i="6"/>
  <c r="O346" i="6"/>
  <c r="O179" i="6"/>
  <c r="N315" i="4"/>
  <c r="N300" i="4"/>
  <c r="O158" i="6"/>
  <c r="O341" i="6"/>
  <c r="N51" i="4"/>
  <c r="O4" i="6"/>
  <c r="N38" i="4"/>
  <c r="O54" i="6"/>
  <c r="Z54" i="6" s="1"/>
  <c r="K62" i="11" s="1"/>
  <c r="O166" i="6"/>
  <c r="O138" i="6"/>
  <c r="N246" i="4"/>
  <c r="N106" i="4"/>
  <c r="O301" i="6"/>
  <c r="N221" i="4"/>
  <c r="N346" i="4"/>
  <c r="N292" i="4"/>
  <c r="O285" i="6"/>
  <c r="O68" i="6"/>
  <c r="O331" i="6"/>
  <c r="N158" i="4"/>
  <c r="N341" i="4"/>
  <c r="O35" i="6"/>
  <c r="N4" i="4"/>
  <c r="O224" i="6"/>
  <c r="N54" i="4"/>
  <c r="N166" i="4"/>
  <c r="N138" i="4"/>
  <c r="O82" i="6"/>
  <c r="O13" i="6"/>
  <c r="O251" i="6"/>
  <c r="O219" i="6"/>
  <c r="N301" i="4"/>
  <c r="O213" i="6"/>
  <c r="O8" i="6"/>
  <c r="O99" i="6"/>
  <c r="N157" i="4"/>
  <c r="N123" i="4"/>
  <c r="N29" i="4"/>
  <c r="O345" i="6"/>
  <c r="O92" i="6"/>
  <c r="N227" i="4"/>
  <c r="N222" i="4"/>
  <c r="N281" i="4"/>
  <c r="N114" i="4"/>
  <c r="O62" i="6"/>
  <c r="O55" i="6"/>
  <c r="Z55" i="6" s="1"/>
  <c r="K63" i="11" s="1"/>
  <c r="O205" i="6"/>
  <c r="N286" i="4"/>
  <c r="N203" i="4"/>
  <c r="O309" i="6"/>
  <c r="N139" i="4"/>
  <c r="N323" i="4"/>
  <c r="N309" i="4"/>
  <c r="O296" i="6"/>
  <c r="O353" i="6"/>
  <c r="N277" i="4"/>
  <c r="O80" i="6"/>
  <c r="O41" i="6"/>
  <c r="O201" i="6"/>
  <c r="O328" i="6"/>
  <c r="N84" i="4"/>
  <c r="N90" i="4"/>
  <c r="O163" i="6"/>
  <c r="N293" i="4"/>
  <c r="O42" i="6"/>
  <c r="O123" i="6"/>
  <c r="N236" i="4"/>
  <c r="N190" i="4"/>
  <c r="N68" i="4"/>
  <c r="O268" i="6"/>
  <c r="O32" i="6"/>
  <c r="N59" i="4"/>
  <c r="O165" i="6"/>
  <c r="N291" i="4"/>
  <c r="O135" i="6"/>
  <c r="N165" i="4"/>
  <c r="O112" i="6"/>
  <c r="O103" i="6"/>
  <c r="N42" i="4"/>
  <c r="N274" i="4"/>
  <c r="N132" i="4"/>
  <c r="N357" i="4"/>
  <c r="O77" i="6"/>
  <c r="N358" i="4"/>
  <c r="N295" i="4"/>
  <c r="O53" i="6"/>
  <c r="Z53" i="6" s="1"/>
  <c r="K61" i="11" s="1"/>
  <c r="O318" i="6"/>
  <c r="N116" i="4"/>
  <c r="N133" i="4"/>
  <c r="N99" i="4"/>
  <c r="O196" i="6"/>
  <c r="N32" i="4"/>
  <c r="N134" i="4"/>
  <c r="N152" i="4"/>
  <c r="O294" i="6"/>
  <c r="O295" i="6"/>
  <c r="O197" i="6"/>
  <c r="N15" i="4"/>
  <c r="N278" i="4"/>
  <c r="N343" i="4"/>
  <c r="N18" i="4"/>
  <c r="N53" i="4"/>
  <c r="O329" i="6"/>
  <c r="O229" i="6"/>
  <c r="O28" i="6"/>
  <c r="N159" i="4"/>
  <c r="O171" i="6"/>
  <c r="O189" i="6"/>
  <c r="N196" i="4"/>
  <c r="O22" i="6"/>
  <c r="N276" i="4"/>
  <c r="N349" i="4"/>
  <c r="O207" i="6"/>
  <c r="O344" i="6"/>
  <c r="N173" i="4"/>
  <c r="N255" i="4"/>
  <c r="N171" i="4"/>
  <c r="N189" i="4"/>
  <c r="O340" i="6"/>
  <c r="N22" i="4"/>
  <c r="O339" i="6"/>
  <c r="O183" i="6"/>
  <c r="N88" i="4"/>
  <c r="N20" i="4"/>
  <c r="N223" i="4"/>
  <c r="O127" i="6"/>
  <c r="N202" i="4"/>
  <c r="O66" i="6"/>
  <c r="Z66" i="6" s="1"/>
  <c r="K74" i="11" s="1"/>
  <c r="N344" i="4"/>
  <c r="N14" i="4"/>
  <c r="O106" i="6"/>
  <c r="Z106" i="6" s="1"/>
  <c r="E66" i="11" s="1"/>
  <c r="V66" i="11" s="1"/>
  <c r="O221" i="6"/>
  <c r="N340" i="4"/>
  <c r="N339" i="4"/>
  <c r="O29" i="6"/>
  <c r="N183" i="4"/>
  <c r="N94" i="4"/>
  <c r="O132" i="6"/>
  <c r="O186" i="6"/>
  <c r="O235" i="6"/>
  <c r="O109" i="6"/>
  <c r="N235" i="4"/>
  <c r="O129" i="6"/>
  <c r="O188" i="6"/>
  <c r="O59" i="6"/>
  <c r="N87" i="4"/>
  <c r="N61" i="4"/>
  <c r="O178" i="6"/>
  <c r="O153" i="6"/>
  <c r="N283" i="4"/>
  <c r="N142" i="4"/>
  <c r="N212" i="4"/>
  <c r="O37" i="6"/>
  <c r="N182" i="4"/>
  <c r="N245" i="4"/>
  <c r="N40" i="4"/>
  <c r="N279" i="4"/>
  <c r="O89" i="6"/>
  <c r="N128" i="4"/>
  <c r="O187" i="6"/>
  <c r="N220" i="4"/>
  <c r="O17" i="6"/>
  <c r="N6" i="4"/>
  <c r="N181" i="4"/>
  <c r="O174" i="6"/>
  <c r="N178" i="4"/>
  <c r="O334" i="6"/>
  <c r="N153" i="4"/>
  <c r="N37" i="4"/>
  <c r="O110" i="6"/>
  <c r="N89" i="4"/>
  <c r="O90" i="6"/>
  <c r="N187" i="4"/>
  <c r="O293" i="6"/>
  <c r="N17" i="4"/>
  <c r="O84" i="6"/>
  <c r="N322" i="4"/>
  <c r="O87" i="6"/>
  <c r="O36" i="6"/>
  <c r="N260" i="4"/>
  <c r="O238" i="6"/>
  <c r="O180" i="6"/>
  <c r="N226" i="4"/>
  <c r="N234" i="4"/>
  <c r="O326" i="6"/>
  <c r="N177" i="4"/>
  <c r="N104" i="4"/>
  <c r="N126" i="4"/>
  <c r="O10" i="6"/>
  <c r="O270" i="6"/>
  <c r="O91" i="6"/>
  <c r="N56" i="4"/>
  <c r="O83" i="6"/>
  <c r="O307" i="6"/>
  <c r="N328" i="4"/>
  <c r="O184" i="6"/>
  <c r="N163" i="4"/>
  <c r="O249" i="6"/>
  <c r="N238" i="4"/>
  <c r="N180" i="4"/>
  <c r="O162" i="6"/>
  <c r="N326" i="4"/>
  <c r="O57" i="6"/>
  <c r="Z57" i="6" s="1"/>
  <c r="K65" i="11" s="1"/>
  <c r="O154" i="6"/>
  <c r="O356" i="6"/>
  <c r="O256" i="6"/>
  <c r="O27" i="6"/>
  <c r="O140" i="6"/>
  <c r="N10" i="4"/>
  <c r="N270" i="4"/>
  <c r="O261" i="6"/>
  <c r="N91" i="4"/>
  <c r="N83" i="4"/>
  <c r="N307" i="4"/>
  <c r="N184" i="4"/>
  <c r="O199" i="6"/>
  <c r="N249" i="4"/>
  <c r="O303" i="6"/>
  <c r="N162" i="4"/>
  <c r="N57" i="4"/>
  <c r="O137" i="6"/>
  <c r="O70" i="6"/>
  <c r="O321" i="6"/>
  <c r="N154" i="4"/>
  <c r="N356" i="4"/>
  <c r="N256" i="4"/>
  <c r="N27" i="4"/>
  <c r="N140" i="4"/>
  <c r="O252" i="6"/>
  <c r="O306" i="6"/>
  <c r="O230" i="6"/>
  <c r="N261" i="4"/>
  <c r="O60" i="6"/>
  <c r="Z60" i="6" s="1"/>
  <c r="K68" i="11" s="1"/>
  <c r="O272" i="6"/>
  <c r="N36" i="4"/>
  <c r="N199" i="4"/>
  <c r="O155" i="6"/>
  <c r="N303" i="4"/>
  <c r="O237" i="6"/>
  <c r="O161" i="6"/>
  <c r="N137" i="4"/>
  <c r="N70" i="4"/>
  <c r="N321" i="4"/>
  <c r="O39" i="6"/>
  <c r="O320" i="6"/>
  <c r="O93" i="6"/>
  <c r="N252" i="4"/>
  <c r="N306" i="4"/>
  <c r="O176" i="6"/>
  <c r="O253" i="6"/>
  <c r="N230" i="4"/>
  <c r="O45" i="6"/>
  <c r="O195" i="6"/>
  <c r="N60" i="4"/>
  <c r="O258" i="6"/>
  <c r="N272" i="4"/>
  <c r="O61" i="6"/>
  <c r="Z61" i="6" s="1"/>
  <c r="K69" i="11" s="1"/>
  <c r="N155" i="4"/>
  <c r="N237" i="4"/>
  <c r="N161" i="4"/>
  <c r="O283" i="6"/>
  <c r="O142" i="6"/>
  <c r="O212" i="6"/>
  <c r="N39" i="4"/>
  <c r="N320" i="4"/>
  <c r="O182" i="6"/>
  <c r="N93" i="4"/>
  <c r="O245" i="6"/>
  <c r="O40" i="6"/>
  <c r="O279" i="6"/>
  <c r="N176" i="4"/>
  <c r="N253" i="4"/>
  <c r="N45" i="4"/>
  <c r="N195" i="4"/>
  <c r="O128" i="6"/>
  <c r="N258" i="4"/>
  <c r="O220" i="6"/>
  <c r="O6" i="6"/>
  <c r="O181" i="6"/>
  <c r="O86" i="6"/>
  <c r="N160" i="4"/>
  <c r="O317" i="6"/>
  <c r="N115" i="4"/>
  <c r="N31" i="4"/>
  <c r="N105" i="4"/>
  <c r="N147" i="4"/>
  <c r="N354" i="4"/>
  <c r="N259" i="4"/>
  <c r="N231" i="4"/>
  <c r="O250" i="6"/>
  <c r="O342" i="6"/>
  <c r="N296" i="4"/>
  <c r="N41" i="4"/>
  <c r="N55" i="4"/>
  <c r="N353" i="4"/>
  <c r="N201" i="4"/>
  <c r="N298" i="4"/>
  <c r="N86" i="4"/>
  <c r="N317" i="4"/>
  <c r="O206" i="6"/>
  <c r="O254" i="6"/>
  <c r="O64" i="6"/>
  <c r="O203" i="6"/>
  <c r="N250" i="4"/>
  <c r="O277" i="6"/>
  <c r="N330" i="4"/>
  <c r="N233" i="4"/>
  <c r="O58" i="6"/>
  <c r="Z58" i="6" s="1"/>
  <c r="K66" i="11" s="1"/>
  <c r="N21" i="4"/>
  <c r="O44" i="6"/>
  <c r="O244" i="6"/>
  <c r="N52" i="4"/>
  <c r="N275" i="4"/>
  <c r="N209" i="4"/>
  <c r="O164" i="6"/>
  <c r="O304" i="6"/>
  <c r="N172" i="4"/>
  <c r="O102" i="6"/>
  <c r="O136" i="6"/>
  <c r="N211" i="4"/>
  <c r="O34" i="6"/>
  <c r="O175" i="6"/>
  <c r="O111" i="6"/>
  <c r="Z111" i="6" s="1"/>
  <c r="E71" i="11" s="1"/>
  <c r="V71" i="11" s="1"/>
  <c r="O150" i="6"/>
  <c r="N80" i="4"/>
  <c r="N43" i="4"/>
  <c r="N200" i="4"/>
  <c r="N248" i="4"/>
  <c r="O324" i="6"/>
  <c r="O325" i="6"/>
  <c r="O46" i="6"/>
  <c r="N62" i="4"/>
  <c r="N58" i="4"/>
  <c r="O232" i="6"/>
  <c r="N44" i="4"/>
  <c r="O63" i="6"/>
  <c r="N244" i="4"/>
  <c r="N164" i="4"/>
  <c r="N304" i="4"/>
  <c r="N102" i="4"/>
  <c r="O85" i="6"/>
  <c r="N136" i="4"/>
  <c r="N34" i="4"/>
  <c r="N175" i="4"/>
  <c r="O100" i="6"/>
  <c r="N111" i="4"/>
  <c r="N150" i="4"/>
  <c r="O12" i="6"/>
  <c r="N30" i="4"/>
  <c r="N324" i="4"/>
  <c r="N325" i="4"/>
  <c r="O347" i="6"/>
  <c r="N46" i="4"/>
  <c r="O319" i="6"/>
  <c r="O118" i="6"/>
  <c r="N232" i="4"/>
  <c r="N63" i="4"/>
  <c r="O185" i="6"/>
  <c r="O310" i="6"/>
  <c r="O284" i="6"/>
  <c r="O280" i="6"/>
  <c r="N85" i="4"/>
  <c r="N100" i="4"/>
  <c r="O323" i="6"/>
  <c r="N12" i="4"/>
  <c r="O139" i="6"/>
  <c r="N347" i="4"/>
  <c r="N319" i="4"/>
  <c r="O69" i="6"/>
  <c r="O255" i="6"/>
  <c r="O349" i="6"/>
  <c r="O94" i="6"/>
  <c r="N69" i="4"/>
  <c r="N294" i="4"/>
  <c r="N197" i="4"/>
  <c r="N112" i="4"/>
  <c r="N77" i="4"/>
  <c r="N329" i="4"/>
  <c r="N229" i="4"/>
  <c r="N268" i="4"/>
  <c r="N318" i="4"/>
  <c r="N135" i="4"/>
  <c r="N28" i="4"/>
  <c r="N103" i="4"/>
  <c r="O214" i="6"/>
  <c r="O30" i="6"/>
  <c r="O316" i="6"/>
  <c r="O248" i="6"/>
  <c r="O298" i="6"/>
  <c r="N186" i="4"/>
  <c r="N129" i="4"/>
  <c r="N109" i="4"/>
  <c r="N188" i="4"/>
  <c r="O225" i="6"/>
  <c r="N205" i="4"/>
  <c r="O15" i="6"/>
  <c r="O278" i="6"/>
  <c r="O88" i="6"/>
  <c r="O223" i="6"/>
  <c r="O67" i="6"/>
  <c r="Z67" i="6" s="1"/>
  <c r="K75" i="11" s="1"/>
  <c r="O198" i="6"/>
  <c r="O228" i="6"/>
  <c r="O302" i="6"/>
  <c r="O327" i="6"/>
  <c r="O131" i="6"/>
  <c r="N214" i="4"/>
  <c r="N316" i="4"/>
  <c r="O297" i="6"/>
  <c r="N225" i="4"/>
  <c r="N198" i="4"/>
  <c r="N228" i="4"/>
  <c r="N302" i="4"/>
  <c r="N327" i="4"/>
  <c r="N131" i="4"/>
  <c r="O19" i="6"/>
  <c r="O299" i="6"/>
  <c r="O247" i="6"/>
  <c r="O7" i="6"/>
  <c r="O5" i="6"/>
  <c r="N297" i="4"/>
  <c r="O210" i="6"/>
  <c r="N67" i="4"/>
  <c r="O357" i="6"/>
  <c r="O202" i="6"/>
  <c r="O190" i="6"/>
  <c r="O274" i="6"/>
  <c r="O358" i="6"/>
  <c r="O291" i="6"/>
  <c r="O343" i="6"/>
  <c r="O134" i="6"/>
  <c r="O18" i="6"/>
  <c r="O276" i="6"/>
  <c r="N207" i="4"/>
  <c r="N127" i="4"/>
  <c r="N66" i="4"/>
  <c r="O173" i="6"/>
  <c r="O20" i="6"/>
  <c r="O14" i="6"/>
  <c r="O159" i="6"/>
  <c r="O116" i="6"/>
  <c r="N19" i="4"/>
  <c r="N299" i="4"/>
  <c r="N342" i="4"/>
  <c r="N247" i="4"/>
  <c r="N7" i="4"/>
  <c r="N5" i="4"/>
  <c r="O108" i="6"/>
  <c r="N210" i="4"/>
  <c r="O9" i="6"/>
  <c r="N9" i="4"/>
  <c r="N108" i="4"/>
  <c r="O350" i="6"/>
  <c r="N350" i="4"/>
  <c r="O351" i="6"/>
  <c r="N351" i="4"/>
  <c r="O151" i="6"/>
  <c r="O152" i="6"/>
  <c r="O149" i="6"/>
  <c r="N151" i="4"/>
  <c r="N149" i="4"/>
  <c r="T54" i="6"/>
  <c r="T53" i="6"/>
  <c r="T60" i="6"/>
  <c r="Z16" i="6"/>
  <c r="V16" i="6"/>
  <c r="W16" i="6" s="1"/>
  <c r="S3" i="4"/>
  <c r="W16" i="4"/>
  <c r="S16" i="4"/>
  <c r="Y38" i="6"/>
  <c r="H70" i="11" s="1"/>
  <c r="Y70" i="11" s="1"/>
  <c r="Y67" i="6"/>
  <c r="J75" i="11" s="1"/>
  <c r="AA75" i="11" s="1"/>
  <c r="Y46" i="6"/>
  <c r="H78" i="11" s="1"/>
  <c r="Y78" i="11" s="1"/>
  <c r="Y65" i="6"/>
  <c r="J73" i="11" s="1"/>
  <c r="AA73" i="11" s="1"/>
  <c r="Y58" i="6"/>
  <c r="J66" i="11" s="1"/>
  <c r="AA66" i="11" s="1"/>
  <c r="Y48" i="18" l="1"/>
  <c r="AB63" i="11"/>
  <c r="AB66" i="11"/>
  <c r="AB74" i="11"/>
  <c r="AB73" i="11"/>
  <c r="Y34" i="18"/>
  <c r="V74" i="11"/>
  <c r="AB75" i="11"/>
  <c r="V73" i="11"/>
  <c r="AB65" i="11"/>
  <c r="V65" i="11"/>
  <c r="V67" i="11"/>
  <c r="J71" i="18"/>
  <c r="W71" i="18"/>
  <c r="Y71" i="18" s="1"/>
  <c r="Y68" i="18"/>
  <c r="AC42" i="11"/>
  <c r="Y45" i="18"/>
  <c r="AC49" i="11"/>
  <c r="J47" i="18"/>
  <c r="S47" i="18"/>
  <c r="AC46" i="11"/>
  <c r="J33" i="18"/>
  <c r="U33" i="18"/>
  <c r="Y42" i="18"/>
  <c r="L35" i="11"/>
  <c r="U35" i="11"/>
  <c r="AC34" i="11"/>
  <c r="Y75" i="18"/>
  <c r="Y43" i="18"/>
  <c r="Y37" i="18"/>
  <c r="AC59" i="11"/>
  <c r="Y59" i="18"/>
  <c r="Z118" i="6"/>
  <c r="E78" i="11" s="1"/>
  <c r="V78" i="11" s="1"/>
  <c r="Z123" i="6"/>
  <c r="V133" i="6"/>
  <c r="W133" i="6" s="1"/>
  <c r="Z131" i="6"/>
  <c r="W190" i="4"/>
  <c r="S8" i="4"/>
  <c r="T8" i="4" s="1"/>
  <c r="V273" i="6"/>
  <c r="W273" i="6" s="1"/>
  <c r="Z141" i="6"/>
  <c r="S182" i="4"/>
  <c r="T182" i="4" s="1"/>
  <c r="W79" i="4"/>
  <c r="V142" i="6"/>
  <c r="W142" i="6" s="1"/>
  <c r="Z332" i="6"/>
  <c r="W316" i="21"/>
  <c r="X316" i="21" s="1"/>
  <c r="W70" i="4"/>
  <c r="Z112" i="6"/>
  <c r="E72" i="11" s="1"/>
  <c r="V72" i="11" s="1"/>
  <c r="W17" i="4"/>
  <c r="W89" i="4"/>
  <c r="W162" i="4"/>
  <c r="W28" i="4"/>
  <c r="Z104" i="6"/>
  <c r="E64" i="11" s="1"/>
  <c r="V64" i="11" s="1"/>
  <c r="S161" i="4"/>
  <c r="T161" i="4" s="1"/>
  <c r="V344" i="6"/>
  <c r="W344" i="6" s="1"/>
  <c r="Z210" i="6"/>
  <c r="W81" i="4"/>
  <c r="W324" i="4"/>
  <c r="S43" i="4"/>
  <c r="W209" i="4"/>
  <c r="W115" i="4"/>
  <c r="W88" i="4"/>
  <c r="S44" i="4"/>
  <c r="W353" i="4"/>
  <c r="S64" i="4"/>
  <c r="Z333" i="6"/>
  <c r="W201" i="4"/>
  <c r="W274" i="4"/>
  <c r="W325" i="4"/>
  <c r="W69" i="4"/>
  <c r="R41" i="21"/>
  <c r="S41" i="21" s="1"/>
  <c r="T41" i="21" s="1"/>
  <c r="S68" i="20"/>
  <c r="T68" i="20" s="1"/>
  <c r="W68" i="20"/>
  <c r="X68" i="20" s="1"/>
  <c r="Y68" i="20" s="1"/>
  <c r="R19" i="21"/>
  <c r="S19" i="21" s="1"/>
  <c r="T19" i="21" s="1"/>
  <c r="V82" i="6"/>
  <c r="W82" i="6" s="1"/>
  <c r="V99" i="6"/>
  <c r="W99" i="6" s="1"/>
  <c r="W59" i="4"/>
  <c r="S33" i="4"/>
  <c r="W254" i="4"/>
  <c r="W174" i="4"/>
  <c r="W68" i="4"/>
  <c r="W39" i="4"/>
  <c r="S76" i="4"/>
  <c r="W18" i="4"/>
  <c r="W102" i="4"/>
  <c r="W62" i="4"/>
  <c r="N43" i="19"/>
  <c r="W92" i="4"/>
  <c r="S108" i="4"/>
  <c r="Z261" i="6"/>
  <c r="S103" i="4"/>
  <c r="T103" i="4" s="1"/>
  <c r="Z284" i="6"/>
  <c r="J75" i="18"/>
  <c r="S229" i="20"/>
  <c r="T229" i="20" s="1"/>
  <c r="W229" i="20"/>
  <c r="X229" i="20" s="1"/>
  <c r="Z229" i="20" s="1"/>
  <c r="Q262" i="4"/>
  <c r="V262" i="4" s="1"/>
  <c r="F51" i="19" s="1"/>
  <c r="N51" i="19" s="1"/>
  <c r="AA16" i="6"/>
  <c r="C72" i="11"/>
  <c r="T72" i="11" s="1"/>
  <c r="J43" i="18"/>
  <c r="J34" i="18"/>
  <c r="J48" i="18"/>
  <c r="N79" i="19"/>
  <c r="N47" i="19"/>
  <c r="N77" i="19"/>
  <c r="N72" i="19"/>
  <c r="N76" i="19"/>
  <c r="N73" i="19"/>
  <c r="N64" i="19"/>
  <c r="W317" i="4"/>
  <c r="N41" i="19"/>
  <c r="S296" i="4"/>
  <c r="T296" i="4" s="1"/>
  <c r="N60" i="19"/>
  <c r="N36" i="19"/>
  <c r="N68" i="19"/>
  <c r="N39" i="19"/>
  <c r="W253" i="4"/>
  <c r="W202" i="4"/>
  <c r="Z154" i="6"/>
  <c r="W56" i="4"/>
  <c r="Z84" i="6"/>
  <c r="W80" i="4"/>
  <c r="K59" i="11"/>
  <c r="AB59" i="11" s="1"/>
  <c r="AA51" i="6"/>
  <c r="AC51" i="6" s="1"/>
  <c r="L59" i="11"/>
  <c r="Z5" i="6"/>
  <c r="W11" i="4"/>
  <c r="AA3" i="6"/>
  <c r="C59" i="11"/>
  <c r="T59" i="11" s="1"/>
  <c r="L34" i="11"/>
  <c r="L42" i="11"/>
  <c r="J59" i="18"/>
  <c r="X3" i="4"/>
  <c r="C31" i="11"/>
  <c r="T31" i="11" s="1"/>
  <c r="X16" i="4"/>
  <c r="C44" i="11"/>
  <c r="T44" i="11" s="1"/>
  <c r="J45" i="18"/>
  <c r="L46" i="11"/>
  <c r="J68" i="18"/>
  <c r="J42" i="18"/>
  <c r="J37" i="18"/>
  <c r="L49" i="11"/>
  <c r="V345" i="6"/>
  <c r="W345" i="6" s="1"/>
  <c r="W221" i="4"/>
  <c r="W124" i="4"/>
  <c r="R109" i="21"/>
  <c r="S109" i="21" s="1"/>
  <c r="T109" i="21" s="1"/>
  <c r="W9" i="4"/>
  <c r="W285" i="4"/>
  <c r="Z101" i="6"/>
  <c r="E61" i="11" s="1"/>
  <c r="V61" i="11" s="1"/>
  <c r="Z19" i="6"/>
  <c r="W52" i="4"/>
  <c r="Z10" i="6"/>
  <c r="Z305" i="6"/>
  <c r="S41" i="4"/>
  <c r="W83" i="4"/>
  <c r="W134" i="4"/>
  <c r="S297" i="4"/>
  <c r="Z90" i="6"/>
  <c r="W181" i="4"/>
  <c r="W245" i="4"/>
  <c r="V262" i="6"/>
  <c r="W262" i="6" s="1"/>
  <c r="V352" i="6"/>
  <c r="W352" i="6" s="1"/>
  <c r="S42" i="4"/>
  <c r="Z233" i="6"/>
  <c r="W152" i="20"/>
  <c r="X152" i="20" s="1"/>
  <c r="Y152" i="20" s="1"/>
  <c r="S152" i="20"/>
  <c r="T152" i="20" s="1"/>
  <c r="S155" i="21"/>
  <c r="T155" i="21" s="1"/>
  <c r="W155" i="21"/>
  <c r="X155" i="21" s="1"/>
  <c r="Y155" i="21" s="1"/>
  <c r="S83" i="20"/>
  <c r="T83" i="20" s="1"/>
  <c r="W83" i="20"/>
  <c r="X83" i="20" s="1"/>
  <c r="Y83" i="20" s="1"/>
  <c r="S269" i="21"/>
  <c r="T269" i="21" s="1"/>
  <c r="W269" i="21"/>
  <c r="X269" i="21" s="1"/>
  <c r="W223" i="20"/>
  <c r="X223" i="20" s="1"/>
  <c r="S223" i="20"/>
  <c r="T223" i="20" s="1"/>
  <c r="S339" i="21"/>
  <c r="T339" i="21" s="1"/>
  <c r="W339" i="21"/>
  <c r="X339" i="21" s="1"/>
  <c r="S238" i="20"/>
  <c r="T238" i="20" s="1"/>
  <c r="W238" i="20"/>
  <c r="X238" i="20" s="1"/>
  <c r="S322" i="21"/>
  <c r="T322" i="21" s="1"/>
  <c r="W322" i="21"/>
  <c r="X322" i="21" s="1"/>
  <c r="S153" i="20"/>
  <c r="T153" i="20" s="1"/>
  <c r="W153" i="20"/>
  <c r="X153" i="20" s="1"/>
  <c r="Y153" i="20" s="1"/>
  <c r="S309" i="20"/>
  <c r="T309" i="20" s="1"/>
  <c r="W309" i="20"/>
  <c r="X309" i="20" s="1"/>
  <c r="W208" i="21"/>
  <c r="X208" i="21" s="1"/>
  <c r="Y208" i="21" s="1"/>
  <c r="S208" i="21"/>
  <c r="T208" i="21" s="1"/>
  <c r="W178" i="20"/>
  <c r="X178" i="20" s="1"/>
  <c r="Y178" i="20" s="1"/>
  <c r="S178" i="20"/>
  <c r="T178" i="20" s="1"/>
  <c r="S326" i="21"/>
  <c r="T326" i="21" s="1"/>
  <c r="W326" i="21"/>
  <c r="X326" i="21" s="1"/>
  <c r="S256" i="21"/>
  <c r="T256" i="21" s="1"/>
  <c r="W256" i="21"/>
  <c r="X256" i="21" s="1"/>
  <c r="W31" i="21"/>
  <c r="X31" i="21" s="1"/>
  <c r="Y31" i="21" s="1"/>
  <c r="S31" i="21"/>
  <c r="T31" i="21" s="1"/>
  <c r="S166" i="21"/>
  <c r="T166" i="21" s="1"/>
  <c r="W166" i="21"/>
  <c r="X166" i="21" s="1"/>
  <c r="Y166" i="21" s="1"/>
  <c r="W51" i="21"/>
  <c r="X51" i="21" s="1"/>
  <c r="Y51" i="21" s="1"/>
  <c r="S51" i="21"/>
  <c r="T51" i="21" s="1"/>
  <c r="S37" i="20"/>
  <c r="T37" i="20" s="1"/>
  <c r="W37" i="20"/>
  <c r="X37" i="20" s="1"/>
  <c r="Y37" i="20" s="1"/>
  <c r="S157" i="20"/>
  <c r="T157" i="20" s="1"/>
  <c r="W157" i="20"/>
  <c r="X157" i="20" s="1"/>
  <c r="Y157" i="20" s="1"/>
  <c r="S244" i="21"/>
  <c r="T244" i="21" s="1"/>
  <c r="W244" i="21"/>
  <c r="X244" i="21" s="1"/>
  <c r="S196" i="20"/>
  <c r="T196" i="20" s="1"/>
  <c r="W196" i="20"/>
  <c r="X196" i="20" s="1"/>
  <c r="Y196" i="20" s="1"/>
  <c r="S158" i="21"/>
  <c r="T158" i="21" s="1"/>
  <c r="W158" i="21"/>
  <c r="X158" i="21" s="1"/>
  <c r="Y158" i="21" s="1"/>
  <c r="S86" i="21"/>
  <c r="T86" i="21" s="1"/>
  <c r="W86" i="21"/>
  <c r="X86" i="21" s="1"/>
  <c r="Y86" i="21" s="1"/>
  <c r="S211" i="20"/>
  <c r="T211" i="20" s="1"/>
  <c r="W211" i="20"/>
  <c r="X211" i="20" s="1"/>
  <c r="S247" i="21"/>
  <c r="T247" i="21" s="1"/>
  <c r="W247" i="21"/>
  <c r="X247" i="21" s="1"/>
  <c r="S53" i="20"/>
  <c r="T53" i="20" s="1"/>
  <c r="W53" i="20"/>
  <c r="X53" i="20" s="1"/>
  <c r="Y53" i="20" s="1"/>
  <c r="W229" i="21"/>
  <c r="X229" i="21" s="1"/>
  <c r="S229" i="21"/>
  <c r="T229" i="21" s="1"/>
  <c r="S199" i="20"/>
  <c r="T199" i="20" s="1"/>
  <c r="W199" i="20"/>
  <c r="X199" i="20" s="1"/>
  <c r="Y199" i="20" s="1"/>
  <c r="S159" i="21"/>
  <c r="T159" i="21" s="1"/>
  <c r="W159" i="21"/>
  <c r="X159" i="21" s="1"/>
  <c r="Y159" i="21" s="1"/>
  <c r="S272" i="20"/>
  <c r="T272" i="20" s="1"/>
  <c r="W272" i="20"/>
  <c r="X272" i="20" s="1"/>
  <c r="S318" i="21"/>
  <c r="T318" i="21" s="1"/>
  <c r="W318" i="21"/>
  <c r="X318" i="21" s="1"/>
  <c r="S294" i="20"/>
  <c r="T294" i="20" s="1"/>
  <c r="W294" i="20"/>
  <c r="X294" i="20" s="1"/>
  <c r="S156" i="21"/>
  <c r="T156" i="21" s="1"/>
  <c r="W156" i="21"/>
  <c r="X156" i="21" s="1"/>
  <c r="Y156" i="21" s="1"/>
  <c r="S270" i="20"/>
  <c r="T270" i="20" s="1"/>
  <c r="W270" i="20"/>
  <c r="X270" i="20" s="1"/>
  <c r="W298" i="21"/>
  <c r="X298" i="21" s="1"/>
  <c r="S298" i="21"/>
  <c r="T298" i="21" s="1"/>
  <c r="W131" i="20"/>
  <c r="X131" i="20" s="1"/>
  <c r="Y131" i="20" s="1"/>
  <c r="S131" i="20"/>
  <c r="T131" i="20" s="1"/>
  <c r="S55" i="20"/>
  <c r="T55" i="20" s="1"/>
  <c r="W55" i="20"/>
  <c r="X55" i="20" s="1"/>
  <c r="Y55" i="20" s="1"/>
  <c r="S331" i="20"/>
  <c r="T331" i="20" s="1"/>
  <c r="W331" i="20"/>
  <c r="X331" i="20" s="1"/>
  <c r="S38" i="21"/>
  <c r="T38" i="21" s="1"/>
  <c r="W38" i="21"/>
  <c r="X38" i="21" s="1"/>
  <c r="Y38" i="21" s="1"/>
  <c r="W163" i="21"/>
  <c r="X163" i="21" s="1"/>
  <c r="Y163" i="21" s="1"/>
  <c r="S163" i="21"/>
  <c r="T163" i="21" s="1"/>
  <c r="W204" i="21"/>
  <c r="X204" i="21" s="1"/>
  <c r="Y204" i="21" s="1"/>
  <c r="S204" i="21"/>
  <c r="T204" i="21" s="1"/>
  <c r="S172" i="21"/>
  <c r="T172" i="21" s="1"/>
  <c r="W172" i="21"/>
  <c r="X172" i="21" s="1"/>
  <c r="Y172" i="21" s="1"/>
  <c r="S267" i="20"/>
  <c r="T267" i="20" s="1"/>
  <c r="W267" i="20"/>
  <c r="X267" i="20" s="1"/>
  <c r="S220" i="21"/>
  <c r="T220" i="21" s="1"/>
  <c r="W220" i="21"/>
  <c r="X220" i="21" s="1"/>
  <c r="W177" i="20"/>
  <c r="X177" i="20" s="1"/>
  <c r="Y177" i="20" s="1"/>
  <c r="S177" i="20"/>
  <c r="T177" i="20" s="1"/>
  <c r="W55" i="21"/>
  <c r="X55" i="21" s="1"/>
  <c r="Y55" i="21" s="1"/>
  <c r="S55" i="21"/>
  <c r="T55" i="21" s="1"/>
  <c r="S207" i="21"/>
  <c r="T207" i="21" s="1"/>
  <c r="W207" i="21"/>
  <c r="X207" i="21" s="1"/>
  <c r="Y207" i="21" s="1"/>
  <c r="W332" i="20"/>
  <c r="X332" i="20" s="1"/>
  <c r="S332" i="20"/>
  <c r="T332" i="20" s="1"/>
  <c r="S299" i="20"/>
  <c r="T299" i="20" s="1"/>
  <c r="W299" i="20"/>
  <c r="X299" i="20" s="1"/>
  <c r="S227" i="20"/>
  <c r="T227" i="20" s="1"/>
  <c r="W227" i="20"/>
  <c r="X227" i="20" s="1"/>
  <c r="S281" i="21"/>
  <c r="T281" i="21" s="1"/>
  <c r="W281" i="21"/>
  <c r="X281" i="21" s="1"/>
  <c r="S250" i="20"/>
  <c r="T250" i="20" s="1"/>
  <c r="W250" i="20"/>
  <c r="X250" i="20" s="1"/>
  <c r="W303" i="21"/>
  <c r="X303" i="21" s="1"/>
  <c r="S303" i="21"/>
  <c r="T303" i="21" s="1"/>
  <c r="S4" i="20"/>
  <c r="T4" i="20" s="1"/>
  <c r="W4" i="20"/>
  <c r="X4" i="20" s="1"/>
  <c r="Y4" i="20" s="1"/>
  <c r="S279" i="21"/>
  <c r="T279" i="21" s="1"/>
  <c r="W279" i="21"/>
  <c r="X279" i="21" s="1"/>
  <c r="S136" i="21"/>
  <c r="T136" i="21" s="1"/>
  <c r="W136" i="21"/>
  <c r="X136" i="21" s="1"/>
  <c r="Y136" i="21" s="1"/>
  <c r="W145" i="20"/>
  <c r="X145" i="20" s="1"/>
  <c r="Y145" i="20" s="1"/>
  <c r="S145" i="20"/>
  <c r="T145" i="20" s="1"/>
  <c r="S286" i="20"/>
  <c r="T286" i="20" s="1"/>
  <c r="W286" i="20"/>
  <c r="X286" i="20" s="1"/>
  <c r="S272" i="21"/>
  <c r="T272" i="21" s="1"/>
  <c r="W272" i="21"/>
  <c r="X272" i="21" s="1"/>
  <c r="S45" i="20"/>
  <c r="T45" i="20" s="1"/>
  <c r="W45" i="20"/>
  <c r="X45" i="20" s="1"/>
  <c r="Y45" i="20" s="1"/>
  <c r="S74" i="20"/>
  <c r="T74" i="20" s="1"/>
  <c r="W74" i="20"/>
  <c r="X74" i="20" s="1"/>
  <c r="Y74" i="20" s="1"/>
  <c r="S276" i="21"/>
  <c r="T276" i="21" s="1"/>
  <c r="W276" i="21"/>
  <c r="X276" i="21" s="1"/>
  <c r="S210" i="20"/>
  <c r="T210" i="20" s="1"/>
  <c r="W210" i="20"/>
  <c r="X210" i="20" s="1"/>
  <c r="S184" i="21"/>
  <c r="T184" i="21" s="1"/>
  <c r="W184" i="21"/>
  <c r="X184" i="21" s="1"/>
  <c r="Y184" i="21" s="1"/>
  <c r="S44" i="20"/>
  <c r="T44" i="20" s="1"/>
  <c r="W44" i="20"/>
  <c r="X44" i="20" s="1"/>
  <c r="Y44" i="20" s="1"/>
  <c r="W125" i="20"/>
  <c r="X125" i="20" s="1"/>
  <c r="Y125" i="20" s="1"/>
  <c r="S125" i="20"/>
  <c r="T125" i="20" s="1"/>
  <c r="S341" i="21"/>
  <c r="T341" i="21" s="1"/>
  <c r="W341" i="21"/>
  <c r="X341" i="21" s="1"/>
  <c r="S325" i="20"/>
  <c r="T325" i="20" s="1"/>
  <c r="W325" i="20"/>
  <c r="X325" i="20" s="1"/>
  <c r="S248" i="20"/>
  <c r="T248" i="20" s="1"/>
  <c r="W248" i="20"/>
  <c r="X248" i="20" s="1"/>
  <c r="S236" i="21"/>
  <c r="T236" i="21" s="1"/>
  <c r="W236" i="21"/>
  <c r="X236" i="21" s="1"/>
  <c r="S88" i="20"/>
  <c r="T88" i="20" s="1"/>
  <c r="W88" i="20"/>
  <c r="X88" i="20" s="1"/>
  <c r="Y88" i="20" s="1"/>
  <c r="S342" i="21"/>
  <c r="T342" i="21" s="1"/>
  <c r="W342" i="21"/>
  <c r="X342" i="21" s="1"/>
  <c r="S271" i="20"/>
  <c r="T271" i="20" s="1"/>
  <c r="W271" i="20"/>
  <c r="X271" i="20" s="1"/>
  <c r="S259" i="21"/>
  <c r="T259" i="21" s="1"/>
  <c r="W259" i="21"/>
  <c r="X259" i="21" s="1"/>
  <c r="S4" i="21"/>
  <c r="T4" i="21" s="1"/>
  <c r="W4" i="21"/>
  <c r="X4" i="21" s="1"/>
  <c r="Y4" i="21" s="1"/>
  <c r="S345" i="20"/>
  <c r="T345" i="20" s="1"/>
  <c r="W345" i="20"/>
  <c r="X345" i="20" s="1"/>
  <c r="W151" i="20"/>
  <c r="X151" i="20" s="1"/>
  <c r="Y151" i="20" s="1"/>
  <c r="S151" i="20"/>
  <c r="T151" i="20" s="1"/>
  <c r="S159" i="20"/>
  <c r="T159" i="20" s="1"/>
  <c r="W159" i="20"/>
  <c r="X159" i="20" s="1"/>
  <c r="Y159" i="20" s="1"/>
  <c r="W151" i="21"/>
  <c r="X151" i="21" s="1"/>
  <c r="Y151" i="21" s="1"/>
  <c r="S151" i="21"/>
  <c r="T151" i="21" s="1"/>
  <c r="W160" i="21"/>
  <c r="X160" i="21" s="1"/>
  <c r="Y160" i="21" s="1"/>
  <c r="S160" i="21"/>
  <c r="T160" i="21" s="1"/>
  <c r="W188" i="20"/>
  <c r="X188" i="20" s="1"/>
  <c r="Y188" i="20" s="1"/>
  <c r="S188" i="20"/>
  <c r="T188" i="20" s="1"/>
  <c r="S259" i="20"/>
  <c r="T259" i="20" s="1"/>
  <c r="W259" i="20"/>
  <c r="X259" i="20" s="1"/>
  <c r="S295" i="21"/>
  <c r="T295" i="21" s="1"/>
  <c r="W295" i="21"/>
  <c r="X295" i="21" s="1"/>
  <c r="S271" i="21"/>
  <c r="T271" i="21" s="1"/>
  <c r="W271" i="21"/>
  <c r="X271" i="21" s="1"/>
  <c r="W310" i="20"/>
  <c r="X310" i="20" s="1"/>
  <c r="S310" i="20"/>
  <c r="T310" i="20" s="1"/>
  <c r="S219" i="21"/>
  <c r="T219" i="21" s="1"/>
  <c r="W219" i="21"/>
  <c r="X219" i="21" s="1"/>
  <c r="S124" i="20"/>
  <c r="T124" i="20" s="1"/>
  <c r="W124" i="20"/>
  <c r="X124" i="20" s="1"/>
  <c r="Y124" i="20" s="1"/>
  <c r="S130" i="21"/>
  <c r="T130" i="21" s="1"/>
  <c r="W130" i="21"/>
  <c r="X130" i="21" s="1"/>
  <c r="Y130" i="21" s="1"/>
  <c r="S334" i="21"/>
  <c r="T334" i="21" s="1"/>
  <c r="W334" i="21"/>
  <c r="X334" i="21" s="1"/>
  <c r="S257" i="21"/>
  <c r="T257" i="21" s="1"/>
  <c r="W257" i="21"/>
  <c r="X257" i="21" s="1"/>
  <c r="W342" i="20"/>
  <c r="X342" i="20" s="1"/>
  <c r="S342" i="20"/>
  <c r="T342" i="20" s="1"/>
  <c r="S195" i="20"/>
  <c r="T195" i="20" s="1"/>
  <c r="W195" i="20"/>
  <c r="X195" i="20" s="1"/>
  <c r="Y195" i="20" s="1"/>
  <c r="S91" i="21"/>
  <c r="T91" i="21" s="1"/>
  <c r="W91" i="21"/>
  <c r="X91" i="21" s="1"/>
  <c r="Y91" i="21" s="1"/>
  <c r="W29" i="20"/>
  <c r="X29" i="20" s="1"/>
  <c r="Y29" i="20" s="1"/>
  <c r="S29" i="20"/>
  <c r="T29" i="20" s="1"/>
  <c r="S312" i="20"/>
  <c r="T312" i="20" s="1"/>
  <c r="W312" i="20"/>
  <c r="X312" i="20" s="1"/>
  <c r="S226" i="21"/>
  <c r="T226" i="21" s="1"/>
  <c r="W226" i="21"/>
  <c r="X226" i="21" s="1"/>
  <c r="S222" i="20"/>
  <c r="T222" i="20" s="1"/>
  <c r="W222" i="20"/>
  <c r="X222" i="20" s="1"/>
  <c r="W135" i="20"/>
  <c r="X135" i="20" s="1"/>
  <c r="Y135" i="20" s="1"/>
  <c r="S135" i="20"/>
  <c r="T135" i="20" s="1"/>
  <c r="S354" i="21"/>
  <c r="T354" i="21" s="1"/>
  <c r="W354" i="21"/>
  <c r="X354" i="21" s="1"/>
  <c r="S237" i="21"/>
  <c r="T237" i="21" s="1"/>
  <c r="W237" i="21"/>
  <c r="X237" i="21" s="1"/>
  <c r="S91" i="20"/>
  <c r="T91" i="20" s="1"/>
  <c r="W91" i="20"/>
  <c r="X91" i="20" s="1"/>
  <c r="Y91" i="20" s="1"/>
  <c r="S20" i="21"/>
  <c r="T20" i="21" s="1"/>
  <c r="W20" i="21"/>
  <c r="X20" i="21" s="1"/>
  <c r="Y20" i="21" s="1"/>
  <c r="S173" i="20"/>
  <c r="T173" i="20" s="1"/>
  <c r="W173" i="20"/>
  <c r="X173" i="20" s="1"/>
  <c r="Y173" i="20" s="1"/>
  <c r="S129" i="21"/>
  <c r="T129" i="21" s="1"/>
  <c r="W129" i="21"/>
  <c r="X129" i="21" s="1"/>
  <c r="Y129" i="21" s="1"/>
  <c r="S258" i="20"/>
  <c r="T258" i="20" s="1"/>
  <c r="W258" i="20"/>
  <c r="X258" i="20" s="1"/>
  <c r="S341" i="20"/>
  <c r="T341" i="20" s="1"/>
  <c r="W341" i="20"/>
  <c r="X341" i="20" s="1"/>
  <c r="S351" i="21"/>
  <c r="T351" i="21" s="1"/>
  <c r="W351" i="21"/>
  <c r="X351" i="21" s="1"/>
  <c r="W15" i="20"/>
  <c r="X15" i="20" s="1"/>
  <c r="Y15" i="20" s="1"/>
  <c r="S15" i="20"/>
  <c r="T15" i="20" s="1"/>
  <c r="W203" i="21"/>
  <c r="X203" i="21" s="1"/>
  <c r="Y203" i="21" s="1"/>
  <c r="S203" i="21"/>
  <c r="T203" i="21" s="1"/>
  <c r="S30" i="21"/>
  <c r="T30" i="21" s="1"/>
  <c r="W30" i="21"/>
  <c r="X30" i="21" s="1"/>
  <c r="Y30" i="21" s="1"/>
  <c r="S321" i="21"/>
  <c r="T321" i="21" s="1"/>
  <c r="W321" i="21"/>
  <c r="X321" i="21" s="1"/>
  <c r="S293" i="20"/>
  <c r="T293" i="20" s="1"/>
  <c r="W293" i="20"/>
  <c r="X293" i="20" s="1"/>
  <c r="S231" i="21"/>
  <c r="T231" i="21" s="1"/>
  <c r="W231" i="21"/>
  <c r="X231" i="21" s="1"/>
  <c r="S140" i="21"/>
  <c r="T140" i="21" s="1"/>
  <c r="W140" i="21"/>
  <c r="X140" i="21" s="1"/>
  <c r="Y140" i="21" s="1"/>
  <c r="S143" i="20"/>
  <c r="T143" i="20" s="1"/>
  <c r="W143" i="20"/>
  <c r="X143" i="20" s="1"/>
  <c r="Y143" i="20" s="1"/>
  <c r="W356" i="21"/>
  <c r="X356" i="21" s="1"/>
  <c r="S356" i="21"/>
  <c r="T356" i="21" s="1"/>
  <c r="S322" i="20"/>
  <c r="T322" i="20" s="1"/>
  <c r="W322" i="20"/>
  <c r="X322" i="20" s="1"/>
  <c r="S7" i="20"/>
  <c r="T7" i="20" s="1"/>
  <c r="W7" i="20"/>
  <c r="X7" i="20" s="1"/>
  <c r="Y7" i="20" s="1"/>
  <c r="W286" i="21"/>
  <c r="X286" i="21" s="1"/>
  <c r="S286" i="21"/>
  <c r="T286" i="21" s="1"/>
  <c r="W164" i="20"/>
  <c r="X164" i="20" s="1"/>
  <c r="Y164" i="20" s="1"/>
  <c r="S164" i="20"/>
  <c r="T164" i="20" s="1"/>
  <c r="W180" i="21"/>
  <c r="X180" i="21" s="1"/>
  <c r="Y180" i="21" s="1"/>
  <c r="S180" i="21"/>
  <c r="T180" i="21" s="1"/>
  <c r="S266" i="20"/>
  <c r="T266" i="20" s="1"/>
  <c r="W266" i="20"/>
  <c r="X266" i="20" s="1"/>
  <c r="S127" i="20"/>
  <c r="T127" i="20" s="1"/>
  <c r="W127" i="20"/>
  <c r="X127" i="20" s="1"/>
  <c r="Y127" i="20" s="1"/>
  <c r="S172" i="20"/>
  <c r="T172" i="20" s="1"/>
  <c r="W172" i="20"/>
  <c r="X172" i="20" s="1"/>
  <c r="Y172" i="20" s="1"/>
  <c r="S293" i="21"/>
  <c r="T293" i="21" s="1"/>
  <c r="W293" i="21"/>
  <c r="X293" i="21" s="1"/>
  <c r="S350" i="21"/>
  <c r="T350" i="21" s="1"/>
  <c r="W350" i="21"/>
  <c r="X350" i="21" s="1"/>
  <c r="S269" i="20"/>
  <c r="T269" i="20" s="1"/>
  <c r="W269" i="20"/>
  <c r="X269" i="20" s="1"/>
  <c r="S268" i="20"/>
  <c r="T268" i="20" s="1"/>
  <c r="W268" i="20"/>
  <c r="X268" i="20" s="1"/>
  <c r="W302" i="21"/>
  <c r="X302" i="21" s="1"/>
  <c r="S302" i="21"/>
  <c r="T302" i="21" s="1"/>
  <c r="S234" i="20"/>
  <c r="T234" i="20" s="1"/>
  <c r="W234" i="20"/>
  <c r="X234" i="20" s="1"/>
  <c r="S331" i="21"/>
  <c r="T331" i="21" s="1"/>
  <c r="W331" i="21"/>
  <c r="X331" i="21" s="1"/>
  <c r="S75" i="20"/>
  <c r="T75" i="20" s="1"/>
  <c r="W75" i="20"/>
  <c r="X75" i="20" s="1"/>
  <c r="Y75" i="20" s="1"/>
  <c r="S7" i="21"/>
  <c r="T7" i="21" s="1"/>
  <c r="W7" i="21"/>
  <c r="X7" i="21" s="1"/>
  <c r="Y7" i="21" s="1"/>
  <c r="S358" i="21"/>
  <c r="T358" i="21" s="1"/>
  <c r="W358" i="21"/>
  <c r="X358" i="21" s="1"/>
  <c r="S300" i="20"/>
  <c r="T300" i="20" s="1"/>
  <c r="W300" i="20"/>
  <c r="X300" i="20" s="1"/>
  <c r="S330" i="21"/>
  <c r="T330" i="21" s="1"/>
  <c r="W330" i="21"/>
  <c r="X330" i="21" s="1"/>
  <c r="S211" i="21"/>
  <c r="T211" i="21" s="1"/>
  <c r="W211" i="21"/>
  <c r="X211" i="21" s="1"/>
  <c r="Y211" i="21" s="1"/>
  <c r="S275" i="21"/>
  <c r="T275" i="21" s="1"/>
  <c r="W275" i="21"/>
  <c r="X275" i="21" s="1"/>
  <c r="S149" i="20"/>
  <c r="T149" i="20" s="1"/>
  <c r="W149" i="20"/>
  <c r="X149" i="20" s="1"/>
  <c r="Y149" i="20" s="1"/>
  <c r="S132" i="21"/>
  <c r="T132" i="21" s="1"/>
  <c r="W132" i="21"/>
  <c r="X132" i="21" s="1"/>
  <c r="Y132" i="21" s="1"/>
  <c r="S179" i="21"/>
  <c r="T179" i="21" s="1"/>
  <c r="W179" i="21"/>
  <c r="X179" i="21" s="1"/>
  <c r="Y179" i="21" s="1"/>
  <c r="S330" i="20"/>
  <c r="T330" i="20" s="1"/>
  <c r="W330" i="20"/>
  <c r="X330" i="20" s="1"/>
  <c r="S300" i="21"/>
  <c r="T300" i="21" s="1"/>
  <c r="W300" i="21"/>
  <c r="X300" i="21" s="1"/>
  <c r="S313" i="20"/>
  <c r="T313" i="20" s="1"/>
  <c r="W313" i="20"/>
  <c r="X313" i="20" s="1"/>
  <c r="S278" i="21"/>
  <c r="T278" i="21" s="1"/>
  <c r="W278" i="21"/>
  <c r="X278" i="21" s="1"/>
  <c r="W243" i="21"/>
  <c r="X243" i="21" s="1"/>
  <c r="S243" i="21"/>
  <c r="T243" i="21" s="1"/>
  <c r="S30" i="20"/>
  <c r="T30" i="20" s="1"/>
  <c r="W30" i="20"/>
  <c r="X30" i="20" s="1"/>
  <c r="Y30" i="20" s="1"/>
  <c r="S78" i="21"/>
  <c r="T78" i="21" s="1"/>
  <c r="W78" i="21"/>
  <c r="X78" i="21" s="1"/>
  <c r="Y78" i="21" s="1"/>
  <c r="S49" i="20"/>
  <c r="T49" i="20" s="1"/>
  <c r="W49" i="20"/>
  <c r="X49" i="20" s="1"/>
  <c r="Y49" i="20" s="1"/>
  <c r="S235" i="20"/>
  <c r="T235" i="20" s="1"/>
  <c r="W235" i="20"/>
  <c r="X235" i="20" s="1"/>
  <c r="S255" i="21"/>
  <c r="T255" i="21" s="1"/>
  <c r="W255" i="21"/>
  <c r="X255" i="21" s="1"/>
  <c r="S176" i="20"/>
  <c r="T176" i="20" s="1"/>
  <c r="W176" i="20"/>
  <c r="X176" i="20" s="1"/>
  <c r="Y176" i="20" s="1"/>
  <c r="S262" i="20"/>
  <c r="T262" i="20" s="1"/>
  <c r="W262" i="20"/>
  <c r="X262" i="20" s="1"/>
  <c r="W246" i="20"/>
  <c r="X246" i="20" s="1"/>
  <c r="S246" i="20"/>
  <c r="T246" i="20" s="1"/>
  <c r="S263" i="20"/>
  <c r="T263" i="20" s="1"/>
  <c r="W263" i="20"/>
  <c r="X263" i="20" s="1"/>
  <c r="S347" i="21"/>
  <c r="T347" i="21" s="1"/>
  <c r="W347" i="21"/>
  <c r="X347" i="21" s="1"/>
  <c r="S186" i="21"/>
  <c r="T186" i="21" s="1"/>
  <c r="W186" i="21"/>
  <c r="X186" i="21" s="1"/>
  <c r="Y186" i="21" s="1"/>
  <c r="W267" i="21"/>
  <c r="X267" i="21" s="1"/>
  <c r="S267" i="21"/>
  <c r="T267" i="21" s="1"/>
  <c r="S217" i="20"/>
  <c r="T217" i="20" s="1"/>
  <c r="W217" i="20"/>
  <c r="X217" i="20" s="1"/>
  <c r="S154" i="20"/>
  <c r="T154" i="20" s="1"/>
  <c r="W154" i="20"/>
  <c r="X154" i="20" s="1"/>
  <c r="Y154" i="20" s="1"/>
  <c r="R210" i="21"/>
  <c r="Q210" i="21"/>
  <c r="V210" i="21" s="1"/>
  <c r="R81" i="20"/>
  <c r="Q81" i="20"/>
  <c r="V81" i="20" s="1"/>
  <c r="Q59" i="21"/>
  <c r="V59" i="21" s="1"/>
  <c r="R59" i="21"/>
  <c r="R114" i="20"/>
  <c r="S114" i="20" s="1"/>
  <c r="T114" i="20" s="1"/>
  <c r="Q114" i="20"/>
  <c r="V114" i="20" s="1"/>
  <c r="W26" i="20"/>
  <c r="X26" i="20" s="1"/>
  <c r="Y26" i="20" s="1"/>
  <c r="S26" i="20"/>
  <c r="T26" i="20" s="1"/>
  <c r="S150" i="21"/>
  <c r="T150" i="21" s="1"/>
  <c r="W150" i="21"/>
  <c r="X150" i="21" s="1"/>
  <c r="Y150" i="21" s="1"/>
  <c r="W294" i="21"/>
  <c r="X294" i="21" s="1"/>
  <c r="S294" i="21"/>
  <c r="T294" i="21" s="1"/>
  <c r="S282" i="20"/>
  <c r="T282" i="20" s="1"/>
  <c r="W282" i="20"/>
  <c r="X282" i="20" s="1"/>
  <c r="W127" i="21"/>
  <c r="X127" i="21" s="1"/>
  <c r="Y127" i="21" s="1"/>
  <c r="S127" i="21"/>
  <c r="T127" i="21" s="1"/>
  <c r="W164" i="21"/>
  <c r="X164" i="21" s="1"/>
  <c r="Y164" i="21" s="1"/>
  <c r="S164" i="21"/>
  <c r="T164" i="21" s="1"/>
  <c r="W334" i="20"/>
  <c r="X334" i="20" s="1"/>
  <c r="S334" i="20"/>
  <c r="T334" i="20" s="1"/>
  <c r="Q333" i="21"/>
  <c r="V333" i="21" s="1"/>
  <c r="Q86" i="20"/>
  <c r="V86" i="20" s="1"/>
  <c r="R86" i="20"/>
  <c r="Q345" i="21"/>
  <c r="V345" i="21" s="1"/>
  <c r="R119" i="20"/>
  <c r="Q119" i="20"/>
  <c r="V119" i="20" s="1"/>
  <c r="W346" i="20"/>
  <c r="X346" i="20" s="1"/>
  <c r="S346" i="20"/>
  <c r="T346" i="20" s="1"/>
  <c r="R79" i="20"/>
  <c r="Q79" i="20"/>
  <c r="V79" i="20" s="1"/>
  <c r="R8" i="21"/>
  <c r="Q8" i="21"/>
  <c r="V8" i="21" s="1"/>
  <c r="Q18" i="20"/>
  <c r="V18" i="20" s="1"/>
  <c r="R18" i="20"/>
  <c r="S157" i="21"/>
  <c r="T157" i="21" s="1"/>
  <c r="W157" i="21"/>
  <c r="X157" i="21" s="1"/>
  <c r="Y157" i="21" s="1"/>
  <c r="S133" i="20"/>
  <c r="T133" i="20" s="1"/>
  <c r="W133" i="20"/>
  <c r="X133" i="20" s="1"/>
  <c r="Y133" i="20" s="1"/>
  <c r="W142" i="20"/>
  <c r="X142" i="20" s="1"/>
  <c r="Y142" i="20" s="1"/>
  <c r="S142" i="20"/>
  <c r="T142" i="20" s="1"/>
  <c r="S126" i="21"/>
  <c r="T126" i="21" s="1"/>
  <c r="W126" i="21"/>
  <c r="X126" i="21" s="1"/>
  <c r="Y126" i="21" s="1"/>
  <c r="S243" i="20"/>
  <c r="T243" i="20" s="1"/>
  <c r="W243" i="20"/>
  <c r="X243" i="20" s="1"/>
  <c r="Q212" i="20"/>
  <c r="V212" i="20" s="1"/>
  <c r="Q115" i="21"/>
  <c r="V115" i="21" s="1"/>
  <c r="R115" i="21"/>
  <c r="S115" i="21" s="1"/>
  <c r="T115" i="21" s="1"/>
  <c r="R13" i="20"/>
  <c r="Q13" i="20"/>
  <c r="V13" i="20" s="1"/>
  <c r="S165" i="21"/>
  <c r="T165" i="21" s="1"/>
  <c r="W165" i="21"/>
  <c r="X165" i="21" s="1"/>
  <c r="Y165" i="21" s="1"/>
  <c r="S346" i="21"/>
  <c r="T346" i="21" s="1"/>
  <c r="W346" i="21"/>
  <c r="X346" i="21" s="1"/>
  <c r="Q90" i="21"/>
  <c r="V90" i="21" s="1"/>
  <c r="R90" i="21"/>
  <c r="Q67" i="20"/>
  <c r="V67" i="20" s="1"/>
  <c r="R67" i="20"/>
  <c r="Q245" i="21"/>
  <c r="V245" i="21" s="1"/>
  <c r="S309" i="21"/>
  <c r="T309" i="21" s="1"/>
  <c r="W309" i="21"/>
  <c r="X309" i="21" s="1"/>
  <c r="S301" i="20"/>
  <c r="T301" i="20" s="1"/>
  <c r="W301" i="20"/>
  <c r="X301" i="20" s="1"/>
  <c r="W87" i="21"/>
  <c r="X87" i="21" s="1"/>
  <c r="Y87" i="21" s="1"/>
  <c r="S87" i="21"/>
  <c r="T87" i="21" s="1"/>
  <c r="Q295" i="20"/>
  <c r="V295" i="20" s="1"/>
  <c r="R76" i="21"/>
  <c r="Q76" i="21"/>
  <c r="V76" i="21" s="1"/>
  <c r="Q39" i="20"/>
  <c r="V39" i="20" s="1"/>
  <c r="R39" i="20"/>
  <c r="Q62" i="21"/>
  <c r="V62" i="21" s="1"/>
  <c r="R62" i="21"/>
  <c r="R189" i="21"/>
  <c r="R126" i="20"/>
  <c r="Q126" i="20"/>
  <c r="V126" i="20" s="1"/>
  <c r="Q264" i="20"/>
  <c r="V264" i="20" s="1"/>
  <c r="S85" i="21"/>
  <c r="T85" i="21" s="1"/>
  <c r="W85" i="21"/>
  <c r="X85" i="21" s="1"/>
  <c r="Y85" i="21" s="1"/>
  <c r="S187" i="20"/>
  <c r="T187" i="20" s="1"/>
  <c r="W187" i="20"/>
  <c r="X187" i="20" s="1"/>
  <c r="Y187" i="20" s="1"/>
  <c r="S283" i="20"/>
  <c r="T283" i="20" s="1"/>
  <c r="W283" i="20"/>
  <c r="X283" i="20" s="1"/>
  <c r="R96" i="20"/>
  <c r="S96" i="20" s="1"/>
  <c r="T96" i="20" s="1"/>
  <c r="Q96" i="20"/>
  <c r="V96" i="20" s="1"/>
  <c r="Q317" i="21"/>
  <c r="V317" i="21" s="1"/>
  <c r="R112" i="20"/>
  <c r="S112" i="20" s="1"/>
  <c r="T112" i="20" s="1"/>
  <c r="Q112" i="20"/>
  <c r="V112" i="20" s="1"/>
  <c r="Q63" i="21"/>
  <c r="V63" i="21" s="1"/>
  <c r="R63" i="21"/>
  <c r="S260" i="20"/>
  <c r="T260" i="20" s="1"/>
  <c r="W260" i="20"/>
  <c r="X260" i="20" s="1"/>
  <c r="W51" i="20"/>
  <c r="X51" i="20" s="1"/>
  <c r="Y51" i="20" s="1"/>
  <c r="S51" i="20"/>
  <c r="T51" i="20" s="1"/>
  <c r="S232" i="21"/>
  <c r="T232" i="21" s="1"/>
  <c r="W232" i="21"/>
  <c r="X232" i="21" s="1"/>
  <c r="W20" i="20"/>
  <c r="X20" i="20" s="1"/>
  <c r="Y20" i="20" s="1"/>
  <c r="S20" i="20"/>
  <c r="T20" i="20" s="1"/>
  <c r="S220" i="20"/>
  <c r="T220" i="20" s="1"/>
  <c r="W220" i="20"/>
  <c r="X220" i="20" s="1"/>
  <c r="R84" i="21"/>
  <c r="Q84" i="21"/>
  <c r="V84" i="21" s="1"/>
  <c r="Q265" i="20"/>
  <c r="V265" i="20" s="1"/>
  <c r="R118" i="21"/>
  <c r="S118" i="21" s="1"/>
  <c r="T118" i="21" s="1"/>
  <c r="Q118" i="21"/>
  <c r="V118" i="21" s="1"/>
  <c r="S45" i="21"/>
  <c r="T45" i="21" s="1"/>
  <c r="W45" i="21"/>
  <c r="X45" i="21" s="1"/>
  <c r="Y45" i="21" s="1"/>
  <c r="S14" i="21"/>
  <c r="T14" i="21" s="1"/>
  <c r="W14" i="21"/>
  <c r="X14" i="21" s="1"/>
  <c r="Y14" i="21" s="1"/>
  <c r="S258" i="21"/>
  <c r="T258" i="21" s="1"/>
  <c r="W258" i="21"/>
  <c r="X258" i="21" s="1"/>
  <c r="S235" i="21"/>
  <c r="T235" i="21" s="1"/>
  <c r="W235" i="21"/>
  <c r="X235" i="21" s="1"/>
  <c r="Q343" i="20"/>
  <c r="V343" i="20" s="1"/>
  <c r="R124" i="21"/>
  <c r="Q124" i="21"/>
  <c r="V124" i="21" s="1"/>
  <c r="S64" i="20"/>
  <c r="T64" i="20" s="1"/>
  <c r="W64" i="20"/>
  <c r="X64" i="20" s="1"/>
  <c r="Y64" i="20" s="1"/>
  <c r="S227" i="21"/>
  <c r="T227" i="21" s="1"/>
  <c r="W227" i="21"/>
  <c r="X227" i="21" s="1"/>
  <c r="S249" i="20"/>
  <c r="T249" i="20" s="1"/>
  <c r="W249" i="20"/>
  <c r="X249" i="20" s="1"/>
  <c r="W251" i="21"/>
  <c r="X251" i="21" s="1"/>
  <c r="S251" i="21"/>
  <c r="T251" i="21" s="1"/>
  <c r="W206" i="21"/>
  <c r="X206" i="21" s="1"/>
  <c r="Y206" i="21" s="1"/>
  <c r="S206" i="21"/>
  <c r="T206" i="21" s="1"/>
  <c r="S149" i="21"/>
  <c r="T149" i="21" s="1"/>
  <c r="W149" i="21"/>
  <c r="X149" i="21" s="1"/>
  <c r="Y149" i="21" s="1"/>
  <c r="W319" i="20"/>
  <c r="X319" i="20" s="1"/>
  <c r="S319" i="20"/>
  <c r="T319" i="20" s="1"/>
  <c r="W252" i="21"/>
  <c r="X252" i="21" s="1"/>
  <c r="S252" i="21"/>
  <c r="T252" i="21" s="1"/>
  <c r="S260" i="21"/>
  <c r="T260" i="21" s="1"/>
  <c r="W260" i="21"/>
  <c r="X260" i="21" s="1"/>
  <c r="R82" i="21"/>
  <c r="Q82" i="21"/>
  <c r="V82" i="21" s="1"/>
  <c r="Q335" i="20"/>
  <c r="V335" i="20" s="1"/>
  <c r="R18" i="21"/>
  <c r="Q18" i="21"/>
  <c r="V18" i="21" s="1"/>
  <c r="Q287" i="20"/>
  <c r="V287" i="20" s="1"/>
  <c r="S169" i="20"/>
  <c r="T169" i="20" s="1"/>
  <c r="W169" i="20"/>
  <c r="X169" i="20" s="1"/>
  <c r="Y169" i="20" s="1"/>
  <c r="S168" i="20"/>
  <c r="T168" i="20" s="1"/>
  <c r="W168" i="20"/>
  <c r="X168" i="20" s="1"/>
  <c r="Y168" i="20" s="1"/>
  <c r="S198" i="20"/>
  <c r="T198" i="20" s="1"/>
  <c r="W198" i="20"/>
  <c r="X198" i="20" s="1"/>
  <c r="Y198" i="20" s="1"/>
  <c r="Q221" i="21"/>
  <c r="V221" i="21" s="1"/>
  <c r="R98" i="20"/>
  <c r="S98" i="20" s="1"/>
  <c r="T98" i="20" s="1"/>
  <c r="Q98" i="20"/>
  <c r="V98" i="20" s="1"/>
  <c r="Q13" i="21"/>
  <c r="V13" i="21" s="1"/>
  <c r="R13" i="21"/>
  <c r="Q166" i="20"/>
  <c r="V166" i="20" s="1"/>
  <c r="R166" i="20"/>
  <c r="S128" i="21"/>
  <c r="T128" i="21" s="1"/>
  <c r="W128" i="21"/>
  <c r="X128" i="21" s="1"/>
  <c r="Y128" i="21" s="1"/>
  <c r="S196" i="21"/>
  <c r="T196" i="21" s="1"/>
  <c r="W196" i="21"/>
  <c r="X196" i="21" s="1"/>
  <c r="Y196" i="21" s="1"/>
  <c r="S52" i="20"/>
  <c r="T52" i="20" s="1"/>
  <c r="W52" i="20"/>
  <c r="X52" i="20" s="1"/>
  <c r="Y52" i="20" s="1"/>
  <c r="S223" i="21"/>
  <c r="T223" i="21" s="1"/>
  <c r="W223" i="21"/>
  <c r="X223" i="21" s="1"/>
  <c r="Q315" i="20"/>
  <c r="V315" i="20" s="1"/>
  <c r="S340" i="20"/>
  <c r="T340" i="20" s="1"/>
  <c r="W340" i="20"/>
  <c r="X340" i="20" s="1"/>
  <c r="S268" i="21"/>
  <c r="T268" i="21" s="1"/>
  <c r="W268" i="21"/>
  <c r="X268" i="21" s="1"/>
  <c r="S298" i="20"/>
  <c r="T298" i="20" s="1"/>
  <c r="W298" i="20"/>
  <c r="X298" i="20" s="1"/>
  <c r="S206" i="20"/>
  <c r="T206" i="20" s="1"/>
  <c r="W206" i="20"/>
  <c r="X206" i="20" s="1"/>
  <c r="Y206" i="20" s="1"/>
  <c r="Q304" i="21"/>
  <c r="V304" i="21" s="1"/>
  <c r="R89" i="20"/>
  <c r="Q89" i="20"/>
  <c r="V89" i="20" s="1"/>
  <c r="Q40" i="21"/>
  <c r="V40" i="21" s="1"/>
  <c r="R40" i="21"/>
  <c r="Q99" i="20"/>
  <c r="V99" i="20" s="1"/>
  <c r="R99" i="20"/>
  <c r="S99" i="20" s="1"/>
  <c r="T99" i="20" s="1"/>
  <c r="Q131" i="21"/>
  <c r="V131" i="21" s="1"/>
  <c r="R131" i="21"/>
  <c r="R128" i="20"/>
  <c r="Q128" i="20"/>
  <c r="V128" i="20" s="1"/>
  <c r="Q273" i="21"/>
  <c r="V273" i="21" s="1"/>
  <c r="Q113" i="20"/>
  <c r="V113" i="20" s="1"/>
  <c r="R113" i="20"/>
  <c r="S113" i="20" s="1"/>
  <c r="T113" i="20" s="1"/>
  <c r="W77" i="21"/>
  <c r="X77" i="21" s="1"/>
  <c r="Y77" i="21" s="1"/>
  <c r="S77" i="21"/>
  <c r="T77" i="21" s="1"/>
  <c r="W195" i="21"/>
  <c r="X195" i="21" s="1"/>
  <c r="Y195" i="21" s="1"/>
  <c r="S195" i="21"/>
  <c r="T195" i="21" s="1"/>
  <c r="Q100" i="21"/>
  <c r="V100" i="21" s="1"/>
  <c r="R100" i="21"/>
  <c r="S100" i="21" s="1"/>
  <c r="T100" i="21" s="1"/>
  <c r="R194" i="20"/>
  <c r="Q194" i="20"/>
  <c r="V194" i="20" s="1"/>
  <c r="R116" i="21"/>
  <c r="S116" i="21" s="1"/>
  <c r="T116" i="21" s="1"/>
  <c r="Q116" i="21"/>
  <c r="V116" i="21" s="1"/>
  <c r="R5" i="20"/>
  <c r="Q5" i="20"/>
  <c r="V5" i="20" s="1"/>
  <c r="W37" i="21"/>
  <c r="X37" i="21" s="1"/>
  <c r="Y37" i="21" s="1"/>
  <c r="S37" i="21"/>
  <c r="T37" i="21" s="1"/>
  <c r="R181" i="21"/>
  <c r="W6" i="21"/>
  <c r="X6" i="21" s="1"/>
  <c r="Y6" i="21" s="1"/>
  <c r="S6" i="21"/>
  <c r="T6" i="21" s="1"/>
  <c r="S247" i="20"/>
  <c r="T247" i="20" s="1"/>
  <c r="W247" i="20"/>
  <c r="X247" i="20" s="1"/>
  <c r="S228" i="20"/>
  <c r="T228" i="20" s="1"/>
  <c r="W228" i="20"/>
  <c r="X228" i="20" s="1"/>
  <c r="S284" i="20"/>
  <c r="T284" i="20" s="1"/>
  <c r="W284" i="20"/>
  <c r="X284" i="20" s="1"/>
  <c r="S327" i="21"/>
  <c r="T327" i="21" s="1"/>
  <c r="W327" i="21"/>
  <c r="X327" i="21" s="1"/>
  <c r="S315" i="21"/>
  <c r="T315" i="21" s="1"/>
  <c r="W315" i="21"/>
  <c r="X315" i="21" s="1"/>
  <c r="S333" i="20"/>
  <c r="T333" i="20" s="1"/>
  <c r="W333" i="20"/>
  <c r="X333" i="20" s="1"/>
  <c r="Q275" i="20"/>
  <c r="V275" i="20" s="1"/>
  <c r="Q274" i="21"/>
  <c r="V274" i="21" s="1"/>
  <c r="R9" i="20"/>
  <c r="Q9" i="20"/>
  <c r="V9" i="20" s="1"/>
  <c r="S179" i="20"/>
  <c r="T179" i="20" s="1"/>
  <c r="W179" i="20"/>
  <c r="X179" i="20" s="1"/>
  <c r="Y179" i="20" s="1"/>
  <c r="W306" i="20"/>
  <c r="X306" i="20" s="1"/>
  <c r="S306" i="20"/>
  <c r="T306" i="20" s="1"/>
  <c r="S199" i="21"/>
  <c r="T199" i="21" s="1"/>
  <c r="W199" i="21"/>
  <c r="X199" i="21" s="1"/>
  <c r="Y199" i="21" s="1"/>
  <c r="Q95" i="20"/>
  <c r="V95" i="20" s="1"/>
  <c r="R95" i="20"/>
  <c r="S95" i="20" s="1"/>
  <c r="T95" i="20" s="1"/>
  <c r="Q352" i="21"/>
  <c r="V352" i="21" s="1"/>
  <c r="Q31" i="20"/>
  <c r="V31" i="20" s="1"/>
  <c r="R31" i="20"/>
  <c r="S277" i="21"/>
  <c r="T277" i="21" s="1"/>
  <c r="W277" i="21"/>
  <c r="X277" i="21" s="1"/>
  <c r="W175" i="21"/>
  <c r="X175" i="21" s="1"/>
  <c r="Y175" i="21" s="1"/>
  <c r="S175" i="21"/>
  <c r="T175" i="21" s="1"/>
  <c r="W212" i="21"/>
  <c r="X212" i="21" s="1"/>
  <c r="Y212" i="21" s="1"/>
  <c r="S212" i="21"/>
  <c r="T212" i="21" s="1"/>
  <c r="S215" i="20"/>
  <c r="T215" i="20" s="1"/>
  <c r="W215" i="20"/>
  <c r="X215" i="20" s="1"/>
  <c r="Q129" i="20"/>
  <c r="V129" i="20" s="1"/>
  <c r="R129" i="20"/>
  <c r="Q344" i="21"/>
  <c r="V344" i="21" s="1"/>
  <c r="Q288" i="20"/>
  <c r="V288" i="20" s="1"/>
  <c r="Q296" i="21"/>
  <c r="V296" i="21" s="1"/>
  <c r="W139" i="21"/>
  <c r="X139" i="21" s="1"/>
  <c r="Y139" i="21" s="1"/>
  <c r="S139" i="21"/>
  <c r="T139" i="21" s="1"/>
  <c r="S301" i="21"/>
  <c r="T301" i="21" s="1"/>
  <c r="W301" i="21"/>
  <c r="X301" i="21" s="1"/>
  <c r="W141" i="20"/>
  <c r="X141" i="20" s="1"/>
  <c r="Y141" i="20" s="1"/>
  <c r="S141" i="20"/>
  <c r="T141" i="20" s="1"/>
  <c r="W320" i="20"/>
  <c r="X320" i="20" s="1"/>
  <c r="S320" i="20"/>
  <c r="T320" i="20" s="1"/>
  <c r="Q102" i="21"/>
  <c r="V102" i="21" s="1"/>
  <c r="R102" i="21"/>
  <c r="S102" i="21" s="1"/>
  <c r="T102" i="21" s="1"/>
  <c r="Q41" i="20"/>
  <c r="V41" i="20" s="1"/>
  <c r="R41" i="20"/>
  <c r="S292" i="20"/>
  <c r="T292" i="20" s="1"/>
  <c r="W292" i="20"/>
  <c r="X292" i="20" s="1"/>
  <c r="W307" i="21"/>
  <c r="X307" i="21" s="1"/>
  <c r="S307" i="21"/>
  <c r="T307" i="21" s="1"/>
  <c r="S135" i="21"/>
  <c r="T135" i="21" s="1"/>
  <c r="W135" i="21"/>
  <c r="X135" i="21" s="1"/>
  <c r="Y135" i="21" s="1"/>
  <c r="Q225" i="20"/>
  <c r="V225" i="20" s="1"/>
  <c r="Q245" i="20"/>
  <c r="V245" i="20" s="1"/>
  <c r="Q324" i="21"/>
  <c r="V324" i="21" s="1"/>
  <c r="Q167" i="20"/>
  <c r="V167" i="20" s="1"/>
  <c r="R167" i="20"/>
  <c r="R92" i="21"/>
  <c r="Q92" i="21"/>
  <c r="V92" i="21" s="1"/>
  <c r="Q103" i="21"/>
  <c r="V103" i="21" s="1"/>
  <c r="R103" i="21"/>
  <c r="S103" i="21" s="1"/>
  <c r="T103" i="21" s="1"/>
  <c r="S132" i="20"/>
  <c r="T132" i="20" s="1"/>
  <c r="W132" i="20"/>
  <c r="X132" i="20" s="1"/>
  <c r="Y132" i="20" s="1"/>
  <c r="R133" i="21"/>
  <c r="Q133" i="21"/>
  <c r="V133" i="21" s="1"/>
  <c r="R38" i="20"/>
  <c r="Q38" i="20"/>
  <c r="V38" i="20" s="1"/>
  <c r="R117" i="21"/>
  <c r="S117" i="21" s="1"/>
  <c r="T117" i="21" s="1"/>
  <c r="Q117" i="21"/>
  <c r="V117" i="21" s="1"/>
  <c r="R61" i="21"/>
  <c r="W249" i="21"/>
  <c r="X249" i="21" s="1"/>
  <c r="S249" i="21"/>
  <c r="T249" i="21" s="1"/>
  <c r="W170" i="20"/>
  <c r="X170" i="20" s="1"/>
  <c r="Y170" i="20" s="1"/>
  <c r="S170" i="20"/>
  <c r="T170" i="20" s="1"/>
  <c r="R202" i="21"/>
  <c r="Q202" i="21"/>
  <c r="V202" i="21" s="1"/>
  <c r="R201" i="20"/>
  <c r="Q201" i="20"/>
  <c r="V201" i="20" s="1"/>
  <c r="Q5" i="21"/>
  <c r="V5" i="21" s="1"/>
  <c r="R5" i="21"/>
  <c r="R62" i="20"/>
  <c r="Q62" i="20"/>
  <c r="V62" i="20" s="1"/>
  <c r="Z209" i="6"/>
  <c r="W277" i="20"/>
  <c r="X277" i="20" s="1"/>
  <c r="S277" i="20"/>
  <c r="T277" i="20" s="1"/>
  <c r="S198" i="21"/>
  <c r="T198" i="21" s="1"/>
  <c r="W198" i="21"/>
  <c r="X198" i="21" s="1"/>
  <c r="Y198" i="21" s="1"/>
  <c r="S347" i="20"/>
  <c r="T347" i="20" s="1"/>
  <c r="W347" i="20"/>
  <c r="X347" i="20" s="1"/>
  <c r="W150" i="20"/>
  <c r="X150" i="20" s="1"/>
  <c r="Y150" i="20" s="1"/>
  <c r="S150" i="20"/>
  <c r="T150" i="20" s="1"/>
  <c r="S230" i="21"/>
  <c r="T230" i="21" s="1"/>
  <c r="W230" i="21"/>
  <c r="X230" i="21" s="1"/>
  <c r="Q284" i="21"/>
  <c r="V284" i="21" s="1"/>
  <c r="R174" i="20"/>
  <c r="Q174" i="20"/>
  <c r="V174" i="20" s="1"/>
  <c r="Q9" i="21"/>
  <c r="V9" i="21" s="1"/>
  <c r="R9" i="21"/>
  <c r="S219" i="20"/>
  <c r="T219" i="20" s="1"/>
  <c r="W219" i="20"/>
  <c r="X219" i="20" s="1"/>
  <c r="W338" i="20"/>
  <c r="X338" i="20" s="1"/>
  <c r="S338" i="20"/>
  <c r="T338" i="20" s="1"/>
  <c r="W192" i="20"/>
  <c r="X192" i="20" s="1"/>
  <c r="Y192" i="20" s="1"/>
  <c r="S192" i="20"/>
  <c r="T192" i="20" s="1"/>
  <c r="S180" i="20"/>
  <c r="T180" i="20" s="1"/>
  <c r="W180" i="20"/>
  <c r="X180" i="20" s="1"/>
  <c r="Y180" i="20" s="1"/>
  <c r="S323" i="21"/>
  <c r="T323" i="21" s="1"/>
  <c r="W323" i="21"/>
  <c r="X323" i="21" s="1"/>
  <c r="Q99" i="21"/>
  <c r="V99" i="21" s="1"/>
  <c r="R99" i="21"/>
  <c r="S99" i="21" s="1"/>
  <c r="T99" i="21" s="1"/>
  <c r="Q213" i="20"/>
  <c r="V213" i="20" s="1"/>
  <c r="R32" i="21"/>
  <c r="Q32" i="21"/>
  <c r="V32" i="21" s="1"/>
  <c r="S176" i="21"/>
  <c r="T176" i="21" s="1"/>
  <c r="W176" i="21"/>
  <c r="X176" i="21" s="1"/>
  <c r="Y176" i="21" s="1"/>
  <c r="S148" i="21"/>
  <c r="T148" i="21" s="1"/>
  <c r="W148" i="21"/>
  <c r="X148" i="21" s="1"/>
  <c r="Y148" i="21" s="1"/>
  <c r="S188" i="21"/>
  <c r="T188" i="21" s="1"/>
  <c r="W188" i="21"/>
  <c r="X188" i="21" s="1"/>
  <c r="Y188" i="21" s="1"/>
  <c r="S299" i="21"/>
  <c r="T299" i="21" s="1"/>
  <c r="W299" i="21"/>
  <c r="X299" i="21" s="1"/>
  <c r="W329" i="21"/>
  <c r="X329" i="21" s="1"/>
  <c r="S329" i="21"/>
  <c r="T329" i="21" s="1"/>
  <c r="R134" i="21"/>
  <c r="Q134" i="21"/>
  <c r="V134" i="21" s="1"/>
  <c r="Q323" i="20"/>
  <c r="V323" i="20" s="1"/>
  <c r="Q297" i="21"/>
  <c r="V297" i="21" s="1"/>
  <c r="R156" i="20"/>
  <c r="Q156" i="20"/>
  <c r="V156" i="20" s="1"/>
  <c r="W339" i="20"/>
  <c r="X339" i="20" s="1"/>
  <c r="S339" i="20"/>
  <c r="T339" i="20" s="1"/>
  <c r="S56" i="20"/>
  <c r="T56" i="20" s="1"/>
  <c r="W56" i="20"/>
  <c r="X56" i="20" s="1"/>
  <c r="Y56" i="20" s="1"/>
  <c r="S204" i="20"/>
  <c r="T204" i="20" s="1"/>
  <c r="W204" i="20"/>
  <c r="X204" i="20" s="1"/>
  <c r="Y204" i="20" s="1"/>
  <c r="S181" i="20"/>
  <c r="T181" i="20" s="1"/>
  <c r="W181" i="20"/>
  <c r="X181" i="20" s="1"/>
  <c r="Y181" i="20" s="1"/>
  <c r="S290" i="20"/>
  <c r="T290" i="20" s="1"/>
  <c r="W290" i="20"/>
  <c r="X290" i="20" s="1"/>
  <c r="Q137" i="20"/>
  <c r="V137" i="20" s="1"/>
  <c r="R137" i="20"/>
  <c r="R42" i="21"/>
  <c r="Q42" i="21"/>
  <c r="V42" i="21" s="1"/>
  <c r="R100" i="20"/>
  <c r="S100" i="20" s="1"/>
  <c r="T100" i="20" s="1"/>
  <c r="Q100" i="20"/>
  <c r="V100" i="20" s="1"/>
  <c r="S28" i="20"/>
  <c r="T28" i="20" s="1"/>
  <c r="W28" i="20"/>
  <c r="X28" i="20" s="1"/>
  <c r="Y28" i="20" s="1"/>
  <c r="W225" i="21"/>
  <c r="X225" i="21" s="1"/>
  <c r="S225" i="21"/>
  <c r="T225" i="21" s="1"/>
  <c r="Q234" i="21"/>
  <c r="V234" i="21" s="1"/>
  <c r="Q254" i="21"/>
  <c r="V254" i="21" s="1"/>
  <c r="R32" i="20"/>
  <c r="Q32" i="20"/>
  <c r="V32" i="20" s="1"/>
  <c r="R174" i="21"/>
  <c r="Q174" i="21"/>
  <c r="V174" i="21" s="1"/>
  <c r="S94" i="21"/>
  <c r="T94" i="21" s="1"/>
  <c r="W94" i="21"/>
  <c r="X94" i="21" s="1"/>
  <c r="Y94" i="21" s="1"/>
  <c r="S36" i="20"/>
  <c r="T36" i="20" s="1"/>
  <c r="W36" i="20"/>
  <c r="X36" i="20" s="1"/>
  <c r="Y36" i="20" s="1"/>
  <c r="S319" i="21"/>
  <c r="T319" i="21" s="1"/>
  <c r="W319" i="21"/>
  <c r="X319" i="21" s="1"/>
  <c r="Q80" i="20"/>
  <c r="V80" i="20" s="1"/>
  <c r="R80" i="20"/>
  <c r="Q70" i="21"/>
  <c r="V70" i="21" s="1"/>
  <c r="R70" i="21"/>
  <c r="R11" i="20"/>
  <c r="Q11" i="20"/>
  <c r="V11" i="20" s="1"/>
  <c r="S241" i="20"/>
  <c r="T241" i="20" s="1"/>
  <c r="W241" i="20"/>
  <c r="X241" i="20" s="1"/>
  <c r="Q344" i="20"/>
  <c r="V344" i="20" s="1"/>
  <c r="Q39" i="21"/>
  <c r="V39" i="21" s="1"/>
  <c r="R39" i="21"/>
  <c r="R54" i="20"/>
  <c r="Q54" i="20"/>
  <c r="V54" i="20" s="1"/>
  <c r="Q244" i="20"/>
  <c r="V244" i="20" s="1"/>
  <c r="R209" i="21"/>
  <c r="Q209" i="21"/>
  <c r="V209" i="21" s="1"/>
  <c r="R21" i="20"/>
  <c r="Q21" i="20"/>
  <c r="V21" i="20" s="1"/>
  <c r="R64" i="21"/>
  <c r="Q64" i="21"/>
  <c r="V64" i="21" s="1"/>
  <c r="S165" i="20"/>
  <c r="T165" i="20" s="1"/>
  <c r="W165" i="20"/>
  <c r="X165" i="20" s="1"/>
  <c r="Y165" i="20" s="1"/>
  <c r="W306" i="21"/>
  <c r="X306" i="21" s="1"/>
  <c r="S306" i="21"/>
  <c r="T306" i="21" s="1"/>
  <c r="W22" i="21"/>
  <c r="X22" i="21" s="1"/>
  <c r="Y22" i="21" s="1"/>
  <c r="S22" i="21"/>
  <c r="T22" i="21" s="1"/>
  <c r="W349" i="20"/>
  <c r="X349" i="20" s="1"/>
  <c r="S349" i="20"/>
  <c r="T349" i="20" s="1"/>
  <c r="S125" i="21"/>
  <c r="T125" i="21" s="1"/>
  <c r="W125" i="21"/>
  <c r="X125" i="21" s="1"/>
  <c r="Y125" i="21" s="1"/>
  <c r="S343" i="21"/>
  <c r="T343" i="21" s="1"/>
  <c r="W343" i="21"/>
  <c r="X343" i="21" s="1"/>
  <c r="Q155" i="20"/>
  <c r="V155" i="20" s="1"/>
  <c r="R155" i="20"/>
  <c r="S316" i="21"/>
  <c r="T316" i="21" s="1"/>
  <c r="S355" i="21"/>
  <c r="T355" i="21" s="1"/>
  <c r="W355" i="21"/>
  <c r="X355" i="21" s="1"/>
  <c r="W22" i="20"/>
  <c r="X22" i="20" s="1"/>
  <c r="Y22" i="20" s="1"/>
  <c r="S22" i="20"/>
  <c r="T22" i="20" s="1"/>
  <c r="Q276" i="20"/>
  <c r="V276" i="20" s="1"/>
  <c r="Q222" i="21"/>
  <c r="V222" i="21" s="1"/>
  <c r="R50" i="20"/>
  <c r="Q50" i="20"/>
  <c r="V50" i="20" s="1"/>
  <c r="W93" i="21"/>
  <c r="X93" i="21" s="1"/>
  <c r="Y93" i="21" s="1"/>
  <c r="S93" i="21"/>
  <c r="T93" i="21" s="1"/>
  <c r="S14" i="20"/>
  <c r="T14" i="20" s="1"/>
  <c r="W14" i="20"/>
  <c r="X14" i="20" s="1"/>
  <c r="Y14" i="20" s="1"/>
  <c r="S138" i="21"/>
  <c r="T138" i="21" s="1"/>
  <c r="W138" i="21"/>
  <c r="X138" i="21" s="1"/>
  <c r="Y138" i="21" s="1"/>
  <c r="W63" i="20"/>
  <c r="X63" i="20" s="1"/>
  <c r="Y63" i="20" s="1"/>
  <c r="S63" i="20"/>
  <c r="T63" i="20" s="1"/>
  <c r="W147" i="21"/>
  <c r="X147" i="21" s="1"/>
  <c r="Y147" i="21" s="1"/>
  <c r="S147" i="21"/>
  <c r="T147" i="21" s="1"/>
  <c r="S158" i="20"/>
  <c r="T158" i="20" s="1"/>
  <c r="W158" i="20"/>
  <c r="X158" i="20" s="1"/>
  <c r="Y158" i="20" s="1"/>
  <c r="S283" i="21"/>
  <c r="T283" i="21" s="1"/>
  <c r="W283" i="21"/>
  <c r="X283" i="21" s="1"/>
  <c r="Q332" i="21"/>
  <c r="V332" i="21" s="1"/>
  <c r="Q148" i="20"/>
  <c r="V148" i="20" s="1"/>
  <c r="R148" i="20"/>
  <c r="R162" i="21"/>
  <c r="Q162" i="21"/>
  <c r="V162" i="21" s="1"/>
  <c r="W29" i="21"/>
  <c r="X29" i="21" s="1"/>
  <c r="Y29" i="21" s="1"/>
  <c r="S29" i="21"/>
  <c r="T29" i="21" s="1"/>
  <c r="S178" i="21"/>
  <c r="T178" i="21" s="1"/>
  <c r="W178" i="21"/>
  <c r="X178" i="21" s="1"/>
  <c r="Y178" i="21" s="1"/>
  <c r="Q142" i="21"/>
  <c r="V142" i="21" s="1"/>
  <c r="R142" i="21"/>
  <c r="Q252" i="20"/>
  <c r="V252" i="20" s="1"/>
  <c r="R104" i="21"/>
  <c r="S104" i="21" s="1"/>
  <c r="T104" i="21" s="1"/>
  <c r="Q104" i="21"/>
  <c r="V104" i="21" s="1"/>
  <c r="R104" i="20"/>
  <c r="S104" i="20" s="1"/>
  <c r="T104" i="20" s="1"/>
  <c r="Q104" i="20"/>
  <c r="V104" i="20" s="1"/>
  <c r="S310" i="21"/>
  <c r="T310" i="21" s="1"/>
  <c r="W310" i="21"/>
  <c r="X310" i="21" s="1"/>
  <c r="S134" i="20"/>
  <c r="T134" i="20" s="1"/>
  <c r="W134" i="20"/>
  <c r="X134" i="20" s="1"/>
  <c r="Y134" i="20" s="1"/>
  <c r="S146" i="20"/>
  <c r="T146" i="20" s="1"/>
  <c r="W146" i="20"/>
  <c r="X146" i="20" s="1"/>
  <c r="Y146" i="20" s="1"/>
  <c r="Q182" i="20"/>
  <c r="V182" i="20" s="1"/>
  <c r="R182" i="20"/>
  <c r="R33" i="21"/>
  <c r="Q33" i="21"/>
  <c r="V33" i="21" s="1"/>
  <c r="R58" i="20"/>
  <c r="Q58" i="20"/>
  <c r="V58" i="20" s="1"/>
  <c r="W171" i="21"/>
  <c r="X171" i="21" s="1"/>
  <c r="Y171" i="21" s="1"/>
  <c r="S171" i="21"/>
  <c r="T171" i="21" s="1"/>
  <c r="S214" i="20"/>
  <c r="T214" i="20" s="1"/>
  <c r="W214" i="20"/>
  <c r="X214" i="20" s="1"/>
  <c r="Q83" i="21"/>
  <c r="V83" i="21" s="1"/>
  <c r="R83" i="21"/>
  <c r="Q193" i="20"/>
  <c r="V193" i="20" s="1"/>
  <c r="R193" i="20"/>
  <c r="R11" i="21"/>
  <c r="Q11" i="21"/>
  <c r="V11" i="21" s="1"/>
  <c r="Q59" i="20"/>
  <c r="V59" i="20" s="1"/>
  <c r="R59" i="20"/>
  <c r="S197" i="21"/>
  <c r="T197" i="21" s="1"/>
  <c r="W197" i="21"/>
  <c r="X197" i="21" s="1"/>
  <c r="Y197" i="21" s="1"/>
  <c r="Q353" i="21"/>
  <c r="V353" i="21" s="1"/>
  <c r="Q253" i="20"/>
  <c r="V253" i="20" s="1"/>
  <c r="R56" i="21"/>
  <c r="Q56" i="21"/>
  <c r="V56" i="21" s="1"/>
  <c r="S248" i="21"/>
  <c r="T248" i="21" s="1"/>
  <c r="W248" i="21"/>
  <c r="X248" i="21" s="1"/>
  <c r="Q76" i="20"/>
  <c r="V76" i="20" s="1"/>
  <c r="R76" i="20"/>
  <c r="Q21" i="21"/>
  <c r="V21" i="21" s="1"/>
  <c r="R21" i="21"/>
  <c r="Q147" i="20"/>
  <c r="V147" i="20" s="1"/>
  <c r="R147" i="20"/>
  <c r="R161" i="21"/>
  <c r="S228" i="21"/>
  <c r="T228" i="21" s="1"/>
  <c r="W228" i="21"/>
  <c r="X228" i="21" s="1"/>
  <c r="S291" i="20"/>
  <c r="T291" i="20" s="1"/>
  <c r="W291" i="20"/>
  <c r="X291" i="20" s="1"/>
  <c r="S317" i="20"/>
  <c r="T317" i="20" s="1"/>
  <c r="W317" i="20"/>
  <c r="X317" i="20" s="1"/>
  <c r="S321" i="20"/>
  <c r="T321" i="20" s="1"/>
  <c r="W321" i="20"/>
  <c r="X321" i="20" s="1"/>
  <c r="S67" i="21"/>
  <c r="T67" i="21" s="1"/>
  <c r="W67" i="21"/>
  <c r="X67" i="21" s="1"/>
  <c r="Y67" i="21" s="1"/>
  <c r="S203" i="20"/>
  <c r="T203" i="20" s="1"/>
  <c r="W203" i="20"/>
  <c r="X203" i="20" s="1"/>
  <c r="Y203" i="20" s="1"/>
  <c r="S90" i="20"/>
  <c r="T90" i="20" s="1"/>
  <c r="W90" i="20"/>
  <c r="X90" i="20" s="1"/>
  <c r="Y90" i="20" s="1"/>
  <c r="Q78" i="20"/>
  <c r="V78" i="20" s="1"/>
  <c r="R78" i="20"/>
  <c r="R17" i="20"/>
  <c r="Q17" i="20"/>
  <c r="V17" i="20" s="1"/>
  <c r="S66" i="21"/>
  <c r="T66" i="21" s="1"/>
  <c r="W66" i="21"/>
  <c r="X66" i="21" s="1"/>
  <c r="Y66" i="21" s="1"/>
  <c r="S15" i="21"/>
  <c r="T15" i="21" s="1"/>
  <c r="W15" i="21"/>
  <c r="X15" i="21" s="1"/>
  <c r="Y15" i="21" s="1"/>
  <c r="W318" i="20"/>
  <c r="X318" i="20" s="1"/>
  <c r="S318" i="20"/>
  <c r="T318" i="20" s="1"/>
  <c r="S273" i="20"/>
  <c r="T273" i="20" s="1"/>
  <c r="W273" i="20"/>
  <c r="X273" i="20" s="1"/>
  <c r="S328" i="21"/>
  <c r="T328" i="21" s="1"/>
  <c r="W328" i="21"/>
  <c r="X328" i="21" s="1"/>
  <c r="W311" i="20"/>
  <c r="X311" i="20" s="1"/>
  <c r="S311" i="20"/>
  <c r="T311" i="20" s="1"/>
  <c r="Q285" i="21"/>
  <c r="V285" i="21" s="1"/>
  <c r="R85" i="20"/>
  <c r="Q85" i="20"/>
  <c r="V85" i="20" s="1"/>
  <c r="R52" i="21"/>
  <c r="Q52" i="21"/>
  <c r="V52" i="21" s="1"/>
  <c r="R42" i="20"/>
  <c r="Q42" i="20"/>
  <c r="V42" i="20" s="1"/>
  <c r="S320" i="21"/>
  <c r="T320" i="21" s="1"/>
  <c r="W320" i="21"/>
  <c r="X320" i="21" s="1"/>
  <c r="W348" i="21"/>
  <c r="X348" i="21" s="1"/>
  <c r="S348" i="21"/>
  <c r="T348" i="21" s="1"/>
  <c r="S280" i="21"/>
  <c r="T280" i="21" s="1"/>
  <c r="W280" i="21"/>
  <c r="X280" i="21" s="1"/>
  <c r="S58" i="21"/>
  <c r="T58" i="21" s="1"/>
  <c r="W58" i="21"/>
  <c r="X58" i="21" s="1"/>
  <c r="Y58" i="21" s="1"/>
  <c r="S226" i="20"/>
  <c r="T226" i="20" s="1"/>
  <c r="W226" i="20"/>
  <c r="X226" i="20" s="1"/>
  <c r="Q175" i="20"/>
  <c r="V175" i="20" s="1"/>
  <c r="R175" i="20"/>
  <c r="Q154" i="21"/>
  <c r="V154" i="21" s="1"/>
  <c r="R154" i="21"/>
  <c r="Q27" i="20"/>
  <c r="V27" i="20" s="1"/>
  <c r="R27" i="20"/>
  <c r="S185" i="21"/>
  <c r="T185" i="21" s="1"/>
  <c r="W185" i="21"/>
  <c r="X185" i="21" s="1"/>
  <c r="Y185" i="21" s="1"/>
  <c r="S205" i="20"/>
  <c r="T205" i="20" s="1"/>
  <c r="W205" i="20"/>
  <c r="X205" i="20" s="1"/>
  <c r="Y205" i="20" s="1"/>
  <c r="W34" i="20"/>
  <c r="X34" i="20" s="1"/>
  <c r="Y34" i="20" s="1"/>
  <c r="S34" i="20"/>
  <c r="T34" i="20" s="1"/>
  <c r="W357" i="21"/>
  <c r="X357" i="21" s="1"/>
  <c r="S357" i="21"/>
  <c r="T357" i="21" s="1"/>
  <c r="S274" i="20"/>
  <c r="T274" i="20" s="1"/>
  <c r="W274" i="20"/>
  <c r="X274" i="20" s="1"/>
  <c r="Q261" i="21"/>
  <c r="V261" i="21" s="1"/>
  <c r="R108" i="20"/>
  <c r="S108" i="20" s="1"/>
  <c r="T108" i="20" s="1"/>
  <c r="Q108" i="20"/>
  <c r="V108" i="20" s="1"/>
  <c r="R108" i="21"/>
  <c r="S108" i="21" s="1"/>
  <c r="T108" i="21" s="1"/>
  <c r="Q108" i="21"/>
  <c r="V108" i="21" s="1"/>
  <c r="S27" i="21"/>
  <c r="T27" i="21" s="1"/>
  <c r="W27" i="21"/>
  <c r="X27" i="21" s="1"/>
  <c r="Y27" i="21" s="1"/>
  <c r="S349" i="21"/>
  <c r="T349" i="21" s="1"/>
  <c r="W349" i="21"/>
  <c r="X349" i="21" s="1"/>
  <c r="W121" i="20"/>
  <c r="X121" i="20" s="1"/>
  <c r="Y121" i="20" s="1"/>
  <c r="S121" i="20"/>
  <c r="T121" i="20" s="1"/>
  <c r="W348" i="20"/>
  <c r="X348" i="20" s="1"/>
  <c r="S348" i="20"/>
  <c r="T348" i="20" s="1"/>
  <c r="W214" i="21"/>
  <c r="X214" i="21" s="1"/>
  <c r="Y214" i="21" s="1"/>
  <c r="S214" i="21"/>
  <c r="T214" i="21" s="1"/>
  <c r="Q97" i="20"/>
  <c r="V97" i="20" s="1"/>
  <c r="R97" i="20"/>
  <c r="S97" i="20" s="1"/>
  <c r="T97" i="20" s="1"/>
  <c r="Q60" i="21"/>
  <c r="V60" i="21" s="1"/>
  <c r="R60" i="21"/>
  <c r="Q10" i="20"/>
  <c r="V10" i="20" s="1"/>
  <c r="R10" i="20"/>
  <c r="S53" i="21"/>
  <c r="T53" i="21" s="1"/>
  <c r="W53" i="21"/>
  <c r="X53" i="21" s="1"/>
  <c r="Y53" i="21" s="1"/>
  <c r="S337" i="20"/>
  <c r="T337" i="20" s="1"/>
  <c r="W337" i="20"/>
  <c r="X337" i="20" s="1"/>
  <c r="W123" i="20"/>
  <c r="X123" i="20" s="1"/>
  <c r="Y123" i="20" s="1"/>
  <c r="S123" i="20"/>
  <c r="T123" i="20" s="1"/>
  <c r="S46" i="21"/>
  <c r="T46" i="21" s="1"/>
  <c r="W46" i="21"/>
  <c r="X46" i="21" s="1"/>
  <c r="Y46" i="21" s="1"/>
  <c r="S137" i="21"/>
  <c r="T137" i="21" s="1"/>
  <c r="W137" i="21"/>
  <c r="X137" i="21" s="1"/>
  <c r="Y137" i="21" s="1"/>
  <c r="S239" i="20"/>
  <c r="T239" i="20" s="1"/>
  <c r="W239" i="20"/>
  <c r="X239" i="20" s="1"/>
  <c r="S130" i="20"/>
  <c r="T130" i="20" s="1"/>
  <c r="W130" i="20"/>
  <c r="X130" i="20" s="1"/>
  <c r="Y130" i="20" s="1"/>
  <c r="Q237" i="20"/>
  <c r="V237" i="20" s="1"/>
  <c r="S292" i="21"/>
  <c r="T292" i="21" s="1"/>
  <c r="W292" i="21"/>
  <c r="X292" i="21" s="1"/>
  <c r="Q262" i="21"/>
  <c r="V262" i="21" s="1"/>
  <c r="Q105" i="20"/>
  <c r="V105" i="20" s="1"/>
  <c r="R105" i="20"/>
  <c r="S105" i="20" s="1"/>
  <c r="T105" i="20" s="1"/>
  <c r="S65" i="21"/>
  <c r="T65" i="21" s="1"/>
  <c r="W65" i="21"/>
  <c r="X65" i="21" s="1"/>
  <c r="Y65" i="21" s="1"/>
  <c r="Q79" i="21"/>
  <c r="V79" i="21" s="1"/>
  <c r="R79" i="21"/>
  <c r="Q35" i="20"/>
  <c r="V35" i="20" s="1"/>
  <c r="R35" i="20"/>
  <c r="R153" i="21"/>
  <c r="Q153" i="21"/>
  <c r="V153" i="21" s="1"/>
  <c r="R106" i="20"/>
  <c r="S106" i="20" s="1"/>
  <c r="T106" i="20" s="1"/>
  <c r="Q106" i="20"/>
  <c r="V106" i="20" s="1"/>
  <c r="R81" i="21"/>
  <c r="R201" i="21"/>
  <c r="W200" i="21"/>
  <c r="X200" i="21" s="1"/>
  <c r="Y200" i="21" s="1"/>
  <c r="S200" i="21"/>
  <c r="T200" i="21" s="1"/>
  <c r="S291" i="21"/>
  <c r="T291" i="21" s="1"/>
  <c r="W291" i="21"/>
  <c r="X291" i="21" s="1"/>
  <c r="W282" i="21"/>
  <c r="X282" i="21" s="1"/>
  <c r="S282" i="21"/>
  <c r="T282" i="21" s="1"/>
  <c r="S289" i="20"/>
  <c r="T289" i="20" s="1"/>
  <c r="W289" i="20"/>
  <c r="X289" i="20" s="1"/>
  <c r="R66" i="20"/>
  <c r="Q66" i="20"/>
  <c r="V66" i="20" s="1"/>
  <c r="Q17" i="21"/>
  <c r="V17" i="21" s="1"/>
  <c r="R17" i="21"/>
  <c r="S6" i="20"/>
  <c r="T6" i="20" s="1"/>
  <c r="W6" i="20"/>
  <c r="X6" i="20" s="1"/>
  <c r="Y6" i="20" s="1"/>
  <c r="S65" i="20"/>
  <c r="T65" i="20" s="1"/>
  <c r="W65" i="20"/>
  <c r="X65" i="20" s="1"/>
  <c r="Y65" i="20" s="1"/>
  <c r="S224" i="21"/>
  <c r="T224" i="21" s="1"/>
  <c r="W224" i="21"/>
  <c r="X224" i="21" s="1"/>
  <c r="R88" i="21"/>
  <c r="Q88" i="21"/>
  <c r="V88" i="21" s="1"/>
  <c r="Q33" i="20"/>
  <c r="V33" i="20" s="1"/>
  <c r="R33" i="20"/>
  <c r="Q43" i="21"/>
  <c r="V43" i="21" s="1"/>
  <c r="R43" i="21"/>
  <c r="S308" i="21"/>
  <c r="T308" i="21" s="1"/>
  <c r="W308" i="21"/>
  <c r="X308" i="21" s="1"/>
  <c r="S213" i="21"/>
  <c r="T213" i="21" s="1"/>
  <c r="W213" i="21"/>
  <c r="X213" i="21" s="1"/>
  <c r="Y213" i="21" s="1"/>
  <c r="W144" i="20"/>
  <c r="X144" i="20" s="1"/>
  <c r="Y144" i="20" s="1"/>
  <c r="S144" i="20"/>
  <c r="T144" i="20" s="1"/>
  <c r="S285" i="20"/>
  <c r="T285" i="20" s="1"/>
  <c r="W285" i="20"/>
  <c r="X285" i="20" s="1"/>
  <c r="W35" i="21"/>
  <c r="X35" i="21" s="1"/>
  <c r="Y35" i="21" s="1"/>
  <c r="S35" i="21"/>
  <c r="T35" i="21" s="1"/>
  <c r="W205" i="21"/>
  <c r="X205" i="21" s="1"/>
  <c r="Y205" i="21" s="1"/>
  <c r="S205" i="21"/>
  <c r="T205" i="21" s="1"/>
  <c r="S122" i="20"/>
  <c r="T122" i="20" s="1"/>
  <c r="W122" i="20"/>
  <c r="X122" i="20" s="1"/>
  <c r="Y122" i="20" s="1"/>
  <c r="S270" i="21"/>
  <c r="T270" i="21" s="1"/>
  <c r="W270" i="21"/>
  <c r="X270" i="21" s="1"/>
  <c r="W314" i="20"/>
  <c r="X314" i="20" s="1"/>
  <c r="S314" i="20"/>
  <c r="T314" i="20" s="1"/>
  <c r="R182" i="21"/>
  <c r="Q182" i="21"/>
  <c r="V182" i="21" s="1"/>
  <c r="R77" i="20"/>
  <c r="Q77" i="20"/>
  <c r="V77" i="20" s="1"/>
  <c r="R28" i="21"/>
  <c r="Q28" i="21"/>
  <c r="V28" i="21" s="1"/>
  <c r="Q316" i="20"/>
  <c r="V316" i="20" s="1"/>
  <c r="S242" i="20"/>
  <c r="T242" i="20" s="1"/>
  <c r="W242" i="20"/>
  <c r="X242" i="20" s="1"/>
  <c r="S261" i="20"/>
  <c r="T261" i="20" s="1"/>
  <c r="W261" i="20"/>
  <c r="X261" i="20" s="1"/>
  <c r="S54" i="21"/>
  <c r="T54" i="21" s="1"/>
  <c r="W54" i="21"/>
  <c r="X54" i="21" s="1"/>
  <c r="Y54" i="21" s="1"/>
  <c r="Q296" i="20"/>
  <c r="V296" i="20" s="1"/>
  <c r="Q112" i="21"/>
  <c r="V112" i="21" s="1"/>
  <c r="R112" i="21"/>
  <c r="S112" i="21" s="1"/>
  <c r="T112" i="21" s="1"/>
  <c r="R19" i="20"/>
  <c r="Q19" i="20"/>
  <c r="V19" i="20" s="1"/>
  <c r="W57" i="21"/>
  <c r="X57" i="21" s="1"/>
  <c r="Y57" i="21" s="1"/>
  <c r="S57" i="21"/>
  <c r="T57" i="21" s="1"/>
  <c r="S171" i="20"/>
  <c r="T171" i="20" s="1"/>
  <c r="W171" i="20"/>
  <c r="X171" i="20" s="1"/>
  <c r="Y171" i="20" s="1"/>
  <c r="S82" i="20"/>
  <c r="T82" i="20" s="1"/>
  <c r="W82" i="20"/>
  <c r="X82" i="20" s="1"/>
  <c r="Y82" i="20" s="1"/>
  <c r="Q12" i="20"/>
  <c r="V12" i="20" s="1"/>
  <c r="R12" i="20"/>
  <c r="R10" i="21"/>
  <c r="Q10" i="21"/>
  <c r="V10" i="21" s="1"/>
  <c r="R89" i="21"/>
  <c r="R136" i="20"/>
  <c r="Q136" i="20"/>
  <c r="V136" i="20" s="1"/>
  <c r="Q246" i="21"/>
  <c r="V246" i="21" s="1"/>
  <c r="Q43" i="20"/>
  <c r="V43" i="20" s="1"/>
  <c r="R43" i="20"/>
  <c r="R69" i="21"/>
  <c r="S84" i="20"/>
  <c r="T84" i="20" s="1"/>
  <c r="W84" i="20"/>
  <c r="X84" i="20" s="1"/>
  <c r="Y84" i="20" s="1"/>
  <c r="W183" i="21"/>
  <c r="X183" i="21" s="1"/>
  <c r="Y183" i="21" s="1"/>
  <c r="S183" i="21"/>
  <c r="T183" i="21" s="1"/>
  <c r="Q183" i="20"/>
  <c r="V183" i="20" s="1"/>
  <c r="R183" i="20"/>
  <c r="Q118" i="20"/>
  <c r="V118" i="20" s="1"/>
  <c r="R118" i="20"/>
  <c r="Q224" i="20"/>
  <c r="V224" i="20" s="1"/>
  <c r="R36" i="21"/>
  <c r="Q36" i="21"/>
  <c r="V36" i="21" s="1"/>
  <c r="R40" i="20"/>
  <c r="Q40" i="20"/>
  <c r="V40" i="20" s="1"/>
  <c r="R110" i="21"/>
  <c r="S110" i="21" s="1"/>
  <c r="T110" i="21" s="1"/>
  <c r="Q110" i="21"/>
  <c r="V110" i="21" s="1"/>
  <c r="S240" i="20"/>
  <c r="T240" i="20" s="1"/>
  <c r="W240" i="20"/>
  <c r="X240" i="20" s="1"/>
  <c r="S200" i="20"/>
  <c r="T200" i="20" s="1"/>
  <c r="W200" i="20"/>
  <c r="X200" i="20" s="1"/>
  <c r="Y200" i="20" s="1"/>
  <c r="W160" i="20"/>
  <c r="X160" i="20" s="1"/>
  <c r="Y160" i="20" s="1"/>
  <c r="S160" i="20"/>
  <c r="T160" i="20" s="1"/>
  <c r="W187" i="21"/>
  <c r="X187" i="21" s="1"/>
  <c r="Y187" i="21" s="1"/>
  <c r="S187" i="21"/>
  <c r="T187" i="21" s="1"/>
  <c r="Q202" i="20"/>
  <c r="V202" i="20" s="1"/>
  <c r="R202" i="20"/>
  <c r="R68" i="21"/>
  <c r="Q68" i="21"/>
  <c r="V68" i="21" s="1"/>
  <c r="Q57" i="20"/>
  <c r="V57" i="20" s="1"/>
  <c r="R57" i="20"/>
  <c r="W297" i="20"/>
  <c r="X297" i="20" s="1"/>
  <c r="S297" i="20"/>
  <c r="T297" i="20" s="1"/>
  <c r="S190" i="20"/>
  <c r="T190" i="20" s="1"/>
  <c r="W190" i="20"/>
  <c r="X190" i="20" s="1"/>
  <c r="Y190" i="20" s="1"/>
  <c r="S120" i="20"/>
  <c r="T120" i="20" s="1"/>
  <c r="W120" i="20"/>
  <c r="X120" i="20" s="1"/>
  <c r="Y120" i="20" s="1"/>
  <c r="S221" i="20"/>
  <c r="T221" i="20" s="1"/>
  <c r="W221" i="20"/>
  <c r="X221" i="20" s="1"/>
  <c r="Q324" i="20"/>
  <c r="V324" i="20" s="1"/>
  <c r="R34" i="21"/>
  <c r="Q34" i="21"/>
  <c r="V34" i="21" s="1"/>
  <c r="Q336" i="20"/>
  <c r="V336" i="20" s="1"/>
  <c r="S189" i="20"/>
  <c r="T189" i="20" s="1"/>
  <c r="W189" i="20"/>
  <c r="X189" i="20" s="1"/>
  <c r="Y189" i="20" s="1"/>
  <c r="W191" i="20"/>
  <c r="X191" i="20" s="1"/>
  <c r="Y191" i="20" s="1"/>
  <c r="S191" i="20"/>
  <c r="T191" i="20" s="1"/>
  <c r="Q80" i="21"/>
  <c r="V80" i="21" s="1"/>
  <c r="R80" i="21"/>
  <c r="Q8" i="20"/>
  <c r="V8" i="20" s="1"/>
  <c r="R8" i="20"/>
  <c r="Q325" i="21"/>
  <c r="V325" i="21" s="1"/>
  <c r="S218" i="20"/>
  <c r="T218" i="20" s="1"/>
  <c r="W218" i="20"/>
  <c r="X218" i="20" s="1"/>
  <c r="S340" i="21"/>
  <c r="T340" i="21" s="1"/>
  <c r="W340" i="21"/>
  <c r="X340" i="21" s="1"/>
  <c r="S152" i="21"/>
  <c r="T152" i="21" s="1"/>
  <c r="W152" i="21"/>
  <c r="X152" i="21" s="1"/>
  <c r="Y152" i="21" s="1"/>
  <c r="S197" i="20"/>
  <c r="T197" i="20" s="1"/>
  <c r="W197" i="20"/>
  <c r="X197" i="20" s="1"/>
  <c r="Y197" i="20" s="1"/>
  <c r="W251" i="20"/>
  <c r="X251" i="20" s="1"/>
  <c r="S251" i="20"/>
  <c r="T251" i="20" s="1"/>
  <c r="Q305" i="21"/>
  <c r="V305" i="21" s="1"/>
  <c r="Q111" i="20"/>
  <c r="V111" i="20" s="1"/>
  <c r="R111" i="20"/>
  <c r="S111" i="20" s="1"/>
  <c r="T111" i="20" s="1"/>
  <c r="R173" i="21"/>
  <c r="R87" i="20"/>
  <c r="Q87" i="20"/>
  <c r="V87" i="20" s="1"/>
  <c r="R12" i="21"/>
  <c r="Q12" i="21"/>
  <c r="V12" i="21" s="1"/>
  <c r="Q236" i="20"/>
  <c r="V236" i="20" s="1"/>
  <c r="W250" i="21"/>
  <c r="X250" i="21" s="1"/>
  <c r="S250" i="21"/>
  <c r="T250" i="21" s="1"/>
  <c r="S216" i="20"/>
  <c r="T216" i="20" s="1"/>
  <c r="W216" i="20"/>
  <c r="X216" i="20" s="1"/>
  <c r="R141" i="21"/>
  <c r="Q141" i="21"/>
  <c r="V141" i="21" s="1"/>
  <c r="R73" i="20"/>
  <c r="Q73" i="20"/>
  <c r="V73" i="20" s="1"/>
  <c r="R44" i="21"/>
  <c r="Q44" i="21"/>
  <c r="V44" i="21" s="1"/>
  <c r="R60" i="20"/>
  <c r="Q60" i="20"/>
  <c r="V60" i="20" s="1"/>
  <c r="R101" i="21"/>
  <c r="S101" i="21" s="1"/>
  <c r="T101" i="21" s="1"/>
  <c r="S238" i="21"/>
  <c r="T238" i="21" s="1"/>
  <c r="W238" i="21"/>
  <c r="X238" i="21" s="1"/>
  <c r="R190" i="21"/>
  <c r="Q190" i="21"/>
  <c r="V190" i="21" s="1"/>
  <c r="Q307" i="20"/>
  <c r="V307" i="20" s="1"/>
  <c r="Q123" i="21"/>
  <c r="V123" i="21" s="1"/>
  <c r="R123" i="21"/>
  <c r="Q233" i="21"/>
  <c r="V233" i="21" s="1"/>
  <c r="Q308" i="20"/>
  <c r="V308" i="20" s="1"/>
  <c r="Q61" i="20"/>
  <c r="V61" i="20" s="1"/>
  <c r="R61" i="20"/>
  <c r="S177" i="21"/>
  <c r="T177" i="21" s="1"/>
  <c r="W177" i="21"/>
  <c r="X177" i="21" s="1"/>
  <c r="Y177" i="21" s="1"/>
  <c r="Z325" i="6"/>
  <c r="Z162" i="6"/>
  <c r="Z285" i="6"/>
  <c r="V234" i="6"/>
  <c r="W234" i="6" s="1"/>
  <c r="T100" i="6"/>
  <c r="Y100" i="6" s="1"/>
  <c r="Z100" i="6"/>
  <c r="T108" i="6"/>
  <c r="Y108" i="6" s="1"/>
  <c r="D68" i="11" s="1"/>
  <c r="U68" i="11" s="1"/>
  <c r="Z108" i="6"/>
  <c r="Z173" i="6"/>
  <c r="V201" i="6"/>
  <c r="W201" i="6" s="1"/>
  <c r="Z134" i="6"/>
  <c r="Z353" i="6"/>
  <c r="Z222" i="6"/>
  <c r="T103" i="6"/>
  <c r="Y103" i="6" s="1"/>
  <c r="D63" i="11" s="1"/>
  <c r="Z103" i="6"/>
  <c r="E63" i="11" s="1"/>
  <c r="T102" i="6"/>
  <c r="Y102" i="6" s="1"/>
  <c r="D62" i="11" s="1"/>
  <c r="U62" i="11" s="1"/>
  <c r="Z102" i="6"/>
  <c r="Z253" i="6"/>
  <c r="Z181" i="6"/>
  <c r="T234" i="6"/>
  <c r="Y234" i="6" s="1"/>
  <c r="B75" i="19" s="1"/>
  <c r="N75" i="19" s="1"/>
  <c r="Z110" i="6"/>
  <c r="T246" i="6"/>
  <c r="Y246" i="6" s="1"/>
  <c r="F63" i="19" s="1"/>
  <c r="Z246" i="6"/>
  <c r="T116" i="6"/>
  <c r="Y116" i="6" s="1"/>
  <c r="D76" i="11" s="1"/>
  <c r="U76" i="11" s="1"/>
  <c r="Z116" i="6"/>
  <c r="Z324" i="6"/>
  <c r="Z190" i="6"/>
  <c r="V202" i="6"/>
  <c r="W202" i="6" s="1"/>
  <c r="Z221" i="6"/>
  <c r="V317" i="6"/>
  <c r="W317" i="6" s="1"/>
  <c r="T189" i="6"/>
  <c r="Y189" i="6" s="1"/>
  <c r="F77" i="18" s="1"/>
  <c r="Z189" i="6"/>
  <c r="Z147" i="6"/>
  <c r="T117" i="6"/>
  <c r="Y117" i="6" s="1"/>
  <c r="D77" i="11" s="1"/>
  <c r="U77" i="11" s="1"/>
  <c r="Z117" i="6"/>
  <c r="E77" i="11" s="1"/>
  <c r="T109" i="6"/>
  <c r="Y109" i="6" s="1"/>
  <c r="D69" i="11" s="1"/>
  <c r="U69" i="11" s="1"/>
  <c r="Z109" i="6"/>
  <c r="E69" i="11" s="1"/>
  <c r="Z124" i="6"/>
  <c r="V174" i="6"/>
  <c r="W174" i="6" s="1"/>
  <c r="Z297" i="6"/>
  <c r="V274" i="6"/>
  <c r="W274" i="6" s="1"/>
  <c r="T115" i="6"/>
  <c r="Y115" i="6" s="1"/>
  <c r="D75" i="11" s="1"/>
  <c r="U75" i="11" s="1"/>
  <c r="Z115" i="6"/>
  <c r="V245" i="6"/>
  <c r="W245" i="6" s="1"/>
  <c r="Z161" i="6"/>
  <c r="Z254" i="6"/>
  <c r="Z182" i="6"/>
  <c r="V316" i="6"/>
  <c r="W316" i="6" s="1"/>
  <c r="T296" i="6"/>
  <c r="Y296" i="6" s="1"/>
  <c r="J65" i="19" s="1"/>
  <c r="N65" i="19" s="1"/>
  <c r="V296" i="6"/>
  <c r="W296" i="6" s="1"/>
  <c r="V211" i="6"/>
  <c r="W211" i="6" s="1"/>
  <c r="T110" i="6"/>
  <c r="Y110" i="6" s="1"/>
  <c r="D70" i="11" s="1"/>
  <c r="U70" i="11" s="1"/>
  <c r="Z79" i="6"/>
  <c r="Z89" i="6"/>
  <c r="T9" i="6"/>
  <c r="Y9" i="6" s="1"/>
  <c r="B65" i="11" s="1"/>
  <c r="S65" i="11" s="1"/>
  <c r="Z9" i="6"/>
  <c r="S138" i="4"/>
  <c r="T138" i="4" s="1"/>
  <c r="S346" i="4"/>
  <c r="T346" i="4" s="1"/>
  <c r="W156" i="4"/>
  <c r="S355" i="4"/>
  <c r="T355" i="4" s="1"/>
  <c r="W348" i="4"/>
  <c r="S251" i="4"/>
  <c r="T251" i="4" s="1"/>
  <c r="S310" i="4"/>
  <c r="T310" i="4" s="1"/>
  <c r="T44" i="6"/>
  <c r="Y44" i="6" s="1"/>
  <c r="H76" i="11" s="1"/>
  <c r="Y76" i="11" s="1"/>
  <c r="T21" i="6"/>
  <c r="Y21" i="6" s="1"/>
  <c r="B77" i="11" s="1"/>
  <c r="S77" i="11" s="1"/>
  <c r="Z21" i="6"/>
  <c r="T17" i="6"/>
  <c r="Y17" i="6" s="1"/>
  <c r="B73" i="11" s="1"/>
  <c r="S73" i="11" s="1"/>
  <c r="V17" i="6"/>
  <c r="W17" i="6" s="1"/>
  <c r="T52" i="6"/>
  <c r="Y52" i="6" s="1"/>
  <c r="J60" i="11" s="1"/>
  <c r="AA60" i="11" s="1"/>
  <c r="Z52" i="6"/>
  <c r="K60" i="11" s="1"/>
  <c r="T33" i="6"/>
  <c r="Y33" i="6" s="1"/>
  <c r="H65" i="11" s="1"/>
  <c r="Y65" i="11" s="1"/>
  <c r="Q101" i="4"/>
  <c r="V101" i="4" s="1"/>
  <c r="D33" i="11" s="1"/>
  <c r="U33" i="11" s="1"/>
  <c r="S101" i="4"/>
  <c r="Q141" i="4"/>
  <c r="V141" i="4" s="1"/>
  <c r="D49" i="18" s="1"/>
  <c r="W141" i="4"/>
  <c r="W206" i="4"/>
  <c r="Q84" i="4"/>
  <c r="V84" i="4" s="1"/>
  <c r="B40" i="18" s="1"/>
  <c r="S84" i="4"/>
  <c r="T84" i="4" s="1"/>
  <c r="Q345" i="4"/>
  <c r="V345" i="4" s="1"/>
  <c r="D38" i="19" s="1"/>
  <c r="S345" i="4"/>
  <c r="T345" i="4" s="1"/>
  <c r="Q5" i="4"/>
  <c r="V5" i="4" s="1"/>
  <c r="B33" i="11" s="1"/>
  <c r="S33" i="11" s="1"/>
  <c r="S5" i="4"/>
  <c r="T5" i="4" s="1"/>
  <c r="Q133" i="4"/>
  <c r="V133" i="4" s="1"/>
  <c r="D41" i="18" s="1"/>
  <c r="W133" i="4"/>
  <c r="T40" i="6"/>
  <c r="Y40" i="6" s="1"/>
  <c r="H72" i="11" s="1"/>
  <c r="Y72" i="11" s="1"/>
  <c r="Q304" i="4"/>
  <c r="V304" i="4" s="1"/>
  <c r="J45" i="19" s="1"/>
  <c r="S304" i="4"/>
  <c r="Q99" i="4"/>
  <c r="V99" i="4" s="1"/>
  <c r="D31" i="11" s="1"/>
  <c r="W99" i="4"/>
  <c r="V83" i="6"/>
  <c r="W83" i="6" s="1"/>
  <c r="Q19" i="4"/>
  <c r="V19" i="4" s="1"/>
  <c r="B47" i="11" s="1"/>
  <c r="S47" i="11" s="1"/>
  <c r="S19" i="4"/>
  <c r="T19" i="4" s="1"/>
  <c r="Q305" i="4"/>
  <c r="V305" i="4" s="1"/>
  <c r="J46" i="19" s="1"/>
  <c r="W305" i="4"/>
  <c r="T11" i="6"/>
  <c r="Y11" i="6" s="1"/>
  <c r="B67" i="11" s="1"/>
  <c r="S67" i="11" s="1"/>
  <c r="Z11" i="6"/>
  <c r="W185" i="4"/>
  <c r="W13" i="4"/>
  <c r="Z29" i="6"/>
  <c r="S292" i="4"/>
  <c r="T292" i="4" s="1"/>
  <c r="T62" i="6"/>
  <c r="Y62" i="6" s="1"/>
  <c r="J70" i="11" s="1"/>
  <c r="AA70" i="11" s="1"/>
  <c r="Z62" i="6"/>
  <c r="K70" i="11" s="1"/>
  <c r="T18" i="6"/>
  <c r="Y18" i="6" s="1"/>
  <c r="B74" i="11" s="1"/>
  <c r="S74" i="11" s="1"/>
  <c r="Z18" i="6"/>
  <c r="T69" i="6"/>
  <c r="Y69" i="6" s="1"/>
  <c r="J77" i="11" s="1"/>
  <c r="AA77" i="11" s="1"/>
  <c r="Z69" i="6"/>
  <c r="K77" i="11" s="1"/>
  <c r="Q352" i="4"/>
  <c r="V352" i="4" s="1"/>
  <c r="D45" i="19" s="1"/>
  <c r="S352" i="4"/>
  <c r="T352" i="4" s="1"/>
  <c r="Q344" i="4"/>
  <c r="V344" i="4" s="1"/>
  <c r="D37" i="19" s="1"/>
  <c r="N37" i="19" s="1"/>
  <c r="S344" i="4"/>
  <c r="T344" i="4" s="1"/>
  <c r="T64" i="6"/>
  <c r="Y64" i="6" s="1"/>
  <c r="J72" i="11" s="1"/>
  <c r="AA72" i="11" s="1"/>
  <c r="Z64" i="6"/>
  <c r="K72" i="11" s="1"/>
  <c r="T8" i="6"/>
  <c r="Y8" i="6" s="1"/>
  <c r="B64" i="11" s="1"/>
  <c r="S64" i="11" s="1"/>
  <c r="Z8" i="6"/>
  <c r="T68" i="6"/>
  <c r="Y68" i="6" s="1"/>
  <c r="J76" i="11" s="1"/>
  <c r="AA76" i="11" s="1"/>
  <c r="Z68" i="6"/>
  <c r="K76" i="11" s="1"/>
  <c r="T13" i="6"/>
  <c r="Y13" i="6" s="1"/>
  <c r="B69" i="11" s="1"/>
  <c r="S69" i="11" s="1"/>
  <c r="V13" i="6"/>
  <c r="W13" i="6" s="1"/>
  <c r="Q131" i="4"/>
  <c r="V131" i="4" s="1"/>
  <c r="D39" i="18" s="1"/>
  <c r="W131" i="4"/>
  <c r="Q284" i="4"/>
  <c r="V284" i="4" s="1"/>
  <c r="H49" i="19" s="1"/>
  <c r="W284" i="4"/>
  <c r="W334" i="4"/>
  <c r="S14" i="4"/>
  <c r="T14" i="4" s="1"/>
  <c r="W7" i="4"/>
  <c r="W187" i="4"/>
  <c r="S279" i="4"/>
  <c r="T279" i="4" s="1"/>
  <c r="Z37" i="6"/>
  <c r="S309" i="4"/>
  <c r="T309" i="4" s="1"/>
  <c r="W166" i="4"/>
  <c r="W107" i="4"/>
  <c r="W269" i="4"/>
  <c r="W65" i="4"/>
  <c r="W257" i="4"/>
  <c r="T12" i="6"/>
  <c r="Y12" i="6" s="1"/>
  <c r="B68" i="11" s="1"/>
  <c r="S68" i="11" s="1"/>
  <c r="Z12" i="6"/>
  <c r="T41" i="6"/>
  <c r="Y41" i="6" s="1"/>
  <c r="H73" i="11" s="1"/>
  <c r="Y73" i="11" s="1"/>
  <c r="T59" i="6"/>
  <c r="Y59" i="6" s="1"/>
  <c r="J67" i="11" s="1"/>
  <c r="AA67" i="11" s="1"/>
  <c r="Z59" i="6"/>
  <c r="K67" i="11" s="1"/>
  <c r="T28" i="6"/>
  <c r="Y28" i="6" s="1"/>
  <c r="H60" i="11" s="1"/>
  <c r="Y60" i="11" s="1"/>
  <c r="T63" i="6"/>
  <c r="Y63" i="6" s="1"/>
  <c r="J71" i="11" s="1"/>
  <c r="AA71" i="11" s="1"/>
  <c r="Z63" i="6"/>
  <c r="K71" i="11" s="1"/>
  <c r="Q34" i="4"/>
  <c r="V34" i="4" s="1"/>
  <c r="H38" i="11" s="1"/>
  <c r="Y38" i="11" s="1"/>
  <c r="W130" i="4"/>
  <c r="Q153" i="4"/>
  <c r="V153" i="4" s="1"/>
  <c r="F37" i="11" s="1"/>
  <c r="W37" i="11" s="1"/>
  <c r="S153" i="4"/>
  <c r="Q32" i="4"/>
  <c r="V32" i="4" s="1"/>
  <c r="H36" i="11" s="1"/>
  <c r="Y36" i="11" s="1"/>
  <c r="W32" i="4"/>
  <c r="Q233" i="4"/>
  <c r="V233" i="4" s="1"/>
  <c r="B46" i="19" s="1"/>
  <c r="S233" i="4"/>
  <c r="T233" i="4" s="1"/>
  <c r="Q273" i="4"/>
  <c r="V273" i="4" s="1"/>
  <c r="H38" i="19" s="1"/>
  <c r="W273" i="4"/>
  <c r="T42" i="6"/>
  <c r="Y42" i="6" s="1"/>
  <c r="H74" i="11" s="1"/>
  <c r="Y74" i="11" s="1"/>
  <c r="Q90" i="4"/>
  <c r="V90" i="4" s="1"/>
  <c r="B46" i="18" s="1"/>
  <c r="Q46" i="18" s="1"/>
  <c r="W90" i="4"/>
  <c r="Q61" i="4"/>
  <c r="V61" i="4" s="1"/>
  <c r="J41" i="11" s="1"/>
  <c r="S61" i="4"/>
  <c r="Q333" i="4"/>
  <c r="V333" i="4" s="1"/>
  <c r="L50" i="19" s="1"/>
  <c r="W333" i="4"/>
  <c r="W332" i="4"/>
  <c r="W322" i="4"/>
  <c r="S4" i="4"/>
  <c r="T4" i="4" s="1"/>
  <c r="W224" i="4"/>
  <c r="S12" i="4"/>
  <c r="T12" i="4" s="1"/>
  <c r="W6" i="4"/>
  <c r="W281" i="4"/>
  <c r="W158" i="4"/>
  <c r="T70" i="6"/>
  <c r="Y70" i="6" s="1"/>
  <c r="J78" i="11" s="1"/>
  <c r="Z70" i="6"/>
  <c r="K78" i="11" s="1"/>
  <c r="Q10" i="4"/>
  <c r="V10" i="4" s="1"/>
  <c r="B38" i="11" s="1"/>
  <c r="S38" i="11" s="1"/>
  <c r="W10" i="4"/>
  <c r="T43" i="6"/>
  <c r="Y43" i="6" s="1"/>
  <c r="H75" i="11" s="1"/>
  <c r="Y75" i="11" s="1"/>
  <c r="Z43" i="6"/>
  <c r="W15" i="4"/>
  <c r="W247" i="4"/>
  <c r="S248" i="4"/>
  <c r="T248" i="4" s="1"/>
  <c r="W20" i="4"/>
  <c r="W22" i="4"/>
  <c r="W293" i="4"/>
  <c r="S323" i="4"/>
  <c r="T323" i="4" s="1"/>
  <c r="S286" i="4"/>
  <c r="T286" i="4" s="1"/>
  <c r="S315" i="4"/>
  <c r="T315" i="4" s="1"/>
  <c r="W219" i="4"/>
  <c r="S243" i="4"/>
  <c r="T243" i="4" s="1"/>
  <c r="W78" i="4"/>
  <c r="W308" i="4"/>
  <c r="Q123" i="4"/>
  <c r="V123" i="4" s="1"/>
  <c r="D31" i="18" s="1"/>
  <c r="W123" i="4"/>
  <c r="T39" i="6"/>
  <c r="Y39" i="6" s="1"/>
  <c r="H71" i="11" s="1"/>
  <c r="Y71" i="11" s="1"/>
  <c r="Q36" i="4"/>
  <c r="V36" i="4" s="1"/>
  <c r="H40" i="11" s="1"/>
  <c r="Y40" i="11" s="1"/>
  <c r="S36" i="4"/>
  <c r="W280" i="4"/>
  <c r="Q112" i="4"/>
  <c r="V112" i="4" s="1"/>
  <c r="D44" i="11" s="1"/>
  <c r="S112" i="4"/>
  <c r="Q104" i="4"/>
  <c r="V104" i="4" s="1"/>
  <c r="D36" i="11" s="1"/>
  <c r="U36" i="11" s="1"/>
  <c r="W104" i="4"/>
  <c r="Q118" i="4"/>
  <c r="S118" i="4"/>
  <c r="Z81" i="6"/>
  <c r="T56" i="6"/>
  <c r="Y56" i="6" s="1"/>
  <c r="J64" i="11" s="1"/>
  <c r="AA64" i="11" s="1"/>
  <c r="AB64" i="11" s="1"/>
  <c r="Q60" i="4"/>
  <c r="V60" i="4" s="1"/>
  <c r="J40" i="11" s="1"/>
  <c r="AA40" i="11" s="1"/>
  <c r="S60" i="4"/>
  <c r="Q261" i="4"/>
  <c r="V261" i="4" s="1"/>
  <c r="F50" i="19" s="1"/>
  <c r="S261" i="4"/>
  <c r="T261" i="4" s="1"/>
  <c r="Z80" i="6"/>
  <c r="Q154" i="4"/>
  <c r="V154" i="4" s="1"/>
  <c r="F38" i="11" s="1"/>
  <c r="W38" i="11" s="1"/>
  <c r="W154" i="4"/>
  <c r="Z92" i="6"/>
  <c r="Z88" i="6"/>
  <c r="Q142" i="4"/>
  <c r="V142" i="4" s="1"/>
  <c r="D50" i="18" s="1"/>
  <c r="W142" i="4"/>
  <c r="Q82" i="4"/>
  <c r="V82" i="4" s="1"/>
  <c r="B38" i="18" s="1"/>
  <c r="S82" i="4"/>
  <c r="T82" i="4" s="1"/>
  <c r="S210" i="4"/>
  <c r="T210" i="4" s="1"/>
  <c r="Z35" i="6"/>
  <c r="S271" i="4"/>
  <c r="T271" i="4" s="1"/>
  <c r="W21" i="4"/>
  <c r="W110" i="4"/>
  <c r="S234" i="4"/>
  <c r="H69" i="19"/>
  <c r="B32" i="18"/>
  <c r="J36" i="11"/>
  <c r="AA36" i="11" s="1"/>
  <c r="B35" i="19"/>
  <c r="N35" i="19" s="1"/>
  <c r="L34" i="19"/>
  <c r="N34" i="19" s="1"/>
  <c r="H46" i="18"/>
  <c r="W46" i="18" s="1"/>
  <c r="H74" i="18"/>
  <c r="J43" i="11"/>
  <c r="AA43" i="11" s="1"/>
  <c r="D32" i="11"/>
  <c r="L42" i="19"/>
  <c r="N42" i="19" s="1"/>
  <c r="L49" i="19"/>
  <c r="B36" i="18"/>
  <c r="B44" i="18"/>
  <c r="B35" i="18"/>
  <c r="Z339" i="6"/>
  <c r="T353" i="6"/>
  <c r="Y353" i="6" s="1"/>
  <c r="D74" i="19" s="1"/>
  <c r="N74" i="19" s="1"/>
  <c r="V357" i="6"/>
  <c r="W357" i="6" s="1"/>
  <c r="Z355" i="6"/>
  <c r="Z340" i="6"/>
  <c r="V350" i="6"/>
  <c r="W350" i="6" s="1"/>
  <c r="Z356" i="6"/>
  <c r="Z346" i="6"/>
  <c r="V347" i="6"/>
  <c r="W347" i="6" s="1"/>
  <c r="Z348" i="6"/>
  <c r="V343" i="6"/>
  <c r="W343" i="6" s="1"/>
  <c r="Z358" i="6"/>
  <c r="Z349" i="6"/>
  <c r="Z342" i="6"/>
  <c r="Z341" i="6"/>
  <c r="Z354" i="6"/>
  <c r="Z351" i="6"/>
  <c r="Z320" i="6"/>
  <c r="T324" i="6"/>
  <c r="Y324" i="6" s="1"/>
  <c r="L69" i="19" s="1"/>
  <c r="Z328" i="6"/>
  <c r="T325" i="6"/>
  <c r="Y325" i="6" s="1"/>
  <c r="V331" i="6"/>
  <c r="W331" i="6" s="1"/>
  <c r="V322" i="6"/>
  <c r="W322" i="6" s="1"/>
  <c r="T317" i="6"/>
  <c r="Y317" i="6" s="1"/>
  <c r="L62" i="19" s="1"/>
  <c r="Z323" i="6"/>
  <c r="T316" i="6"/>
  <c r="Y316" i="6" s="1"/>
  <c r="V330" i="6"/>
  <c r="W330" i="6" s="1"/>
  <c r="Z326" i="6"/>
  <c r="Z321" i="6"/>
  <c r="Z334" i="6"/>
  <c r="Z329" i="6"/>
  <c r="Z318" i="6"/>
  <c r="Z315" i="6"/>
  <c r="Z319" i="6"/>
  <c r="Z327" i="6"/>
  <c r="Z303" i="6"/>
  <c r="Z307" i="6"/>
  <c r="Z309" i="6"/>
  <c r="Z292" i="6"/>
  <c r="Z299" i="6"/>
  <c r="Z308" i="6"/>
  <c r="Z293" i="6"/>
  <c r="Z295" i="6"/>
  <c r="Z298" i="6"/>
  <c r="Z300" i="6"/>
  <c r="V310" i="6"/>
  <c r="W310" i="6" s="1"/>
  <c r="Z294" i="6"/>
  <c r="Z301" i="6"/>
  <c r="T297" i="6"/>
  <c r="Y297" i="6" s="1"/>
  <c r="Z291" i="6"/>
  <c r="V302" i="6"/>
  <c r="W302" i="6" s="1"/>
  <c r="Z306" i="6"/>
  <c r="Z271" i="6"/>
  <c r="T274" i="6"/>
  <c r="Y274" i="6" s="1"/>
  <c r="H67" i="19" s="1"/>
  <c r="N67" i="19" s="1"/>
  <c r="V286" i="6"/>
  <c r="W286" i="6" s="1"/>
  <c r="Z276" i="6"/>
  <c r="V281" i="6"/>
  <c r="W281" i="6" s="1"/>
  <c r="Z280" i="6"/>
  <c r="V277" i="6"/>
  <c r="W277" i="6" s="1"/>
  <c r="T285" i="6"/>
  <c r="Y285" i="6" s="1"/>
  <c r="Z270" i="6"/>
  <c r="V272" i="6"/>
  <c r="W272" i="6" s="1"/>
  <c r="Z282" i="6"/>
  <c r="V268" i="6"/>
  <c r="W268" i="6" s="1"/>
  <c r="Z275" i="6"/>
  <c r="V267" i="6"/>
  <c r="W267" i="6" s="1"/>
  <c r="Z278" i="6"/>
  <c r="Z283" i="6"/>
  <c r="Z269" i="6"/>
  <c r="Z279" i="6"/>
  <c r="V248" i="6"/>
  <c r="W248" i="6" s="1"/>
  <c r="T245" i="6"/>
  <c r="Y245" i="6" s="1"/>
  <c r="T253" i="6"/>
  <c r="Y253" i="6" s="1"/>
  <c r="F70" i="19" s="1"/>
  <c r="Z243" i="6"/>
  <c r="Z255" i="6"/>
  <c r="Z259" i="6"/>
  <c r="Z250" i="6"/>
  <c r="V257" i="6"/>
  <c r="W257" i="6" s="1"/>
  <c r="Z244" i="6"/>
  <c r="V258" i="6"/>
  <c r="W258" i="6" s="1"/>
  <c r="Z256" i="6"/>
  <c r="Z249" i="6"/>
  <c r="Z260" i="6"/>
  <c r="Z251" i="6"/>
  <c r="T254" i="6"/>
  <c r="Y254" i="6" s="1"/>
  <c r="Z247" i="6"/>
  <c r="Z252" i="6"/>
  <c r="V228" i="6"/>
  <c r="W228" i="6" s="1"/>
  <c r="Z226" i="6"/>
  <c r="T222" i="6"/>
  <c r="Y222" i="6" s="1"/>
  <c r="Z223" i="6"/>
  <c r="V224" i="6"/>
  <c r="W224" i="6" s="1"/>
  <c r="V225" i="6"/>
  <c r="W225" i="6" s="1"/>
  <c r="Z227" i="6"/>
  <c r="Z232" i="6"/>
  <c r="V219" i="6"/>
  <c r="W219" i="6" s="1"/>
  <c r="Z220" i="6"/>
  <c r="V238" i="6"/>
  <c r="W238" i="6" s="1"/>
  <c r="V236" i="6"/>
  <c r="W236" i="6" s="1"/>
  <c r="Z235" i="6"/>
  <c r="T221" i="6"/>
  <c r="Y221" i="6" s="1"/>
  <c r="B62" i="19" s="1"/>
  <c r="Z229" i="6"/>
  <c r="Z237" i="6"/>
  <c r="Z230" i="6"/>
  <c r="Z231" i="6"/>
  <c r="Z203" i="6"/>
  <c r="Z212" i="6"/>
  <c r="Z205" i="6"/>
  <c r="T201" i="6"/>
  <c r="Y201" i="6" s="1"/>
  <c r="Z208" i="6"/>
  <c r="Z199" i="6"/>
  <c r="V200" i="6"/>
  <c r="W200" i="6" s="1"/>
  <c r="T209" i="6"/>
  <c r="Y209" i="6" s="1"/>
  <c r="H73" i="18" s="1"/>
  <c r="W73" i="18" s="1"/>
  <c r="Z195" i="6"/>
  <c r="Z206" i="6"/>
  <c r="V196" i="6"/>
  <c r="W196" i="6" s="1"/>
  <c r="Z204" i="6"/>
  <c r="T202" i="6"/>
  <c r="Y202" i="6" s="1"/>
  <c r="H66" i="18" s="1"/>
  <c r="Z213" i="6"/>
  <c r="Z198" i="6"/>
  <c r="Z214" i="6"/>
  <c r="Z207" i="6"/>
  <c r="Z197" i="6"/>
  <c r="Z179" i="6"/>
  <c r="T181" i="6"/>
  <c r="Y181" i="6" s="1"/>
  <c r="F69" i="18" s="1"/>
  <c r="Z185" i="6"/>
  <c r="T173" i="6"/>
  <c r="Y173" i="6" s="1"/>
  <c r="F61" i="18" s="1"/>
  <c r="T182" i="6"/>
  <c r="Y182" i="6" s="1"/>
  <c r="T190" i="6"/>
  <c r="Y190" i="6" s="1"/>
  <c r="Z184" i="6"/>
  <c r="T174" i="6"/>
  <c r="Y174" i="6" s="1"/>
  <c r="F62" i="18" s="1"/>
  <c r="Z186" i="6"/>
  <c r="Z175" i="6"/>
  <c r="Z183" i="6"/>
  <c r="V177" i="6"/>
  <c r="W177" i="6" s="1"/>
  <c r="Z178" i="6"/>
  <c r="V176" i="6"/>
  <c r="W176" i="6" s="1"/>
  <c r="V172" i="6"/>
  <c r="W172" i="6" s="1"/>
  <c r="Z187" i="6"/>
  <c r="Z188" i="6"/>
  <c r="V180" i="6"/>
  <c r="W180" i="6" s="1"/>
  <c r="Z171" i="6"/>
  <c r="Z150" i="6"/>
  <c r="V160" i="6"/>
  <c r="W160" i="6" s="1"/>
  <c r="V158" i="6"/>
  <c r="W158" i="6" s="1"/>
  <c r="V164" i="6"/>
  <c r="W164" i="6" s="1"/>
  <c r="Z151" i="6"/>
  <c r="V165" i="6"/>
  <c r="W165" i="6" s="1"/>
  <c r="T161" i="6"/>
  <c r="Y161" i="6" s="1"/>
  <c r="F73" i="11" s="1"/>
  <c r="W73" i="11" s="1"/>
  <c r="Z159" i="6"/>
  <c r="Z163" i="6"/>
  <c r="Z157" i="6"/>
  <c r="T162" i="6"/>
  <c r="Y162" i="6" s="1"/>
  <c r="F74" i="11" s="1"/>
  <c r="W74" i="11" s="1"/>
  <c r="Z149" i="6"/>
  <c r="Z148" i="6"/>
  <c r="Z152" i="6"/>
  <c r="V155" i="6"/>
  <c r="W155" i="6" s="1"/>
  <c r="V156" i="6"/>
  <c r="W156" i="6" s="1"/>
  <c r="Z135" i="6"/>
  <c r="T124" i="6"/>
  <c r="Y124" i="6" s="1"/>
  <c r="D60" i="18" s="1"/>
  <c r="S60" i="18" s="1"/>
  <c r="Z138" i="6"/>
  <c r="T134" i="6"/>
  <c r="Y134" i="6" s="1"/>
  <c r="D70" i="18" s="1"/>
  <c r="S70" i="18" s="1"/>
  <c r="Z132" i="6"/>
  <c r="Z140" i="6"/>
  <c r="Z136" i="6"/>
  <c r="Z129" i="6"/>
  <c r="Z130" i="6"/>
  <c r="Z139" i="6"/>
  <c r="Z128" i="6"/>
  <c r="Z137" i="6"/>
  <c r="V105" i="6"/>
  <c r="W105" i="6" s="1"/>
  <c r="Z85" i="6"/>
  <c r="T76" i="6"/>
  <c r="Y76" i="6" s="1"/>
  <c r="B60" i="18" s="1"/>
  <c r="Q60" i="18" s="1"/>
  <c r="T81" i="6"/>
  <c r="Y81" i="6" s="1"/>
  <c r="B65" i="18" s="1"/>
  <c r="Q65" i="18" s="1"/>
  <c r="T80" i="6"/>
  <c r="Y80" i="6" s="1"/>
  <c r="T88" i="6"/>
  <c r="Y88" i="6" s="1"/>
  <c r="Z93" i="6"/>
  <c r="Z94" i="6"/>
  <c r="V87" i="6"/>
  <c r="W87" i="6" s="1"/>
  <c r="T79" i="6"/>
  <c r="Y79" i="6" s="1"/>
  <c r="T83" i="6"/>
  <c r="Y83" i="6" s="1"/>
  <c r="Z86" i="6"/>
  <c r="Z91" i="6"/>
  <c r="T89" i="6"/>
  <c r="Y89" i="6" s="1"/>
  <c r="T92" i="6"/>
  <c r="Y92" i="6" s="1"/>
  <c r="B76" i="18" s="1"/>
  <c r="V130" i="6"/>
  <c r="W130" i="6" s="1"/>
  <c r="Z160" i="6"/>
  <c r="Z166" i="6"/>
  <c r="V269" i="6"/>
  <c r="W269" i="6" s="1"/>
  <c r="W327" i="4"/>
  <c r="S327" i="4"/>
  <c r="S257" i="4"/>
  <c r="T257" i="4" s="1"/>
  <c r="V147" i="6"/>
  <c r="W147" i="6" s="1"/>
  <c r="V78" i="6"/>
  <c r="W78" i="6" s="1"/>
  <c r="W251" i="4"/>
  <c r="V243" i="6"/>
  <c r="W243" i="6" s="1"/>
  <c r="V3" i="6"/>
  <c r="W3" i="6" s="1"/>
  <c r="Z177" i="6"/>
  <c r="Z125" i="6"/>
  <c r="V20" i="6"/>
  <c r="W20" i="6" s="1"/>
  <c r="Z127" i="6"/>
  <c r="AA107" i="6"/>
  <c r="AA106" i="6"/>
  <c r="V27" i="6"/>
  <c r="W27" i="6" s="1"/>
  <c r="AA113" i="6"/>
  <c r="AA111" i="6"/>
  <c r="AA114" i="6"/>
  <c r="Z22" i="6"/>
  <c r="Z126" i="6"/>
  <c r="Z6" i="6"/>
  <c r="Z7" i="6"/>
  <c r="Z14" i="6"/>
  <c r="Z15" i="6"/>
  <c r="Z4" i="6"/>
  <c r="S20" i="4"/>
  <c r="T20" i="4" s="1"/>
  <c r="Z267" i="6"/>
  <c r="V341" i="6"/>
  <c r="W341" i="6" s="1"/>
  <c r="Z272" i="6"/>
  <c r="Z331" i="6"/>
  <c r="S65" i="4"/>
  <c r="T65" i="4" s="1"/>
  <c r="V300" i="6"/>
  <c r="W300" i="6" s="1"/>
  <c r="Z281" i="6"/>
  <c r="Z236" i="6"/>
  <c r="V226" i="6"/>
  <c r="W226" i="6" s="1"/>
  <c r="V43" i="4"/>
  <c r="H47" i="11" s="1"/>
  <c r="Y47" i="11" s="1"/>
  <c r="V39" i="4"/>
  <c r="V68" i="4"/>
  <c r="J48" i="11" s="1"/>
  <c r="V70" i="4"/>
  <c r="V59" i="4"/>
  <c r="J39" i="11" s="1"/>
  <c r="V29" i="6"/>
  <c r="W29" i="6" s="1"/>
  <c r="Z277" i="6"/>
  <c r="S158" i="4"/>
  <c r="T158" i="4" s="1"/>
  <c r="V41" i="4"/>
  <c r="S219" i="4"/>
  <c r="T219" i="4" s="1"/>
  <c r="S347" i="4"/>
  <c r="T347" i="4" s="1"/>
  <c r="W220" i="4"/>
  <c r="S339" i="4"/>
  <c r="T339" i="4" s="1"/>
  <c r="S159" i="4"/>
  <c r="T159" i="4" s="1"/>
  <c r="W357" i="4"/>
  <c r="S51" i="4"/>
  <c r="T51" i="4" s="1"/>
  <c r="W228" i="4"/>
  <c r="W248" i="4"/>
  <c r="W351" i="4"/>
  <c r="S299" i="4"/>
  <c r="T299" i="4" s="1"/>
  <c r="W188" i="4"/>
  <c r="W329" i="4"/>
  <c r="S85" i="4"/>
  <c r="T85" i="4" s="1"/>
  <c r="W46" i="4"/>
  <c r="S111" i="4"/>
  <c r="T111" i="4" s="1"/>
  <c r="W298" i="4"/>
  <c r="W258" i="4"/>
  <c r="S176" i="4"/>
  <c r="T176" i="4" s="1"/>
  <c r="W155" i="4"/>
  <c r="W303" i="4"/>
  <c r="S307" i="4"/>
  <c r="T307" i="4" s="1"/>
  <c r="W87" i="4"/>
  <c r="W171" i="4"/>
  <c r="W276" i="4"/>
  <c r="W165" i="4"/>
  <c r="W255" i="4"/>
  <c r="W204" i="4"/>
  <c r="V282" i="6"/>
  <c r="W282" i="6" s="1"/>
  <c r="S350" i="4"/>
  <c r="T350" i="4" s="1"/>
  <c r="S302" i="4"/>
  <c r="T302" i="4" s="1"/>
  <c r="S164" i="4"/>
  <c r="T164" i="4" s="1"/>
  <c r="W259" i="4"/>
  <c r="S252" i="4"/>
  <c r="T252" i="4" s="1"/>
  <c r="W91" i="4"/>
  <c r="W260" i="4"/>
  <c r="W178" i="4"/>
  <c r="W132" i="4"/>
  <c r="W291" i="4"/>
  <c r="S139" i="4"/>
  <c r="T139" i="4" s="1"/>
  <c r="S125" i="4"/>
  <c r="T125" i="4" s="1"/>
  <c r="W294" i="4"/>
  <c r="W244" i="4"/>
  <c r="S211" i="4"/>
  <c r="T211" i="4" s="1"/>
  <c r="W137" i="4"/>
  <c r="W27" i="4"/>
  <c r="S249" i="4"/>
  <c r="T249" i="4" s="1"/>
  <c r="S326" i="4"/>
  <c r="T326" i="4" s="1"/>
  <c r="S328" i="4"/>
  <c r="T328" i="4" s="1"/>
  <c r="S173" i="4"/>
  <c r="T173" i="4" s="1"/>
  <c r="S343" i="4"/>
  <c r="T343" i="4" s="1"/>
  <c r="S295" i="4"/>
  <c r="T295" i="4" s="1"/>
  <c r="W277" i="4"/>
  <c r="S208" i="4"/>
  <c r="T208" i="4" s="1"/>
  <c r="W213" i="4"/>
  <c r="W113" i="4"/>
  <c r="W54" i="4"/>
  <c r="W232" i="4"/>
  <c r="W250" i="4"/>
  <c r="W163" i="4"/>
  <c r="V175" i="6"/>
  <c r="W175" i="6" s="1"/>
  <c r="W129" i="4"/>
  <c r="S77" i="4"/>
  <c r="T77" i="4" s="1"/>
  <c r="W175" i="4"/>
  <c r="W195" i="4"/>
  <c r="W151" i="4"/>
  <c r="W127" i="4"/>
  <c r="W198" i="4"/>
  <c r="W186" i="4"/>
  <c r="W135" i="4"/>
  <c r="W330" i="4"/>
  <c r="W354" i="4"/>
  <c r="S45" i="4"/>
  <c r="T45" i="4" s="1"/>
  <c r="W199" i="4"/>
  <c r="W256" i="4"/>
  <c r="W270" i="4"/>
  <c r="S128" i="4"/>
  <c r="T128" i="4" s="1"/>
  <c r="W340" i="4"/>
  <c r="W223" i="4"/>
  <c r="S196" i="4"/>
  <c r="T196" i="4" s="1"/>
  <c r="S278" i="4"/>
  <c r="T278" i="4" s="1"/>
  <c r="W358" i="4"/>
  <c r="W203" i="4"/>
  <c r="W114" i="4"/>
  <c r="S179" i="4"/>
  <c r="T179" i="4" s="1"/>
  <c r="W306" i="4"/>
  <c r="W140" i="4"/>
  <c r="W283" i="4"/>
  <c r="W227" i="4"/>
  <c r="S66" i="4"/>
  <c r="T66" i="4" s="1"/>
  <c r="S200" i="4"/>
  <c r="T200" i="4" s="1"/>
  <c r="W275" i="4"/>
  <c r="W207" i="4"/>
  <c r="W316" i="4"/>
  <c r="S205" i="4"/>
  <c r="T205" i="4" s="1"/>
  <c r="W318" i="4"/>
  <c r="S136" i="4"/>
  <c r="T136" i="4" s="1"/>
  <c r="W86" i="4"/>
  <c r="W147" i="4"/>
  <c r="S93" i="4"/>
  <c r="T93" i="4" s="1"/>
  <c r="W272" i="4"/>
  <c r="W230" i="4"/>
  <c r="W180" i="4"/>
  <c r="W235" i="4"/>
  <c r="W94" i="4"/>
  <c r="W301" i="4"/>
  <c r="W341" i="4"/>
  <c r="W106" i="4"/>
  <c r="W300" i="4"/>
  <c r="S282" i="4"/>
  <c r="T282" i="4" s="1"/>
  <c r="W148" i="4"/>
  <c r="W267" i="4"/>
  <c r="S331" i="4"/>
  <c r="T331" i="4" s="1"/>
  <c r="W231" i="4"/>
  <c r="W236" i="4"/>
  <c r="S67" i="4"/>
  <c r="T67" i="4" s="1"/>
  <c r="S225" i="4"/>
  <c r="T225" i="4" s="1"/>
  <c r="W214" i="4"/>
  <c r="W268" i="4"/>
  <c r="W172" i="4"/>
  <c r="W105" i="4"/>
  <c r="W160" i="4"/>
  <c r="W321" i="4"/>
  <c r="S356" i="4"/>
  <c r="T356" i="4" s="1"/>
  <c r="W184" i="4"/>
  <c r="W238" i="4"/>
  <c r="W226" i="4"/>
  <c r="W183" i="4"/>
  <c r="S152" i="4"/>
  <c r="T152" i="4" s="1"/>
  <c r="W116" i="4"/>
  <c r="W157" i="4"/>
  <c r="W177" i="4"/>
  <c r="S149" i="4"/>
  <c r="T149" i="4" s="1"/>
  <c r="W342" i="4"/>
  <c r="S229" i="4"/>
  <c r="T229" i="4" s="1"/>
  <c r="W197" i="4"/>
  <c r="W319" i="4"/>
  <c r="W150" i="4"/>
  <c r="W320" i="4"/>
  <c r="S237" i="4"/>
  <c r="T237" i="4" s="1"/>
  <c r="W126" i="4"/>
  <c r="S212" i="4"/>
  <c r="T212" i="4" s="1"/>
  <c r="S349" i="4"/>
  <c r="T349" i="4" s="1"/>
  <c r="V33" i="4"/>
  <c r="W30" i="4"/>
  <c r="S29" i="4"/>
  <c r="T29" i="4" s="1"/>
  <c r="S35" i="4"/>
  <c r="T35" i="4" s="1"/>
  <c r="S40" i="4"/>
  <c r="S37" i="4"/>
  <c r="T37" i="4" s="1"/>
  <c r="W38" i="4"/>
  <c r="W31" i="4"/>
  <c r="W55" i="4"/>
  <c r="S57" i="4"/>
  <c r="T57" i="4" s="1"/>
  <c r="W63" i="4"/>
  <c r="S58" i="4"/>
  <c r="T58" i="4" s="1"/>
  <c r="W53" i="4"/>
  <c r="V328" i="6"/>
  <c r="W328" i="6" s="1"/>
  <c r="V207" i="6"/>
  <c r="W207" i="6" s="1"/>
  <c r="V299" i="6"/>
  <c r="W299" i="6" s="1"/>
  <c r="Z158" i="6"/>
  <c r="Z176" i="6"/>
  <c r="V138" i="6"/>
  <c r="W138" i="6" s="1"/>
  <c r="V204" i="6"/>
  <c r="W204" i="6" s="1"/>
  <c r="V348" i="6"/>
  <c r="W348" i="6" s="1"/>
  <c r="V229" i="6"/>
  <c r="W229" i="6" s="1"/>
  <c r="V293" i="6"/>
  <c r="W293" i="6" s="1"/>
  <c r="V278" i="6"/>
  <c r="W278" i="6" s="1"/>
  <c r="V220" i="6"/>
  <c r="W220" i="6" s="1"/>
  <c r="V137" i="6"/>
  <c r="W137" i="6" s="1"/>
  <c r="W109" i="4"/>
  <c r="S109" i="4"/>
  <c r="T109" i="4" s="1"/>
  <c r="V197" i="6"/>
  <c r="W197" i="6" s="1"/>
  <c r="V298" i="6"/>
  <c r="W298" i="6" s="1"/>
  <c r="V291" i="6"/>
  <c r="W291" i="6" s="1"/>
  <c r="V129" i="6"/>
  <c r="W129" i="6" s="1"/>
  <c r="V214" i="6"/>
  <c r="W214" i="6" s="1"/>
  <c r="V37" i="6"/>
  <c r="W37" i="6" s="1"/>
  <c r="W173" i="4"/>
  <c r="V187" i="6"/>
  <c r="W187" i="6" s="1"/>
  <c r="V235" i="6"/>
  <c r="W235" i="6" s="1"/>
  <c r="V321" i="6"/>
  <c r="W321" i="6" s="1"/>
  <c r="V358" i="6"/>
  <c r="W358" i="6" s="1"/>
  <c r="V342" i="6"/>
  <c r="W342" i="6" s="1"/>
  <c r="V256" i="6"/>
  <c r="W256" i="6" s="1"/>
  <c r="V283" i="6"/>
  <c r="W283" i="6" s="1"/>
  <c r="V91" i="6"/>
  <c r="W91" i="6" s="1"/>
  <c r="V249" i="6"/>
  <c r="W249" i="6" s="1"/>
  <c r="V206" i="6"/>
  <c r="W206" i="6" s="1"/>
  <c r="S116" i="4"/>
  <c r="T116" i="4" s="1"/>
  <c r="S316" i="4"/>
  <c r="T316" i="4" s="1"/>
  <c r="V159" i="6"/>
  <c r="W159" i="6" s="1"/>
  <c r="V349" i="6"/>
  <c r="W349" i="6" s="1"/>
  <c r="Z350" i="6"/>
  <c r="Z304" i="6"/>
  <c r="V304" i="6"/>
  <c r="W304" i="6" s="1"/>
  <c r="AA57" i="6"/>
  <c r="V57" i="6"/>
  <c r="W57" i="6" s="1"/>
  <c r="AA67" i="6"/>
  <c r="V67" i="6"/>
  <c r="W67" i="6" s="1"/>
  <c r="AB51" i="6"/>
  <c r="V51" i="6"/>
  <c r="W51" i="6" s="1"/>
  <c r="AA58" i="6"/>
  <c r="V58" i="6"/>
  <c r="W58" i="6" s="1"/>
  <c r="Z77" i="6"/>
  <c r="V77" i="6"/>
  <c r="W77" i="6" s="1"/>
  <c r="AA66" i="6"/>
  <c r="V66" i="6"/>
  <c r="W66" i="6" s="1"/>
  <c r="Z133" i="6"/>
  <c r="AA55" i="6"/>
  <c r="V55" i="6"/>
  <c r="W55" i="6" s="1"/>
  <c r="AA65" i="6"/>
  <c r="V65" i="6"/>
  <c r="W65" i="6" s="1"/>
  <c r="Z46" i="6"/>
  <c r="V46" i="6"/>
  <c r="W46" i="6" s="1"/>
  <c r="Z30" i="6"/>
  <c r="V30" i="6"/>
  <c r="W30" i="6" s="1"/>
  <c r="Z75" i="6"/>
  <c r="V75" i="6"/>
  <c r="W75" i="6" s="1"/>
  <c r="Z153" i="6"/>
  <c r="V153" i="6"/>
  <c r="W153" i="6" s="1"/>
  <c r="Z31" i="6"/>
  <c r="V31" i="6"/>
  <c r="W31" i="6" s="1"/>
  <c r="V131" i="6"/>
  <c r="W131" i="6" s="1"/>
  <c r="Z38" i="6"/>
  <c r="V38" i="6"/>
  <c r="W38" i="6" s="1"/>
  <c r="Z45" i="6"/>
  <c r="V45" i="6"/>
  <c r="W45" i="6" s="1"/>
  <c r="T16" i="4"/>
  <c r="W222" i="4"/>
  <c r="S222" i="4"/>
  <c r="T3" i="4"/>
  <c r="W100" i="4"/>
  <c r="S100" i="4"/>
  <c r="W189" i="4"/>
  <c r="S189" i="4"/>
  <c r="S190" i="4"/>
  <c r="W117" i="4"/>
  <c r="S117" i="4"/>
  <c r="W246" i="4"/>
  <c r="S246" i="4"/>
  <c r="Y61" i="6"/>
  <c r="J69" i="11" s="1"/>
  <c r="AA69" i="11" s="1"/>
  <c r="Y60" i="6"/>
  <c r="J68" i="11" s="1"/>
  <c r="AA68" i="11" s="1"/>
  <c r="Y36" i="6"/>
  <c r="H68" i="11" s="1"/>
  <c r="Y68" i="11" s="1"/>
  <c r="Y53" i="6"/>
  <c r="J61" i="11" s="1"/>
  <c r="Y54" i="6"/>
  <c r="J62" i="11" s="1"/>
  <c r="AA62" i="11" s="1"/>
  <c r="Y32" i="6"/>
  <c r="H64" i="11" s="1"/>
  <c r="Y64" i="11" s="1"/>
  <c r="Y34" i="6"/>
  <c r="H66" i="11" s="1"/>
  <c r="V141" i="6" l="1"/>
  <c r="W141" i="6" s="1"/>
  <c r="AB67" i="11"/>
  <c r="AA118" i="6"/>
  <c r="AC118" i="6" s="1"/>
  <c r="V118" i="6"/>
  <c r="W118" i="6" s="1"/>
  <c r="AC67" i="11"/>
  <c r="AB71" i="11"/>
  <c r="AB72" i="11"/>
  <c r="W8" i="4"/>
  <c r="Y60" i="18"/>
  <c r="AC71" i="11"/>
  <c r="AC68" i="11"/>
  <c r="V69" i="11"/>
  <c r="S79" i="4"/>
  <c r="T79" i="4" s="1"/>
  <c r="V123" i="6"/>
  <c r="W123" i="6" s="1"/>
  <c r="AC65" i="11"/>
  <c r="AC77" i="11"/>
  <c r="AC76" i="11"/>
  <c r="AC72" i="11"/>
  <c r="S17" i="4"/>
  <c r="T17" i="4" s="1"/>
  <c r="L66" i="11"/>
  <c r="Y66" i="11"/>
  <c r="V333" i="6"/>
  <c r="W333" i="6" s="1"/>
  <c r="AC64" i="11"/>
  <c r="V77" i="11"/>
  <c r="AB68" i="11"/>
  <c r="AB62" i="11"/>
  <c r="AC62" i="11"/>
  <c r="L61" i="11"/>
  <c r="AA61" i="11"/>
  <c r="AC69" i="11"/>
  <c r="AC47" i="11"/>
  <c r="J77" i="18"/>
  <c r="U77" i="18"/>
  <c r="AB76" i="11"/>
  <c r="J69" i="18"/>
  <c r="U69" i="18"/>
  <c r="L78" i="11"/>
  <c r="AA78" i="11"/>
  <c r="AB77" i="11"/>
  <c r="L63" i="11"/>
  <c r="U63" i="11"/>
  <c r="J66" i="18"/>
  <c r="W66" i="18"/>
  <c r="Y66" i="18" s="1"/>
  <c r="AB70" i="11"/>
  <c r="AC70" i="11"/>
  <c r="J74" i="18"/>
  <c r="W74" i="18"/>
  <c r="AC36" i="11"/>
  <c r="AB60" i="11"/>
  <c r="AB69" i="11"/>
  <c r="AC75" i="11"/>
  <c r="Y46" i="18"/>
  <c r="L44" i="11"/>
  <c r="U44" i="11"/>
  <c r="J44" i="18"/>
  <c r="Q44" i="18"/>
  <c r="Y47" i="18"/>
  <c r="J36" i="18"/>
  <c r="Q36" i="18"/>
  <c r="J40" i="18"/>
  <c r="Q40" i="18"/>
  <c r="J49" i="18"/>
  <c r="S49" i="18"/>
  <c r="W182" i="4"/>
  <c r="X182" i="4" s="1"/>
  <c r="J32" i="18"/>
  <c r="Q32" i="18"/>
  <c r="J31" i="18"/>
  <c r="S31" i="18"/>
  <c r="Y33" i="18"/>
  <c r="J50" i="18"/>
  <c r="S50" i="18"/>
  <c r="Y50" i="18" s="1"/>
  <c r="J39" i="18"/>
  <c r="S39" i="18"/>
  <c r="J38" i="18"/>
  <c r="Q38" i="18"/>
  <c r="AC38" i="11"/>
  <c r="J41" i="18"/>
  <c r="S41" i="18"/>
  <c r="AC74" i="11"/>
  <c r="J76" i="18"/>
  <c r="Q76" i="18"/>
  <c r="AC73" i="11"/>
  <c r="L41" i="11"/>
  <c r="AA41" i="11"/>
  <c r="AC41" i="11" s="1"/>
  <c r="AC33" i="11"/>
  <c r="L31" i="11"/>
  <c r="U31" i="11"/>
  <c r="AC35" i="11"/>
  <c r="J62" i="18"/>
  <c r="U62" i="18"/>
  <c r="Y62" i="18" s="1"/>
  <c r="J35" i="18"/>
  <c r="Q35" i="18"/>
  <c r="AC40" i="11"/>
  <c r="J61" i="18"/>
  <c r="U61" i="18"/>
  <c r="L39" i="11"/>
  <c r="AA39" i="11"/>
  <c r="AC39" i="11" s="1"/>
  <c r="L48" i="11"/>
  <c r="AA48" i="11"/>
  <c r="AC48" i="11" s="1"/>
  <c r="L32" i="11"/>
  <c r="U32" i="11"/>
  <c r="V284" i="6"/>
  <c r="W284" i="6" s="1"/>
  <c r="Z82" i="6"/>
  <c r="AA82" i="6" s="1"/>
  <c r="Z273" i="6"/>
  <c r="I66" i="19" s="1"/>
  <c r="V19" i="6"/>
  <c r="W19" i="6" s="1"/>
  <c r="V332" i="6"/>
  <c r="W332" i="6" s="1"/>
  <c r="V112" i="6"/>
  <c r="W112" i="6" s="1"/>
  <c r="Z142" i="6"/>
  <c r="E78" i="18" s="1"/>
  <c r="T78" i="18" s="1"/>
  <c r="Z344" i="6"/>
  <c r="E65" i="19" s="1"/>
  <c r="Z345" i="6"/>
  <c r="AA345" i="6" s="1"/>
  <c r="V210" i="6"/>
  <c r="W210" i="6" s="1"/>
  <c r="AA112" i="6"/>
  <c r="AB112" i="6" s="1"/>
  <c r="AA104" i="6"/>
  <c r="AB104" i="6" s="1"/>
  <c r="V104" i="6"/>
  <c r="W104" i="6" s="1"/>
  <c r="W161" i="4"/>
  <c r="X161" i="4" s="1"/>
  <c r="S18" i="4"/>
  <c r="T18" i="4" s="1"/>
  <c r="S162" i="4"/>
  <c r="T162" i="4" s="1"/>
  <c r="S324" i="4"/>
  <c r="T324" i="4" s="1"/>
  <c r="S80" i="4"/>
  <c r="T80" i="4" s="1"/>
  <c r="S81" i="4"/>
  <c r="T81" i="4" s="1"/>
  <c r="S209" i="4"/>
  <c r="T209" i="4" s="1"/>
  <c r="V233" i="6"/>
  <c r="W233" i="6" s="1"/>
  <c r="S274" i="4"/>
  <c r="T274" i="4" s="1"/>
  <c r="Z352" i="6"/>
  <c r="E73" i="19" s="1"/>
  <c r="W19" i="21"/>
  <c r="X19" i="21" s="1"/>
  <c r="Y19" i="21" s="1"/>
  <c r="Z99" i="6"/>
  <c r="AA99" i="6" s="1"/>
  <c r="AB99" i="6" s="1"/>
  <c r="S253" i="4"/>
  <c r="T253" i="4" s="1"/>
  <c r="S325" i="4"/>
  <c r="T325" i="4" s="1"/>
  <c r="S88" i="4"/>
  <c r="T88" i="4" s="1"/>
  <c r="S202" i="4"/>
  <c r="T202" i="4" s="1"/>
  <c r="S254" i="4"/>
  <c r="T254" i="4" s="1"/>
  <c r="S285" i="4"/>
  <c r="T285" i="4" s="1"/>
  <c r="S317" i="4"/>
  <c r="T317" i="4" s="1"/>
  <c r="S102" i="4"/>
  <c r="T102" i="4" s="1"/>
  <c r="S115" i="4"/>
  <c r="T115" i="4" s="1"/>
  <c r="W41" i="21"/>
  <c r="X41" i="21" s="1"/>
  <c r="Y41" i="21" s="1"/>
  <c r="W296" i="4"/>
  <c r="K37" i="19" s="1"/>
  <c r="S174" i="4"/>
  <c r="T174" i="4" s="1"/>
  <c r="S92" i="4"/>
  <c r="T92" i="4" s="1"/>
  <c r="W64" i="4"/>
  <c r="X64" i="4" s="1"/>
  <c r="W108" i="4"/>
  <c r="X108" i="4" s="1"/>
  <c r="V10" i="6"/>
  <c r="W10" i="6" s="1"/>
  <c r="V261" i="6"/>
  <c r="W261" i="6" s="1"/>
  <c r="V84" i="6"/>
  <c r="W84" i="6" s="1"/>
  <c r="S11" i="4"/>
  <c r="T11" i="4" s="1"/>
  <c r="S181" i="4"/>
  <c r="T181" i="4" s="1"/>
  <c r="L71" i="11"/>
  <c r="AA109" i="6"/>
  <c r="AB109" i="6" s="1"/>
  <c r="L73" i="11"/>
  <c r="L74" i="11"/>
  <c r="L47" i="11"/>
  <c r="V43" i="6"/>
  <c r="W43" i="6" s="1"/>
  <c r="W297" i="4"/>
  <c r="X297" i="4" s="1"/>
  <c r="Y297" i="4" s="1"/>
  <c r="S187" i="4"/>
  <c r="T187" i="4" s="1"/>
  <c r="L72" i="11"/>
  <c r="V101" i="6"/>
  <c r="W101" i="6" s="1"/>
  <c r="V154" i="6"/>
  <c r="W154" i="6" s="1"/>
  <c r="AA101" i="6"/>
  <c r="AB101" i="6" s="1"/>
  <c r="L75" i="11"/>
  <c r="L77" i="11"/>
  <c r="Y229" i="20"/>
  <c r="L76" i="11"/>
  <c r="AB65" i="6"/>
  <c r="AC65" i="6"/>
  <c r="AB67" i="6"/>
  <c r="AC67" i="6"/>
  <c r="AA115" i="6"/>
  <c r="E75" i="11"/>
  <c r="V75" i="11" s="1"/>
  <c r="AB66" i="6"/>
  <c r="AC66" i="6"/>
  <c r="AA116" i="6"/>
  <c r="E76" i="11"/>
  <c r="V76" i="11" s="1"/>
  <c r="AA43" i="6"/>
  <c r="I75" i="11"/>
  <c r="Z75" i="11" s="1"/>
  <c r="S262" i="4"/>
  <c r="T262" i="4" s="1"/>
  <c r="W262" i="4"/>
  <c r="AA45" i="6"/>
  <c r="I77" i="11"/>
  <c r="Z77" i="11" s="1"/>
  <c r="AA22" i="6"/>
  <c r="C78" i="11"/>
  <c r="T78" i="11" s="1"/>
  <c r="AB114" i="6"/>
  <c r="AC114" i="6"/>
  <c r="AA46" i="6"/>
  <c r="I78" i="11"/>
  <c r="Z78" i="11" s="1"/>
  <c r="AA19" i="6"/>
  <c r="C75" i="11"/>
  <c r="T75" i="11" s="1"/>
  <c r="AB111" i="6"/>
  <c r="AC111" i="6"/>
  <c r="AA18" i="6"/>
  <c r="C74" i="11"/>
  <c r="T74" i="11" s="1"/>
  <c r="AB16" i="6"/>
  <c r="AC16" i="6"/>
  <c r="AA15" i="6"/>
  <c r="C71" i="11"/>
  <c r="T71" i="11" s="1"/>
  <c r="AB113" i="6"/>
  <c r="AC113" i="6"/>
  <c r="AA21" i="6"/>
  <c r="C77" i="11"/>
  <c r="T77" i="11" s="1"/>
  <c r="N45" i="19"/>
  <c r="Z234" i="6"/>
  <c r="C75" i="19" s="1"/>
  <c r="N46" i="19"/>
  <c r="S284" i="4"/>
  <c r="T284" i="4" s="1"/>
  <c r="AA305" i="6"/>
  <c r="K74" i="19"/>
  <c r="AA307" i="6"/>
  <c r="K76" i="19"/>
  <c r="Y342" i="20"/>
  <c r="Z342" i="20"/>
  <c r="AA284" i="6"/>
  <c r="I77" i="19"/>
  <c r="X235" i="4"/>
  <c r="C48" i="19"/>
  <c r="AA303" i="6"/>
  <c r="K72" i="19"/>
  <c r="X280" i="4"/>
  <c r="I45" i="19"/>
  <c r="Y273" i="20"/>
  <c r="Z273" i="20"/>
  <c r="X330" i="4"/>
  <c r="M47" i="19"/>
  <c r="AA236" i="6"/>
  <c r="C77" i="19"/>
  <c r="AA233" i="6"/>
  <c r="C74" i="19"/>
  <c r="Z262" i="6"/>
  <c r="AA333" i="6"/>
  <c r="M78" i="19"/>
  <c r="X327" i="4"/>
  <c r="M44" i="19"/>
  <c r="AA279" i="6"/>
  <c r="I72" i="19"/>
  <c r="AA309" i="6"/>
  <c r="K78" i="19"/>
  <c r="AA334" i="6"/>
  <c r="M79" i="19"/>
  <c r="X284" i="4"/>
  <c r="I49" i="19"/>
  <c r="Y251" i="20"/>
  <c r="Z251" i="20"/>
  <c r="Y297" i="20"/>
  <c r="Z297" i="20"/>
  <c r="Y280" i="21"/>
  <c r="Z280" i="21"/>
  <c r="Y328" i="21"/>
  <c r="Z328" i="21"/>
  <c r="Y349" i="20"/>
  <c r="Z349" i="20"/>
  <c r="Y329" i="21"/>
  <c r="Z329" i="21"/>
  <c r="Y277" i="20"/>
  <c r="Z277" i="20"/>
  <c r="Y307" i="21"/>
  <c r="Z307" i="21"/>
  <c r="Y320" i="20"/>
  <c r="Z320" i="20"/>
  <c r="Y298" i="20"/>
  <c r="Z298" i="20"/>
  <c r="Y255" i="21"/>
  <c r="Z255" i="21"/>
  <c r="Y300" i="20"/>
  <c r="Z300" i="20"/>
  <c r="Y331" i="21"/>
  <c r="Z331" i="21"/>
  <c r="Y279" i="21"/>
  <c r="Z279" i="21"/>
  <c r="Y281" i="21"/>
  <c r="Z281" i="21"/>
  <c r="AA356" i="6"/>
  <c r="E77" i="19"/>
  <c r="X308" i="4"/>
  <c r="K49" i="19"/>
  <c r="Y286" i="21"/>
  <c r="Z286" i="21"/>
  <c r="AA283" i="6"/>
  <c r="I76" i="19"/>
  <c r="Y308" i="21"/>
  <c r="Z308" i="21"/>
  <c r="Y259" i="21"/>
  <c r="Z259" i="21"/>
  <c r="Y227" i="20"/>
  <c r="Z227" i="20"/>
  <c r="Y270" i="20"/>
  <c r="Z270" i="20"/>
  <c r="Y256" i="21"/>
  <c r="Z256" i="21"/>
  <c r="X283" i="4"/>
  <c r="I48" i="19"/>
  <c r="X358" i="4"/>
  <c r="E51" i="19"/>
  <c r="X357" i="4"/>
  <c r="E50" i="19"/>
  <c r="AA260" i="6"/>
  <c r="G77" i="19"/>
  <c r="AA255" i="6"/>
  <c r="G72" i="19"/>
  <c r="AA327" i="6"/>
  <c r="M72" i="19"/>
  <c r="N49" i="19"/>
  <c r="X257" i="4"/>
  <c r="G46" i="19"/>
  <c r="Y310" i="21"/>
  <c r="Z310" i="21"/>
  <c r="Y347" i="20"/>
  <c r="Z347" i="20"/>
  <c r="Y247" i="20"/>
  <c r="Z247" i="20"/>
  <c r="Y319" i="20"/>
  <c r="Z319" i="20"/>
  <c r="Y246" i="20"/>
  <c r="Z246" i="20"/>
  <c r="X238" i="4"/>
  <c r="C51" i="19"/>
  <c r="Y228" i="20"/>
  <c r="Z228" i="20"/>
  <c r="AA332" i="6"/>
  <c r="M77" i="19"/>
  <c r="X256" i="4"/>
  <c r="G45" i="19"/>
  <c r="AA331" i="6"/>
  <c r="M76" i="19"/>
  <c r="Y249" i="20"/>
  <c r="Z249" i="20"/>
  <c r="Y301" i="20"/>
  <c r="Z301" i="20"/>
  <c r="Y257" i="21"/>
  <c r="Z257" i="21"/>
  <c r="Y236" i="21"/>
  <c r="Z236" i="21"/>
  <c r="Y272" i="20"/>
  <c r="Z272" i="20"/>
  <c r="AA261" i="6"/>
  <c r="G78" i="19"/>
  <c r="AA304" i="6"/>
  <c r="K73" i="19"/>
  <c r="X232" i="4"/>
  <c r="C45" i="19"/>
  <c r="X260" i="4"/>
  <c r="G49" i="19"/>
  <c r="X303" i="4"/>
  <c r="K44" i="19"/>
  <c r="X329" i="4"/>
  <c r="M46" i="19"/>
  <c r="AA280" i="6"/>
  <c r="I73" i="19"/>
  <c r="AA328" i="6"/>
  <c r="M73" i="19"/>
  <c r="AA358" i="6"/>
  <c r="E79" i="19"/>
  <c r="AA355" i="6"/>
  <c r="E76" i="19"/>
  <c r="X305" i="4"/>
  <c r="K46" i="19"/>
  <c r="AA285" i="6"/>
  <c r="I78" i="19"/>
  <c r="Y274" i="20"/>
  <c r="Z274" i="20"/>
  <c r="Y226" i="20"/>
  <c r="Z226" i="20"/>
  <c r="Y321" i="20"/>
  <c r="Z321" i="20"/>
  <c r="Y306" i="21"/>
  <c r="Z306" i="21"/>
  <c r="Y235" i="21"/>
  <c r="Z235" i="21"/>
  <c r="Y309" i="21"/>
  <c r="Z309" i="21"/>
  <c r="Y322" i="20"/>
  <c r="Z322" i="20"/>
  <c r="Y231" i="21"/>
  <c r="Z231" i="21"/>
  <c r="Y222" i="20"/>
  <c r="Z222" i="20"/>
  <c r="Y334" i="21"/>
  <c r="Z334" i="21"/>
  <c r="Y271" i="20"/>
  <c r="Z271" i="20"/>
  <c r="Y248" i="20"/>
  <c r="Z248" i="20"/>
  <c r="Y299" i="20"/>
  <c r="Z299" i="20"/>
  <c r="X306" i="4"/>
  <c r="K47" i="19"/>
  <c r="AA231" i="6"/>
  <c r="C72" i="19"/>
  <c r="AA256" i="6"/>
  <c r="G73" i="19"/>
  <c r="AA308" i="6"/>
  <c r="K77" i="19"/>
  <c r="X332" i="4"/>
  <c r="M49" i="19"/>
  <c r="Y238" i="21"/>
  <c r="Z238" i="21"/>
  <c r="Y318" i="20"/>
  <c r="Z318" i="20"/>
  <c r="Y327" i="21"/>
  <c r="Z327" i="21"/>
  <c r="Y303" i="21"/>
  <c r="Z303" i="21"/>
  <c r="Y223" i="20"/>
  <c r="Z223" i="20"/>
  <c r="V305" i="6"/>
  <c r="W305" i="6" s="1"/>
  <c r="X333" i="4"/>
  <c r="M50" i="19"/>
  <c r="Y260" i="21"/>
  <c r="Z260" i="21"/>
  <c r="Y258" i="21"/>
  <c r="Z258" i="21"/>
  <c r="Y232" i="21"/>
  <c r="Z232" i="21"/>
  <c r="Y330" i="21"/>
  <c r="Z330" i="21"/>
  <c r="Y237" i="21"/>
  <c r="Z237" i="21"/>
  <c r="Y345" i="20"/>
  <c r="Z345" i="20"/>
  <c r="Y325" i="20"/>
  <c r="Z325" i="20"/>
  <c r="Y250" i="20"/>
  <c r="Z250" i="20"/>
  <c r="Y294" i="20"/>
  <c r="Z294" i="20"/>
  <c r="AA235" i="6"/>
  <c r="C76" i="19"/>
  <c r="AA259" i="6"/>
  <c r="G76" i="19"/>
  <c r="AA306" i="6"/>
  <c r="K75" i="19"/>
  <c r="X285" i="4"/>
  <c r="I50" i="19"/>
  <c r="X236" i="4"/>
  <c r="C49" i="19"/>
  <c r="X231" i="4"/>
  <c r="C44" i="19"/>
  <c r="X255" i="4"/>
  <c r="G44" i="19"/>
  <c r="X281" i="4"/>
  <c r="I46" i="19"/>
  <c r="X259" i="4"/>
  <c r="G48" i="19"/>
  <c r="X258" i="4"/>
  <c r="G47" i="19"/>
  <c r="X351" i="4"/>
  <c r="E44" i="19"/>
  <c r="AA281" i="6"/>
  <c r="I74" i="19"/>
  <c r="S281" i="4"/>
  <c r="T281" i="4" s="1"/>
  <c r="AA237" i="6"/>
  <c r="C78" i="19"/>
  <c r="AA232" i="6"/>
  <c r="C73" i="19"/>
  <c r="AA282" i="6"/>
  <c r="I75" i="19"/>
  <c r="AA329" i="6"/>
  <c r="M74" i="19"/>
  <c r="AA351" i="6"/>
  <c r="E72" i="19"/>
  <c r="N50" i="19"/>
  <c r="X334" i="4"/>
  <c r="M51" i="19"/>
  <c r="Y282" i="21"/>
  <c r="Z282" i="21"/>
  <c r="Y348" i="20"/>
  <c r="Z348" i="20"/>
  <c r="Y283" i="21"/>
  <c r="Z283" i="21"/>
  <c r="Y346" i="20"/>
  <c r="Z346" i="20"/>
  <c r="AA354" i="6"/>
  <c r="E75" i="19"/>
  <c r="AA353" i="6"/>
  <c r="E74" i="19"/>
  <c r="X354" i="4"/>
  <c r="Y354" i="4" s="1"/>
  <c r="E47" i="19"/>
  <c r="X353" i="4"/>
  <c r="Y353" i="4" s="1"/>
  <c r="E46" i="19"/>
  <c r="X342" i="4"/>
  <c r="Y342" i="4" s="1"/>
  <c r="E35" i="19"/>
  <c r="AA346" i="6"/>
  <c r="E67" i="19"/>
  <c r="AA341" i="6"/>
  <c r="E62" i="19"/>
  <c r="Y333" i="20"/>
  <c r="Z333" i="20"/>
  <c r="Y334" i="20"/>
  <c r="Z334" i="20"/>
  <c r="AA350" i="6"/>
  <c r="E71" i="19"/>
  <c r="AA342" i="6"/>
  <c r="E63" i="19"/>
  <c r="X348" i="4"/>
  <c r="E41" i="19"/>
  <c r="Y337" i="20"/>
  <c r="Z337" i="20"/>
  <c r="Y330" i="20"/>
  <c r="Z330" i="20"/>
  <c r="Y341" i="20"/>
  <c r="Z341" i="20"/>
  <c r="Y331" i="20"/>
  <c r="Z331" i="20"/>
  <c r="AA349" i="6"/>
  <c r="E70" i="19"/>
  <c r="AA340" i="6"/>
  <c r="E61" i="19"/>
  <c r="Y340" i="20"/>
  <c r="Z340" i="20"/>
  <c r="X341" i="4"/>
  <c r="Y341" i="4" s="1"/>
  <c r="E34" i="19"/>
  <c r="X340" i="4"/>
  <c r="Y340" i="4" s="1"/>
  <c r="E33" i="19"/>
  <c r="AA348" i="6"/>
  <c r="E69" i="19"/>
  <c r="Y339" i="20"/>
  <c r="Z339" i="20"/>
  <c r="Y338" i="20"/>
  <c r="Z338" i="20"/>
  <c r="AA339" i="6"/>
  <c r="E60" i="19"/>
  <c r="N38" i="19"/>
  <c r="Y332" i="20"/>
  <c r="Z332" i="20"/>
  <c r="X318" i="4"/>
  <c r="Z318" i="4" s="1"/>
  <c r="M35" i="19"/>
  <c r="AA326" i="6"/>
  <c r="M71" i="19"/>
  <c r="Y309" i="20"/>
  <c r="Z309" i="20"/>
  <c r="X320" i="4"/>
  <c r="Y320" i="4" s="1"/>
  <c r="M37" i="19"/>
  <c r="X321" i="4"/>
  <c r="Y321" i="4" s="1"/>
  <c r="M38" i="19"/>
  <c r="AA325" i="6"/>
  <c r="M70" i="19"/>
  <c r="Y314" i="20"/>
  <c r="Z314" i="20"/>
  <c r="X316" i="4"/>
  <c r="Y316" i="4" s="1"/>
  <c r="M33" i="19"/>
  <c r="AA319" i="6"/>
  <c r="M64" i="19"/>
  <c r="X322" i="4"/>
  <c r="Y322" i="4" s="1"/>
  <c r="M39" i="19"/>
  <c r="Y326" i="21"/>
  <c r="Z326" i="21"/>
  <c r="X325" i="4"/>
  <c r="M42" i="19"/>
  <c r="X324" i="4"/>
  <c r="M41" i="19"/>
  <c r="X319" i="4"/>
  <c r="Y319" i="4" s="1"/>
  <c r="M36" i="19"/>
  <c r="AA315" i="6"/>
  <c r="M60" i="19"/>
  <c r="N69" i="19"/>
  <c r="AA324" i="6"/>
  <c r="M69" i="19"/>
  <c r="Y310" i="20"/>
  <c r="Z310" i="20"/>
  <c r="AA318" i="6"/>
  <c r="M63" i="19"/>
  <c r="AA323" i="6"/>
  <c r="M68" i="19"/>
  <c r="AA320" i="6"/>
  <c r="M65" i="19"/>
  <c r="Y317" i="20"/>
  <c r="Z317" i="20"/>
  <c r="Y313" i="20"/>
  <c r="Z313" i="20"/>
  <c r="Y322" i="21"/>
  <c r="Z322" i="21"/>
  <c r="Y311" i="20"/>
  <c r="Z311" i="20"/>
  <c r="Y323" i="21"/>
  <c r="Z323" i="21"/>
  <c r="Y306" i="20"/>
  <c r="Z306" i="20"/>
  <c r="Y312" i="20"/>
  <c r="Z312" i="20"/>
  <c r="X317" i="4"/>
  <c r="Y317" i="4" s="1"/>
  <c r="M34" i="19"/>
  <c r="AA321" i="6"/>
  <c r="M66" i="19"/>
  <c r="Y291" i="20"/>
  <c r="Z291" i="20"/>
  <c r="Y300" i="21"/>
  <c r="Z300" i="21"/>
  <c r="AA300" i="6"/>
  <c r="K69" i="19"/>
  <c r="X293" i="4"/>
  <c r="Y293" i="4" s="1"/>
  <c r="K34" i="19"/>
  <c r="Y299" i="21"/>
  <c r="Z299" i="21"/>
  <c r="Y292" i="20"/>
  <c r="Z292" i="20"/>
  <c r="Y298" i="21"/>
  <c r="Z298" i="21"/>
  <c r="AA298" i="6"/>
  <c r="K67" i="19"/>
  <c r="Y286" i="20"/>
  <c r="Z286" i="20"/>
  <c r="X300" i="4"/>
  <c r="K41" i="19"/>
  <c r="X294" i="4"/>
  <c r="Y294" i="4" s="1"/>
  <c r="K35" i="19"/>
  <c r="AA291" i="6"/>
  <c r="K60" i="19"/>
  <c r="AA295" i="6"/>
  <c r="K64" i="19"/>
  <c r="Y301" i="21"/>
  <c r="Z301" i="21"/>
  <c r="AA293" i="6"/>
  <c r="K62" i="19"/>
  <c r="Y285" i="20"/>
  <c r="Z285" i="20"/>
  <c r="Y289" i="20"/>
  <c r="Z289" i="20"/>
  <c r="AA297" i="6"/>
  <c r="K66" i="19"/>
  <c r="Y290" i="20"/>
  <c r="Z290" i="20"/>
  <c r="Y283" i="20"/>
  <c r="Z283" i="20"/>
  <c r="Y302" i="21"/>
  <c r="Z302" i="21"/>
  <c r="X301" i="4"/>
  <c r="K42" i="19"/>
  <c r="X298" i="4"/>
  <c r="Z298" i="4" s="1"/>
  <c r="K39" i="19"/>
  <c r="AA301" i="6"/>
  <c r="K70" i="19"/>
  <c r="AA299" i="6"/>
  <c r="K68" i="19"/>
  <c r="Y282" i="20"/>
  <c r="Z282" i="20"/>
  <c r="Y293" i="20"/>
  <c r="Z293" i="20"/>
  <c r="X291" i="4"/>
  <c r="Y291" i="4" s="1"/>
  <c r="K32" i="19"/>
  <c r="AA294" i="6"/>
  <c r="K63" i="19"/>
  <c r="AA292" i="6"/>
  <c r="K61" i="19"/>
  <c r="Y284" i="20"/>
  <c r="Z284" i="20"/>
  <c r="X270" i="4"/>
  <c r="Z270" i="4" s="1"/>
  <c r="I35" i="19"/>
  <c r="X267" i="4"/>
  <c r="Y267" i="4" s="1"/>
  <c r="I32" i="19"/>
  <c r="X277" i="4"/>
  <c r="I42" i="19"/>
  <c r="AA269" i="6"/>
  <c r="I62" i="19"/>
  <c r="AA270" i="6"/>
  <c r="I63" i="19"/>
  <c r="AA271" i="6"/>
  <c r="I64" i="19"/>
  <c r="Y263" i="20"/>
  <c r="Z263" i="20"/>
  <c r="Y269" i="20"/>
  <c r="Z269" i="20"/>
  <c r="Y267" i="20"/>
  <c r="Z267" i="20"/>
  <c r="AA272" i="6"/>
  <c r="I65" i="19"/>
  <c r="X268" i="4"/>
  <c r="Y268" i="4" s="1"/>
  <c r="I33" i="19"/>
  <c r="X274" i="4"/>
  <c r="Y274" i="4" s="1"/>
  <c r="I39" i="19"/>
  <c r="AA277" i="6"/>
  <c r="I70" i="19"/>
  <c r="AA278" i="6"/>
  <c r="I71" i="19"/>
  <c r="Y260" i="20"/>
  <c r="Z260" i="20"/>
  <c r="Y275" i="21"/>
  <c r="Z275" i="21"/>
  <c r="Y266" i="20"/>
  <c r="Z266" i="20"/>
  <c r="Y259" i="20"/>
  <c r="Z259" i="20"/>
  <c r="Y276" i="21"/>
  <c r="Z276" i="21"/>
  <c r="AA267" i="6"/>
  <c r="I60" i="19"/>
  <c r="X272" i="4"/>
  <c r="Y272" i="4" s="1"/>
  <c r="I37" i="19"/>
  <c r="AA275" i="6"/>
  <c r="I68" i="19"/>
  <c r="Y261" i="20"/>
  <c r="Z261" i="20"/>
  <c r="Y262" i="20"/>
  <c r="Z262" i="20"/>
  <c r="Y278" i="21"/>
  <c r="Z278" i="21"/>
  <c r="Y258" i="20"/>
  <c r="Z258" i="20"/>
  <c r="X275" i="4"/>
  <c r="I40" i="19"/>
  <c r="AA276" i="6"/>
  <c r="I69" i="19"/>
  <c r="X269" i="4"/>
  <c r="Y269" i="4" s="1"/>
  <c r="I34" i="19"/>
  <c r="Y277" i="21"/>
  <c r="Z277" i="21"/>
  <c r="X276" i="4"/>
  <c r="I41" i="19"/>
  <c r="X273" i="4"/>
  <c r="Y273" i="4" s="1"/>
  <c r="I38" i="19"/>
  <c r="Y268" i="20"/>
  <c r="Z268" i="20"/>
  <c r="AA249" i="6"/>
  <c r="G66" i="19"/>
  <c r="AA243" i="6"/>
  <c r="G60" i="19"/>
  <c r="Y239" i="20"/>
  <c r="Z239" i="20"/>
  <c r="Y235" i="20"/>
  <c r="Z235" i="20"/>
  <c r="Y234" i="20"/>
  <c r="Z234" i="20"/>
  <c r="X245" i="4"/>
  <c r="Y245" i="4" s="1"/>
  <c r="G34" i="19"/>
  <c r="Y250" i="21"/>
  <c r="Z250" i="21"/>
  <c r="X246" i="4"/>
  <c r="Z246" i="4" s="1"/>
  <c r="G35" i="19"/>
  <c r="X253" i="4"/>
  <c r="G42" i="19"/>
  <c r="X248" i="4"/>
  <c r="Z248" i="4" s="1"/>
  <c r="G37" i="19"/>
  <c r="AA252" i="6"/>
  <c r="G69" i="19"/>
  <c r="AA244" i="6"/>
  <c r="G61" i="19"/>
  <c r="X247" i="4"/>
  <c r="Y247" i="4" s="1"/>
  <c r="G36" i="19"/>
  <c r="AA253" i="6"/>
  <c r="G70" i="19"/>
  <c r="Y241" i="20"/>
  <c r="Z241" i="20"/>
  <c r="AA247" i="6"/>
  <c r="G64" i="19"/>
  <c r="Y242" i="20"/>
  <c r="Z242" i="20"/>
  <c r="Y243" i="20"/>
  <c r="Z243" i="20"/>
  <c r="AA250" i="6"/>
  <c r="G67" i="19"/>
  <c r="Y240" i="20"/>
  <c r="Z240" i="20"/>
  <c r="X254" i="4"/>
  <c r="G43" i="19"/>
  <c r="X250" i="4"/>
  <c r="Y250" i="4" s="1"/>
  <c r="G39" i="19"/>
  <c r="X251" i="4"/>
  <c r="G40" i="19"/>
  <c r="AA251" i="6"/>
  <c r="G68" i="19"/>
  <c r="AA246" i="6"/>
  <c r="G63" i="19"/>
  <c r="Y238" i="20"/>
  <c r="Z238" i="20"/>
  <c r="X244" i="4"/>
  <c r="Z244" i="4" s="1"/>
  <c r="G33" i="19"/>
  <c r="AA254" i="6"/>
  <c r="G71" i="19"/>
  <c r="Y252" i="21"/>
  <c r="Z252" i="21"/>
  <c r="Y251" i="21"/>
  <c r="Z251" i="21"/>
  <c r="X227" i="4"/>
  <c r="C40" i="19"/>
  <c r="Y218" i="20"/>
  <c r="Z218" i="20"/>
  <c r="Y219" i="20"/>
  <c r="Z219" i="20"/>
  <c r="Y230" i="21"/>
  <c r="Z230" i="21"/>
  <c r="Y215" i="20"/>
  <c r="Z215" i="20"/>
  <c r="AA223" i="6"/>
  <c r="C64" i="19"/>
  <c r="Y216" i="20"/>
  <c r="Z216" i="20"/>
  <c r="Y217" i="20"/>
  <c r="Z217" i="20"/>
  <c r="Y210" i="20"/>
  <c r="Z210" i="20"/>
  <c r="AA222" i="6"/>
  <c r="C63" i="19"/>
  <c r="Y221" i="20"/>
  <c r="Z221" i="20"/>
  <c r="Y229" i="21"/>
  <c r="Z229" i="21"/>
  <c r="X230" i="4"/>
  <c r="C43" i="19"/>
  <c r="AA220" i="6"/>
  <c r="C61" i="19"/>
  <c r="X224" i="4"/>
  <c r="Y224" i="4" s="1"/>
  <c r="C37" i="19"/>
  <c r="AA221" i="6"/>
  <c r="C62" i="19"/>
  <c r="Y228" i="21"/>
  <c r="Z228" i="21"/>
  <c r="Y220" i="20"/>
  <c r="Z220" i="20"/>
  <c r="X221" i="4"/>
  <c r="Y221" i="4" s="1"/>
  <c r="C34" i="19"/>
  <c r="X223" i="4"/>
  <c r="Y223" i="4" s="1"/>
  <c r="C36" i="19"/>
  <c r="X220" i="4"/>
  <c r="Y220" i="4" s="1"/>
  <c r="C33" i="19"/>
  <c r="AA230" i="6"/>
  <c r="C71" i="19"/>
  <c r="AA226" i="6"/>
  <c r="C67" i="19"/>
  <c r="Y227" i="21"/>
  <c r="Z227" i="21"/>
  <c r="X226" i="4"/>
  <c r="Z226" i="4" s="1"/>
  <c r="C39" i="19"/>
  <c r="AA229" i="6"/>
  <c r="C70" i="19"/>
  <c r="AA227" i="6"/>
  <c r="C68" i="19"/>
  <c r="X219" i="4"/>
  <c r="Y219" i="4" s="1"/>
  <c r="C32" i="19"/>
  <c r="Y214" i="20"/>
  <c r="Z214" i="20"/>
  <c r="X222" i="4"/>
  <c r="Y222" i="4" s="1"/>
  <c r="C35" i="19"/>
  <c r="X228" i="4"/>
  <c r="Y228" i="4" s="1"/>
  <c r="C41" i="19"/>
  <c r="Y226" i="21"/>
  <c r="Z226" i="21"/>
  <c r="Y211" i="20"/>
  <c r="Z211" i="20"/>
  <c r="L62" i="11"/>
  <c r="AA102" i="6"/>
  <c r="E62" i="11"/>
  <c r="V62" i="11" s="1"/>
  <c r="AA108" i="6"/>
  <c r="E68" i="11"/>
  <c r="V68" i="11" s="1"/>
  <c r="AB106" i="6"/>
  <c r="AC106" i="6"/>
  <c r="AB107" i="6"/>
  <c r="AC107" i="6"/>
  <c r="AA100" i="6"/>
  <c r="E60" i="11"/>
  <c r="AA110" i="6"/>
  <c r="E70" i="11"/>
  <c r="V70" i="11" s="1"/>
  <c r="L70" i="11"/>
  <c r="L69" i="11"/>
  <c r="AB55" i="6"/>
  <c r="AC55" i="6"/>
  <c r="AB58" i="6"/>
  <c r="AC58" i="6"/>
  <c r="AB57" i="6"/>
  <c r="AC57" i="6"/>
  <c r="L67" i="11"/>
  <c r="AA38" i="6"/>
  <c r="I70" i="11"/>
  <c r="Z70" i="11" s="1"/>
  <c r="AA31" i="6"/>
  <c r="I63" i="11"/>
  <c r="Z63" i="11" s="1"/>
  <c r="AA30" i="6"/>
  <c r="I62" i="11"/>
  <c r="Z62" i="11" s="1"/>
  <c r="AA35" i="6"/>
  <c r="I67" i="11"/>
  <c r="Z67" i="11" s="1"/>
  <c r="L68" i="11"/>
  <c r="AA37" i="6"/>
  <c r="I69" i="11"/>
  <c r="Z69" i="11" s="1"/>
  <c r="AA29" i="6"/>
  <c r="I61" i="11"/>
  <c r="Z61" i="11" s="1"/>
  <c r="L65" i="11"/>
  <c r="L64" i="11"/>
  <c r="V5" i="6"/>
  <c r="W5" i="6" s="1"/>
  <c r="S7" i="4"/>
  <c r="T7" i="4" s="1"/>
  <c r="V9" i="6"/>
  <c r="W9" i="6" s="1"/>
  <c r="AA7" i="6"/>
  <c r="C63" i="11"/>
  <c r="T63" i="11" s="1"/>
  <c r="AA6" i="6"/>
  <c r="C62" i="11"/>
  <c r="T62" i="11" s="1"/>
  <c r="AA8" i="6"/>
  <c r="C64" i="11"/>
  <c r="T64" i="11" s="1"/>
  <c r="AA10" i="6"/>
  <c r="C66" i="11"/>
  <c r="T66" i="11" s="1"/>
  <c r="AA11" i="6"/>
  <c r="C67" i="11"/>
  <c r="T67" i="11" s="1"/>
  <c r="AA12" i="6"/>
  <c r="C68" i="11"/>
  <c r="T68" i="11" s="1"/>
  <c r="AA4" i="6"/>
  <c r="C60" i="11"/>
  <c r="T60" i="11" s="1"/>
  <c r="L33" i="11"/>
  <c r="AA9" i="6"/>
  <c r="C65" i="11"/>
  <c r="T65" i="11" s="1"/>
  <c r="AA5" i="6"/>
  <c r="C61" i="11"/>
  <c r="T61" i="11" s="1"/>
  <c r="AA14" i="6"/>
  <c r="C70" i="11"/>
  <c r="T70" i="11" s="1"/>
  <c r="AB3" i="6"/>
  <c r="AC3" i="6"/>
  <c r="S156" i="4"/>
  <c r="T156" i="4" s="1"/>
  <c r="L36" i="11"/>
  <c r="S124" i="4"/>
  <c r="T124" i="4" s="1"/>
  <c r="J60" i="18"/>
  <c r="L40" i="11"/>
  <c r="L38" i="11"/>
  <c r="Y351" i="21"/>
  <c r="Z351" i="21"/>
  <c r="Y354" i="21"/>
  <c r="Z354" i="21"/>
  <c r="Y349" i="21"/>
  <c r="Z349" i="21"/>
  <c r="Y358" i="21"/>
  <c r="Z358" i="21"/>
  <c r="Y350" i="21"/>
  <c r="Z350" i="21"/>
  <c r="Y348" i="21"/>
  <c r="Z348" i="21"/>
  <c r="Y346" i="21"/>
  <c r="Z346" i="21"/>
  <c r="Y355" i="21"/>
  <c r="Z355" i="21"/>
  <c r="Y347" i="21"/>
  <c r="Z347" i="21"/>
  <c r="Y357" i="21"/>
  <c r="Z357" i="21"/>
  <c r="Y356" i="21"/>
  <c r="Z356" i="21"/>
  <c r="Y339" i="21"/>
  <c r="Z339" i="21"/>
  <c r="Y343" i="21"/>
  <c r="Z343" i="21"/>
  <c r="Y340" i="21"/>
  <c r="Z340" i="21"/>
  <c r="Y342" i="21"/>
  <c r="Z342" i="21"/>
  <c r="Y341" i="21"/>
  <c r="Z341" i="21"/>
  <c r="Y321" i="21"/>
  <c r="Z321" i="21"/>
  <c r="Y318" i="21"/>
  <c r="Z318" i="21"/>
  <c r="Y315" i="21"/>
  <c r="Z315" i="21"/>
  <c r="Y320" i="21"/>
  <c r="Z320" i="21"/>
  <c r="Y319" i="21"/>
  <c r="Z319" i="21"/>
  <c r="Y316" i="21"/>
  <c r="Z316" i="21"/>
  <c r="Y291" i="21"/>
  <c r="Z291" i="21"/>
  <c r="Y295" i="21"/>
  <c r="Z295" i="21"/>
  <c r="Y294" i="21"/>
  <c r="Z294" i="21"/>
  <c r="Y292" i="21"/>
  <c r="Z292" i="21"/>
  <c r="Y293" i="21"/>
  <c r="Z293" i="21"/>
  <c r="Y272" i="21"/>
  <c r="Z272" i="21"/>
  <c r="Y268" i="21"/>
  <c r="Z268" i="21"/>
  <c r="Y267" i="21"/>
  <c r="Z267" i="21"/>
  <c r="Y270" i="21"/>
  <c r="Z270" i="21"/>
  <c r="Y271" i="21"/>
  <c r="Z271" i="21"/>
  <c r="Y269" i="21"/>
  <c r="Z269" i="21"/>
  <c r="Y248" i="21"/>
  <c r="Z248" i="21"/>
  <c r="Y243" i="21"/>
  <c r="Z243" i="21"/>
  <c r="Y247" i="21"/>
  <c r="Z247" i="21"/>
  <c r="Y249" i="21"/>
  <c r="Z249" i="21"/>
  <c r="Y244" i="21"/>
  <c r="Z244" i="21"/>
  <c r="Y223" i="21"/>
  <c r="Z223" i="21"/>
  <c r="Y224" i="21"/>
  <c r="Z224" i="21"/>
  <c r="Y219" i="21"/>
  <c r="Z219" i="21"/>
  <c r="Y225" i="21"/>
  <c r="Z225" i="21"/>
  <c r="Y220" i="21"/>
  <c r="Z220" i="21"/>
  <c r="S221" i="4"/>
  <c r="T221" i="4" s="1"/>
  <c r="AA153" i="6"/>
  <c r="G65" i="11"/>
  <c r="X65" i="11" s="1"/>
  <c r="X28" i="4"/>
  <c r="I32" i="11"/>
  <c r="Z32" i="11" s="1"/>
  <c r="X21" i="4"/>
  <c r="C49" i="11"/>
  <c r="T49" i="11" s="1"/>
  <c r="X13" i="4"/>
  <c r="C41" i="11"/>
  <c r="T41" i="11" s="1"/>
  <c r="AA131" i="6"/>
  <c r="E67" i="18"/>
  <c r="T67" i="18" s="1"/>
  <c r="AA123" i="6"/>
  <c r="E59" i="18"/>
  <c r="T59" i="18" s="1"/>
  <c r="AA154" i="6"/>
  <c r="G66" i="11"/>
  <c r="X66" i="11" s="1"/>
  <c r="X80" i="4"/>
  <c r="C36" i="18"/>
  <c r="X31" i="4"/>
  <c r="I35" i="11"/>
  <c r="Z35" i="11" s="1"/>
  <c r="X68" i="4"/>
  <c r="K48" i="11"/>
  <c r="X105" i="4"/>
  <c r="E37" i="11"/>
  <c r="V37" i="11" s="1"/>
  <c r="X106" i="4"/>
  <c r="E38" i="11"/>
  <c r="V38" i="11" s="1"/>
  <c r="X207" i="4"/>
  <c r="I43" i="18"/>
  <c r="X43" i="18" s="1"/>
  <c r="X175" i="4"/>
  <c r="G35" i="18"/>
  <c r="V35" i="18" s="1"/>
  <c r="X54" i="4"/>
  <c r="K34" i="11"/>
  <c r="AB34" i="11" s="1"/>
  <c r="AA126" i="6"/>
  <c r="E62" i="18"/>
  <c r="T62" i="18" s="1"/>
  <c r="AA127" i="6"/>
  <c r="E63" i="18"/>
  <c r="T63" i="18" s="1"/>
  <c r="AA86" i="6"/>
  <c r="C70" i="18"/>
  <c r="R70" i="18" s="1"/>
  <c r="AA137" i="6"/>
  <c r="E73" i="18"/>
  <c r="T73" i="18" s="1"/>
  <c r="AA149" i="6"/>
  <c r="G61" i="11"/>
  <c r="X61" i="11" s="1"/>
  <c r="AA184" i="6"/>
  <c r="G72" i="18"/>
  <c r="V72" i="18" s="1"/>
  <c r="AA197" i="6"/>
  <c r="I61" i="18"/>
  <c r="X61" i="18" s="1"/>
  <c r="AA206" i="6"/>
  <c r="I70" i="18"/>
  <c r="X70" i="18" s="1"/>
  <c r="AA205" i="6"/>
  <c r="I69" i="18"/>
  <c r="X69" i="18" s="1"/>
  <c r="X154" i="4"/>
  <c r="G38" i="11"/>
  <c r="X38" i="11" s="1"/>
  <c r="AA81" i="6"/>
  <c r="C65" i="18"/>
  <c r="R65" i="18" s="1"/>
  <c r="X79" i="4"/>
  <c r="C35" i="18"/>
  <c r="X22" i="4"/>
  <c r="C50" i="11"/>
  <c r="T50" i="11" s="1"/>
  <c r="X90" i="4"/>
  <c r="C46" i="18"/>
  <c r="R46" i="18" s="1"/>
  <c r="X32" i="4"/>
  <c r="I36" i="11"/>
  <c r="Z36" i="11" s="1"/>
  <c r="X131" i="4"/>
  <c r="E39" i="18"/>
  <c r="X141" i="4"/>
  <c r="E49" i="18"/>
  <c r="AA89" i="6"/>
  <c r="C73" i="18"/>
  <c r="AA124" i="6"/>
  <c r="E60" i="18"/>
  <c r="T60" i="18" s="1"/>
  <c r="X83" i="4"/>
  <c r="C39" i="18"/>
  <c r="R39" i="18" s="1"/>
  <c r="X9" i="4"/>
  <c r="C37" i="11"/>
  <c r="T37" i="11" s="1"/>
  <c r="Y3" i="4"/>
  <c r="Z3" i="4"/>
  <c r="X92" i="4"/>
  <c r="C48" i="18"/>
  <c r="R48" i="18" s="1"/>
  <c r="AA77" i="6"/>
  <c r="C61" i="18"/>
  <c r="R61" i="18" s="1"/>
  <c r="X180" i="4"/>
  <c r="G40" i="18"/>
  <c r="V40" i="18" s="1"/>
  <c r="AA152" i="6"/>
  <c r="G64" i="11"/>
  <c r="X64" i="11" s="1"/>
  <c r="AA204" i="6"/>
  <c r="I68" i="18"/>
  <c r="X68" i="18" s="1"/>
  <c r="AA88" i="6"/>
  <c r="C72" i="18"/>
  <c r="X174" i="4"/>
  <c r="G34" i="18"/>
  <c r="V34" i="18" s="1"/>
  <c r="X63" i="4"/>
  <c r="K43" i="11"/>
  <c r="AB43" i="11" s="1"/>
  <c r="X38" i="4"/>
  <c r="I42" i="11"/>
  <c r="Z42" i="11" s="1"/>
  <c r="X197" i="4"/>
  <c r="I33" i="18"/>
  <c r="X33" i="18" s="1"/>
  <c r="X183" i="4"/>
  <c r="G43" i="18"/>
  <c r="V43" i="18" s="1"/>
  <c r="X69" i="4"/>
  <c r="K49" i="11"/>
  <c r="AB49" i="11" s="1"/>
  <c r="X52" i="4"/>
  <c r="K32" i="11"/>
  <c r="AB32" i="11" s="1"/>
  <c r="X113" i="4"/>
  <c r="E45" i="11"/>
  <c r="V45" i="11" s="1"/>
  <c r="X165" i="4"/>
  <c r="G49" i="11"/>
  <c r="X49" i="11" s="1"/>
  <c r="AA128" i="6"/>
  <c r="E64" i="18"/>
  <c r="T64" i="18" s="1"/>
  <c r="AA138" i="6"/>
  <c r="E74" i="18"/>
  <c r="T74" i="18" s="1"/>
  <c r="AA207" i="6"/>
  <c r="I71" i="18"/>
  <c r="X71" i="18" s="1"/>
  <c r="AA195" i="6"/>
  <c r="I59" i="18"/>
  <c r="X59" i="18" s="1"/>
  <c r="AA212" i="6"/>
  <c r="I76" i="18"/>
  <c r="X76" i="18" s="1"/>
  <c r="X78" i="4"/>
  <c r="C34" i="18"/>
  <c r="R34" i="18" s="1"/>
  <c r="X20" i="4"/>
  <c r="C48" i="11"/>
  <c r="T48" i="11" s="1"/>
  <c r="AA79" i="6"/>
  <c r="C63" i="18"/>
  <c r="AA161" i="6"/>
  <c r="G73" i="11"/>
  <c r="X73" i="11" s="1"/>
  <c r="X17" i="4"/>
  <c r="C45" i="11"/>
  <c r="T45" i="11" s="1"/>
  <c r="X117" i="4"/>
  <c r="E49" i="11"/>
  <c r="V49" i="11" s="1"/>
  <c r="X189" i="4"/>
  <c r="G49" i="18"/>
  <c r="V49" i="18" s="1"/>
  <c r="X162" i="4"/>
  <c r="G46" i="11"/>
  <c r="X46" i="11" s="1"/>
  <c r="AA133" i="6"/>
  <c r="E69" i="18"/>
  <c r="T69" i="18" s="1"/>
  <c r="AA176" i="6"/>
  <c r="G64" i="18"/>
  <c r="V64" i="18" s="1"/>
  <c r="X172" i="4"/>
  <c r="G32" i="18"/>
  <c r="V32" i="18" s="1"/>
  <c r="X147" i="4"/>
  <c r="G31" i="11"/>
  <c r="X31" i="11" s="1"/>
  <c r="X135" i="4"/>
  <c r="E43" i="18"/>
  <c r="T43" i="18" s="1"/>
  <c r="X129" i="4"/>
  <c r="E37" i="18"/>
  <c r="T37" i="18" s="1"/>
  <c r="X213" i="4"/>
  <c r="I49" i="18"/>
  <c r="X49" i="18" s="1"/>
  <c r="X70" i="4"/>
  <c r="K50" i="11"/>
  <c r="AA125" i="6"/>
  <c r="E61" i="18"/>
  <c r="T61" i="18" s="1"/>
  <c r="AA85" i="6"/>
  <c r="C69" i="18"/>
  <c r="R69" i="18" s="1"/>
  <c r="AA139" i="6"/>
  <c r="E75" i="18"/>
  <c r="T75" i="18" s="1"/>
  <c r="AA157" i="6"/>
  <c r="G69" i="11"/>
  <c r="X69" i="11" s="1"/>
  <c r="AA178" i="6"/>
  <c r="G66" i="18"/>
  <c r="V66" i="18" s="1"/>
  <c r="AA214" i="6"/>
  <c r="I78" i="18"/>
  <c r="X78" i="18" s="1"/>
  <c r="AA203" i="6"/>
  <c r="I67" i="18"/>
  <c r="X67" i="18" s="1"/>
  <c r="AA80" i="6"/>
  <c r="C64" i="18"/>
  <c r="X65" i="4"/>
  <c r="K45" i="11"/>
  <c r="AB45" i="11" s="1"/>
  <c r="X187" i="4"/>
  <c r="G47" i="18"/>
  <c r="V47" i="18" s="1"/>
  <c r="X30" i="4"/>
  <c r="I34" i="11"/>
  <c r="Z34" i="11" s="1"/>
  <c r="X59" i="4"/>
  <c r="K39" i="11"/>
  <c r="AA158" i="6"/>
  <c r="G70" i="11"/>
  <c r="X70" i="11" s="1"/>
  <c r="X62" i="4"/>
  <c r="K42" i="11"/>
  <c r="AB42" i="11" s="1"/>
  <c r="X94" i="4"/>
  <c r="C50" i="18"/>
  <c r="R50" i="18" s="1"/>
  <c r="X86" i="4"/>
  <c r="C42" i="18"/>
  <c r="R42" i="18" s="1"/>
  <c r="X114" i="4"/>
  <c r="E46" i="11"/>
  <c r="V46" i="11" s="1"/>
  <c r="X186" i="4"/>
  <c r="G46" i="18"/>
  <c r="V46" i="18" s="1"/>
  <c r="X27" i="4"/>
  <c r="I31" i="11"/>
  <c r="Z31" i="11" s="1"/>
  <c r="X171" i="4"/>
  <c r="G31" i="18"/>
  <c r="V31" i="18" s="1"/>
  <c r="AA177" i="6"/>
  <c r="G65" i="18"/>
  <c r="V65" i="18" s="1"/>
  <c r="AA160" i="6"/>
  <c r="G72" i="11"/>
  <c r="X72" i="11" s="1"/>
  <c r="AA130" i="6"/>
  <c r="E66" i="18"/>
  <c r="T66" i="18" s="1"/>
  <c r="AA135" i="6"/>
  <c r="E71" i="18"/>
  <c r="T71" i="18" s="1"/>
  <c r="AA163" i="6"/>
  <c r="G75" i="11"/>
  <c r="X75" i="11" s="1"/>
  <c r="AA150" i="6"/>
  <c r="G62" i="11"/>
  <c r="X62" i="11" s="1"/>
  <c r="AA198" i="6"/>
  <c r="I62" i="18"/>
  <c r="X62" i="18" s="1"/>
  <c r="AA209" i="6"/>
  <c r="I73" i="18"/>
  <c r="X73" i="18" s="1"/>
  <c r="X104" i="4"/>
  <c r="E36" i="11"/>
  <c r="V36" i="11" s="1"/>
  <c r="X158" i="4"/>
  <c r="G42" i="11"/>
  <c r="X42" i="11" s="1"/>
  <c r="X7" i="4"/>
  <c r="C35" i="11"/>
  <c r="T35" i="11" s="1"/>
  <c r="X156" i="4"/>
  <c r="G40" i="11"/>
  <c r="X40" i="11" s="1"/>
  <c r="AA190" i="6"/>
  <c r="G78" i="18"/>
  <c r="AA134" i="6"/>
  <c r="E70" i="18"/>
  <c r="T70" i="18" s="1"/>
  <c r="X124" i="4"/>
  <c r="E32" i="18"/>
  <c r="T32" i="18" s="1"/>
  <c r="X157" i="4"/>
  <c r="G41" i="11"/>
  <c r="X41" i="11" s="1"/>
  <c r="X140" i="4"/>
  <c r="E48" i="18"/>
  <c r="T48" i="18" s="1"/>
  <c r="AA166" i="6"/>
  <c r="G78" i="11"/>
  <c r="X78" i="11" s="1"/>
  <c r="AA140" i="6"/>
  <c r="E76" i="18"/>
  <c r="T76" i="18" s="1"/>
  <c r="AA186" i="6"/>
  <c r="G74" i="18"/>
  <c r="V74" i="18" s="1"/>
  <c r="X88" i="4"/>
  <c r="C44" i="18"/>
  <c r="X202" i="4"/>
  <c r="I38" i="18"/>
  <c r="X38" i="18" s="1"/>
  <c r="X190" i="4"/>
  <c r="G50" i="18"/>
  <c r="V50" i="18" s="1"/>
  <c r="X209" i="4"/>
  <c r="I45" i="18"/>
  <c r="X45" i="18" s="1"/>
  <c r="AA141" i="6"/>
  <c r="E77" i="18"/>
  <c r="T77" i="18" s="1"/>
  <c r="AA75" i="6"/>
  <c r="C59" i="18"/>
  <c r="R59" i="18" s="1"/>
  <c r="X102" i="4"/>
  <c r="E34" i="11"/>
  <c r="V34" i="11" s="1"/>
  <c r="X55" i="4"/>
  <c r="K35" i="11"/>
  <c r="AB35" i="11" s="1"/>
  <c r="X126" i="4"/>
  <c r="E34" i="18"/>
  <c r="T34" i="18" s="1"/>
  <c r="X184" i="4"/>
  <c r="G44" i="18"/>
  <c r="V44" i="18" s="1"/>
  <c r="X214" i="4"/>
  <c r="I50" i="18"/>
  <c r="X50" i="18" s="1"/>
  <c r="X203" i="4"/>
  <c r="I39" i="18"/>
  <c r="X39" i="18" s="1"/>
  <c r="X198" i="4"/>
  <c r="I34" i="18"/>
  <c r="X34" i="18" s="1"/>
  <c r="X163" i="4"/>
  <c r="G47" i="11"/>
  <c r="X47" i="11" s="1"/>
  <c r="X137" i="4"/>
  <c r="E45" i="18"/>
  <c r="T45" i="18" s="1"/>
  <c r="X132" i="4"/>
  <c r="E40" i="18"/>
  <c r="T40" i="18" s="1"/>
  <c r="X87" i="4"/>
  <c r="C43" i="18"/>
  <c r="R43" i="18" s="1"/>
  <c r="X46" i="4"/>
  <c r="I50" i="11"/>
  <c r="Z50" i="11" s="1"/>
  <c r="AA94" i="6"/>
  <c r="C78" i="18"/>
  <c r="R78" i="18" s="1"/>
  <c r="AA129" i="6"/>
  <c r="E65" i="18"/>
  <c r="T65" i="18" s="1"/>
  <c r="AA159" i="6"/>
  <c r="G71" i="11"/>
  <c r="X71" i="11" s="1"/>
  <c r="AA171" i="6"/>
  <c r="G59" i="18"/>
  <c r="V59" i="18" s="1"/>
  <c r="AA183" i="6"/>
  <c r="G71" i="18"/>
  <c r="V71" i="18" s="1"/>
  <c r="AA185" i="6"/>
  <c r="G73" i="18"/>
  <c r="V73" i="18" s="1"/>
  <c r="AA213" i="6"/>
  <c r="I77" i="18"/>
  <c r="X77" i="18" s="1"/>
  <c r="X142" i="4"/>
  <c r="E50" i="18"/>
  <c r="T50" i="18" s="1"/>
  <c r="X15" i="4"/>
  <c r="C43" i="11"/>
  <c r="T43" i="11" s="1"/>
  <c r="X130" i="4"/>
  <c r="E38" i="18"/>
  <c r="T38" i="18" s="1"/>
  <c r="X11" i="4"/>
  <c r="C39" i="11"/>
  <c r="T39" i="11" s="1"/>
  <c r="AA162" i="6"/>
  <c r="G74" i="11"/>
  <c r="X74" i="11" s="1"/>
  <c r="Y16" i="4"/>
  <c r="Z16" i="4"/>
  <c r="X81" i="4"/>
  <c r="C37" i="18"/>
  <c r="R37" i="18" s="1"/>
  <c r="X115" i="4"/>
  <c r="E47" i="11"/>
  <c r="V47" i="11" s="1"/>
  <c r="X201" i="4"/>
  <c r="I37" i="18"/>
  <c r="X37" i="18" s="1"/>
  <c r="AA188" i="6"/>
  <c r="G76" i="18"/>
  <c r="V76" i="18" s="1"/>
  <c r="X181" i="4"/>
  <c r="G41" i="18"/>
  <c r="V41" i="18" s="1"/>
  <c r="X18" i="4"/>
  <c r="C46" i="11"/>
  <c r="T46" i="11" s="1"/>
  <c r="AA210" i="6"/>
  <c r="I74" i="18"/>
  <c r="AA84" i="6"/>
  <c r="C68" i="18"/>
  <c r="R68" i="18" s="1"/>
  <c r="X56" i="4"/>
  <c r="K36" i="11"/>
  <c r="AB36" i="11" s="1"/>
  <c r="X177" i="4"/>
  <c r="G37" i="18"/>
  <c r="V37" i="18" s="1"/>
  <c r="X148" i="4"/>
  <c r="G32" i="11"/>
  <c r="X32" i="11" s="1"/>
  <c r="X199" i="4"/>
  <c r="I35" i="18"/>
  <c r="X35" i="18" s="1"/>
  <c r="X127" i="4"/>
  <c r="E35" i="18"/>
  <c r="T35" i="18" s="1"/>
  <c r="X178" i="4"/>
  <c r="G38" i="18"/>
  <c r="V38" i="18" s="1"/>
  <c r="AA93" i="6"/>
  <c r="C77" i="18"/>
  <c r="R77" i="18" s="1"/>
  <c r="AA136" i="6"/>
  <c r="E72" i="18"/>
  <c r="T72" i="18" s="1"/>
  <c r="AA175" i="6"/>
  <c r="G63" i="18"/>
  <c r="V63" i="18" s="1"/>
  <c r="AA181" i="6"/>
  <c r="G69" i="18"/>
  <c r="AA199" i="6"/>
  <c r="I63" i="18"/>
  <c r="X63" i="18" s="1"/>
  <c r="X110" i="4"/>
  <c r="E42" i="11"/>
  <c r="V42" i="11" s="1"/>
  <c r="X123" i="4"/>
  <c r="E31" i="18"/>
  <c r="X6" i="4"/>
  <c r="C34" i="11"/>
  <c r="T34" i="11" s="1"/>
  <c r="X107" i="4"/>
  <c r="E39" i="11"/>
  <c r="V39" i="11" s="1"/>
  <c r="AA147" i="6"/>
  <c r="G59" i="11"/>
  <c r="X59" i="11" s="1"/>
  <c r="AA173" i="6"/>
  <c r="G61" i="18"/>
  <c r="AA90" i="6"/>
  <c r="C74" i="18"/>
  <c r="R74" i="18" s="1"/>
  <c r="X151" i="4"/>
  <c r="G35" i="11"/>
  <c r="X35" i="11" s="1"/>
  <c r="AA208" i="6"/>
  <c r="I72" i="18"/>
  <c r="X72" i="18" s="1"/>
  <c r="X166" i="4"/>
  <c r="G50" i="11"/>
  <c r="X50" i="11" s="1"/>
  <c r="AA189" i="6"/>
  <c r="G77" i="18"/>
  <c r="X100" i="4"/>
  <c r="E32" i="11"/>
  <c r="X173" i="4"/>
  <c r="G33" i="18"/>
  <c r="V33" i="18" s="1"/>
  <c r="X109" i="4"/>
  <c r="E41" i="11"/>
  <c r="V41" i="11" s="1"/>
  <c r="X53" i="4"/>
  <c r="K33" i="11"/>
  <c r="AB33" i="11" s="1"/>
  <c r="X39" i="4"/>
  <c r="I43" i="11"/>
  <c r="X150" i="4"/>
  <c r="G34" i="11"/>
  <c r="X34" i="11" s="1"/>
  <c r="X116" i="4"/>
  <c r="E48" i="11"/>
  <c r="V48" i="11" s="1"/>
  <c r="X160" i="4"/>
  <c r="G44" i="11"/>
  <c r="X44" i="11" s="1"/>
  <c r="X195" i="4"/>
  <c r="I31" i="18"/>
  <c r="X31" i="18" s="1"/>
  <c r="X89" i="4"/>
  <c r="C45" i="18"/>
  <c r="R45" i="18" s="1"/>
  <c r="X91" i="4"/>
  <c r="C47" i="18"/>
  <c r="R47" i="18" s="1"/>
  <c r="X204" i="4"/>
  <c r="I40" i="18"/>
  <c r="X40" i="18" s="1"/>
  <c r="X155" i="4"/>
  <c r="G39" i="11"/>
  <c r="X39" i="11" s="1"/>
  <c r="X188" i="4"/>
  <c r="G48" i="18"/>
  <c r="V48" i="18" s="1"/>
  <c r="AA91" i="6"/>
  <c r="C75" i="18"/>
  <c r="R75" i="18" s="1"/>
  <c r="AA132" i="6"/>
  <c r="E68" i="18"/>
  <c r="T68" i="18" s="1"/>
  <c r="AA148" i="6"/>
  <c r="G60" i="11"/>
  <c r="X60" i="11" s="1"/>
  <c r="AA151" i="6"/>
  <c r="G63" i="11"/>
  <c r="X63" i="11" s="1"/>
  <c r="AA187" i="6"/>
  <c r="G75" i="18"/>
  <c r="V75" i="18" s="1"/>
  <c r="AA179" i="6"/>
  <c r="G67" i="18"/>
  <c r="V67" i="18" s="1"/>
  <c r="AA92" i="6"/>
  <c r="C76" i="18"/>
  <c r="X10" i="4"/>
  <c r="C38" i="11"/>
  <c r="T38" i="11" s="1"/>
  <c r="X185" i="4"/>
  <c r="G45" i="18"/>
  <c r="V45" i="18" s="1"/>
  <c r="X99" i="4"/>
  <c r="E31" i="11"/>
  <c r="X133" i="4"/>
  <c r="E41" i="18"/>
  <c r="X206" i="4"/>
  <c r="I42" i="18"/>
  <c r="X42" i="18" s="1"/>
  <c r="X8" i="4"/>
  <c r="C36" i="11"/>
  <c r="T36" i="11" s="1"/>
  <c r="AA182" i="6"/>
  <c r="G70" i="18"/>
  <c r="X134" i="4"/>
  <c r="E42" i="18"/>
  <c r="T42" i="18" s="1"/>
  <c r="J46" i="18"/>
  <c r="V103" i="6"/>
  <c r="W103" i="6" s="1"/>
  <c r="S83" i="4"/>
  <c r="T83" i="4" s="1"/>
  <c r="S9" i="4"/>
  <c r="T9" i="4" s="1"/>
  <c r="V90" i="6"/>
  <c r="W90" i="6" s="1"/>
  <c r="S134" i="4"/>
  <c r="T134" i="4" s="1"/>
  <c r="W210" i="4"/>
  <c r="S185" i="4"/>
  <c r="T185" i="4" s="1"/>
  <c r="V189" i="6"/>
  <c r="W189" i="6" s="1"/>
  <c r="S206" i="4"/>
  <c r="T206" i="4" s="1"/>
  <c r="V246" i="6"/>
  <c r="W246" i="6" s="1"/>
  <c r="S245" i="4"/>
  <c r="T245" i="4" s="1"/>
  <c r="W324" i="20"/>
  <c r="X324" i="20" s="1"/>
  <c r="S324" i="20"/>
  <c r="T324" i="20" s="1"/>
  <c r="S224" i="20"/>
  <c r="T224" i="20" s="1"/>
  <c r="W224" i="20"/>
  <c r="X224" i="20" s="1"/>
  <c r="W77" i="20"/>
  <c r="X77" i="20" s="1"/>
  <c r="Y77" i="20" s="1"/>
  <c r="S77" i="20"/>
  <c r="T77" i="20" s="1"/>
  <c r="S42" i="20"/>
  <c r="T42" i="20" s="1"/>
  <c r="W42" i="20"/>
  <c r="X42" i="20" s="1"/>
  <c r="Y42" i="20" s="1"/>
  <c r="S21" i="21"/>
  <c r="T21" i="21" s="1"/>
  <c r="W21" i="21"/>
  <c r="X21" i="21" s="1"/>
  <c r="Y21" i="21" s="1"/>
  <c r="W253" i="20"/>
  <c r="X253" i="20" s="1"/>
  <c r="S253" i="20"/>
  <c r="T253" i="20" s="1"/>
  <c r="S254" i="21"/>
  <c r="T254" i="21" s="1"/>
  <c r="W254" i="21"/>
  <c r="X254" i="21" s="1"/>
  <c r="S284" i="21"/>
  <c r="T284" i="21" s="1"/>
  <c r="W284" i="21"/>
  <c r="X284" i="21" s="1"/>
  <c r="S61" i="21"/>
  <c r="T61" i="21" s="1"/>
  <c r="W61" i="21"/>
  <c r="X61" i="21" s="1"/>
  <c r="Y61" i="21" s="1"/>
  <c r="S315" i="20"/>
  <c r="T315" i="20" s="1"/>
  <c r="W315" i="20"/>
  <c r="X315" i="20" s="1"/>
  <c r="W287" i="20"/>
  <c r="X287" i="20" s="1"/>
  <c r="S287" i="20"/>
  <c r="T287" i="20" s="1"/>
  <c r="S265" i="20"/>
  <c r="T265" i="20" s="1"/>
  <c r="W265" i="20"/>
  <c r="X265" i="20" s="1"/>
  <c r="S126" i="20"/>
  <c r="T126" i="20" s="1"/>
  <c r="W126" i="20"/>
  <c r="X126" i="20" s="1"/>
  <c r="Y126" i="20" s="1"/>
  <c r="S333" i="21"/>
  <c r="T333" i="21" s="1"/>
  <c r="W333" i="21"/>
  <c r="X333" i="21" s="1"/>
  <c r="S61" i="20"/>
  <c r="T61" i="20" s="1"/>
  <c r="W61" i="20"/>
  <c r="X61" i="20" s="1"/>
  <c r="Y61" i="20" s="1"/>
  <c r="W307" i="20"/>
  <c r="X307" i="20" s="1"/>
  <c r="S307" i="20"/>
  <c r="T307" i="20" s="1"/>
  <c r="S60" i="20"/>
  <c r="T60" i="20" s="1"/>
  <c r="W60" i="20"/>
  <c r="X60" i="20" s="1"/>
  <c r="Y60" i="20" s="1"/>
  <c r="S87" i="20"/>
  <c r="T87" i="20" s="1"/>
  <c r="W87" i="20"/>
  <c r="X87" i="20" s="1"/>
  <c r="Y87" i="20" s="1"/>
  <c r="S325" i="21"/>
  <c r="T325" i="21" s="1"/>
  <c r="W325" i="21"/>
  <c r="X325" i="21" s="1"/>
  <c r="S136" i="20"/>
  <c r="T136" i="20" s="1"/>
  <c r="W136" i="20"/>
  <c r="X136" i="20" s="1"/>
  <c r="Y136" i="20" s="1"/>
  <c r="S296" i="20"/>
  <c r="T296" i="20" s="1"/>
  <c r="W296" i="20"/>
  <c r="X296" i="20" s="1"/>
  <c r="W17" i="21"/>
  <c r="X17" i="21" s="1"/>
  <c r="Y17" i="21" s="1"/>
  <c r="S17" i="21"/>
  <c r="T17" i="21" s="1"/>
  <c r="S60" i="21"/>
  <c r="T60" i="21" s="1"/>
  <c r="W60" i="21"/>
  <c r="X60" i="21" s="1"/>
  <c r="Y60" i="21" s="1"/>
  <c r="S154" i="21"/>
  <c r="T154" i="21" s="1"/>
  <c r="W154" i="21"/>
  <c r="X154" i="21" s="1"/>
  <c r="Y154" i="21" s="1"/>
  <c r="W11" i="21"/>
  <c r="X11" i="21" s="1"/>
  <c r="Y11" i="21" s="1"/>
  <c r="S11" i="21"/>
  <c r="T11" i="21" s="1"/>
  <c r="S222" i="21"/>
  <c r="T222" i="21" s="1"/>
  <c r="W222" i="21"/>
  <c r="X222" i="21" s="1"/>
  <c r="S64" i="21"/>
  <c r="T64" i="21" s="1"/>
  <c r="W64" i="21"/>
  <c r="X64" i="21" s="1"/>
  <c r="Y64" i="21" s="1"/>
  <c r="S54" i="20"/>
  <c r="T54" i="20" s="1"/>
  <c r="W54" i="20"/>
  <c r="X54" i="20" s="1"/>
  <c r="Y54" i="20" s="1"/>
  <c r="S11" i="20"/>
  <c r="T11" i="20" s="1"/>
  <c r="W11" i="20"/>
  <c r="X11" i="20" s="1"/>
  <c r="Y11" i="20" s="1"/>
  <c r="S156" i="20"/>
  <c r="T156" i="20" s="1"/>
  <c r="W156" i="20"/>
  <c r="X156" i="20" s="1"/>
  <c r="Y156" i="20" s="1"/>
  <c r="S201" i="20"/>
  <c r="T201" i="20" s="1"/>
  <c r="W201" i="20"/>
  <c r="X201" i="20" s="1"/>
  <c r="Y201" i="20" s="1"/>
  <c r="S324" i="21"/>
  <c r="T324" i="21" s="1"/>
  <c r="W324" i="21"/>
  <c r="X324" i="21" s="1"/>
  <c r="S31" i="20"/>
  <c r="T31" i="20" s="1"/>
  <c r="W31" i="20"/>
  <c r="X31" i="20" s="1"/>
  <c r="Y31" i="20" s="1"/>
  <c r="S275" i="20"/>
  <c r="T275" i="20" s="1"/>
  <c r="W275" i="20"/>
  <c r="X275" i="20" s="1"/>
  <c r="S181" i="21"/>
  <c r="T181" i="21" s="1"/>
  <c r="W181" i="21"/>
  <c r="X181" i="21" s="1"/>
  <c r="Y181" i="21" s="1"/>
  <c r="S194" i="20"/>
  <c r="T194" i="20" s="1"/>
  <c r="W194" i="20"/>
  <c r="X194" i="20" s="1"/>
  <c r="Y194" i="20" s="1"/>
  <c r="W221" i="21"/>
  <c r="X221" i="21" s="1"/>
  <c r="S221" i="21"/>
  <c r="T221" i="21" s="1"/>
  <c r="W189" i="21"/>
  <c r="X189" i="21" s="1"/>
  <c r="Y189" i="21" s="1"/>
  <c r="S189" i="21"/>
  <c r="T189" i="21" s="1"/>
  <c r="W295" i="20"/>
  <c r="X295" i="20" s="1"/>
  <c r="S295" i="20"/>
  <c r="T295" i="20" s="1"/>
  <c r="W245" i="21"/>
  <c r="X245" i="21" s="1"/>
  <c r="S245" i="21"/>
  <c r="T245" i="21" s="1"/>
  <c r="V117" i="6"/>
  <c r="W117" i="6" s="1"/>
  <c r="AA117" i="6"/>
  <c r="W173" i="21"/>
  <c r="X173" i="21" s="1"/>
  <c r="Y173" i="21" s="1"/>
  <c r="S173" i="21"/>
  <c r="T173" i="21" s="1"/>
  <c r="S89" i="21"/>
  <c r="T89" i="21" s="1"/>
  <c r="W89" i="21"/>
  <c r="X89" i="21" s="1"/>
  <c r="Y89" i="21" s="1"/>
  <c r="S182" i="21"/>
  <c r="T182" i="21" s="1"/>
  <c r="W182" i="21"/>
  <c r="X182" i="21" s="1"/>
  <c r="Y182" i="21" s="1"/>
  <c r="W88" i="21"/>
  <c r="X88" i="21" s="1"/>
  <c r="Y88" i="21" s="1"/>
  <c r="S88" i="21"/>
  <c r="T88" i="21" s="1"/>
  <c r="S153" i="21"/>
  <c r="T153" i="21" s="1"/>
  <c r="W153" i="21"/>
  <c r="X153" i="21" s="1"/>
  <c r="Y153" i="21" s="1"/>
  <c r="W52" i="21"/>
  <c r="X52" i="21" s="1"/>
  <c r="Y52" i="21" s="1"/>
  <c r="S52" i="21"/>
  <c r="T52" i="21" s="1"/>
  <c r="S76" i="20"/>
  <c r="T76" i="20" s="1"/>
  <c r="W76" i="20"/>
  <c r="X76" i="20" s="1"/>
  <c r="Y76" i="20" s="1"/>
  <c r="W193" i="20"/>
  <c r="X193" i="20" s="1"/>
  <c r="Y193" i="20" s="1"/>
  <c r="S193" i="20"/>
  <c r="T193" i="20" s="1"/>
  <c r="S252" i="20"/>
  <c r="T252" i="20" s="1"/>
  <c r="W252" i="20"/>
  <c r="X252" i="20" s="1"/>
  <c r="W155" i="20"/>
  <c r="X155" i="20" s="1"/>
  <c r="Y155" i="20" s="1"/>
  <c r="S155" i="20"/>
  <c r="T155" i="20" s="1"/>
  <c r="W39" i="21"/>
  <c r="X39" i="21" s="1"/>
  <c r="Y39" i="21" s="1"/>
  <c r="S39" i="21"/>
  <c r="T39" i="21" s="1"/>
  <c r="S70" i="21"/>
  <c r="T70" i="21" s="1"/>
  <c r="W70" i="21"/>
  <c r="X70" i="21" s="1"/>
  <c r="Y70" i="21" s="1"/>
  <c r="S297" i="21"/>
  <c r="T297" i="21" s="1"/>
  <c r="W297" i="21"/>
  <c r="X297" i="21" s="1"/>
  <c r="S296" i="21"/>
  <c r="T296" i="21" s="1"/>
  <c r="W296" i="21"/>
  <c r="X296" i="21" s="1"/>
  <c r="S40" i="21"/>
  <c r="T40" i="21" s="1"/>
  <c r="W40" i="21"/>
  <c r="X40" i="21" s="1"/>
  <c r="Y40" i="21" s="1"/>
  <c r="S166" i="20"/>
  <c r="T166" i="20" s="1"/>
  <c r="W166" i="20"/>
  <c r="X166" i="20" s="1"/>
  <c r="Y166" i="20" s="1"/>
  <c r="S62" i="21"/>
  <c r="T62" i="21" s="1"/>
  <c r="W62" i="21"/>
  <c r="X62" i="21" s="1"/>
  <c r="Y62" i="21" s="1"/>
  <c r="S67" i="20"/>
  <c r="T67" i="20" s="1"/>
  <c r="W67" i="20"/>
  <c r="X67" i="20" s="1"/>
  <c r="Y67" i="20" s="1"/>
  <c r="W18" i="20"/>
  <c r="X18" i="20" s="1"/>
  <c r="Y18" i="20" s="1"/>
  <c r="S18" i="20"/>
  <c r="T18" i="20" s="1"/>
  <c r="S59" i="21"/>
  <c r="T59" i="21" s="1"/>
  <c r="W59" i="21"/>
  <c r="X59" i="21" s="1"/>
  <c r="Y59" i="21" s="1"/>
  <c r="S44" i="21"/>
  <c r="T44" i="21" s="1"/>
  <c r="W44" i="21"/>
  <c r="X44" i="21" s="1"/>
  <c r="Y44" i="21" s="1"/>
  <c r="S8" i="20"/>
  <c r="T8" i="20" s="1"/>
  <c r="W8" i="20"/>
  <c r="X8" i="20" s="1"/>
  <c r="Y8" i="20" s="1"/>
  <c r="S57" i="20"/>
  <c r="T57" i="20" s="1"/>
  <c r="W57" i="20"/>
  <c r="X57" i="20" s="1"/>
  <c r="Y57" i="20" s="1"/>
  <c r="S118" i="20"/>
  <c r="T118" i="20" s="1"/>
  <c r="W118" i="20"/>
  <c r="X118" i="20" s="1"/>
  <c r="Y118" i="20" s="1"/>
  <c r="S69" i="21"/>
  <c r="T69" i="21" s="1"/>
  <c r="W69" i="21"/>
  <c r="X69" i="21" s="1"/>
  <c r="Y69" i="21" s="1"/>
  <c r="S316" i="20"/>
  <c r="T316" i="20" s="1"/>
  <c r="W316" i="20"/>
  <c r="X316" i="20" s="1"/>
  <c r="S35" i="20"/>
  <c r="T35" i="20" s="1"/>
  <c r="W35" i="20"/>
  <c r="X35" i="20" s="1"/>
  <c r="Y35" i="20" s="1"/>
  <c r="S261" i="21"/>
  <c r="T261" i="21" s="1"/>
  <c r="W261" i="21"/>
  <c r="X261" i="21" s="1"/>
  <c r="S175" i="20"/>
  <c r="T175" i="20" s="1"/>
  <c r="W175" i="20"/>
  <c r="X175" i="20" s="1"/>
  <c r="Y175" i="20" s="1"/>
  <c r="S353" i="21"/>
  <c r="T353" i="21" s="1"/>
  <c r="W353" i="21"/>
  <c r="X353" i="21" s="1"/>
  <c r="S58" i="20"/>
  <c r="T58" i="20" s="1"/>
  <c r="W58" i="20"/>
  <c r="X58" i="20" s="1"/>
  <c r="Y58" i="20" s="1"/>
  <c r="S162" i="21"/>
  <c r="T162" i="21" s="1"/>
  <c r="W162" i="21"/>
  <c r="X162" i="21" s="1"/>
  <c r="Y162" i="21" s="1"/>
  <c r="S276" i="20"/>
  <c r="T276" i="20" s="1"/>
  <c r="W276" i="20"/>
  <c r="X276" i="20" s="1"/>
  <c r="S21" i="20"/>
  <c r="T21" i="20" s="1"/>
  <c r="W21" i="20"/>
  <c r="X21" i="20" s="1"/>
  <c r="Y21" i="20" s="1"/>
  <c r="S234" i="21"/>
  <c r="T234" i="21" s="1"/>
  <c r="W234" i="21"/>
  <c r="X234" i="21" s="1"/>
  <c r="S42" i="21"/>
  <c r="T42" i="21" s="1"/>
  <c r="W42" i="21"/>
  <c r="X42" i="21" s="1"/>
  <c r="Y42" i="21" s="1"/>
  <c r="S9" i="21"/>
  <c r="T9" i="21" s="1"/>
  <c r="W9" i="21"/>
  <c r="X9" i="21" s="1"/>
  <c r="Y9" i="21" s="1"/>
  <c r="W202" i="21"/>
  <c r="X202" i="21" s="1"/>
  <c r="Y202" i="21" s="1"/>
  <c r="S202" i="21"/>
  <c r="T202" i="21" s="1"/>
  <c r="S273" i="21"/>
  <c r="T273" i="21" s="1"/>
  <c r="W273" i="21"/>
  <c r="X273" i="21" s="1"/>
  <c r="W18" i="21"/>
  <c r="X18" i="21" s="1"/>
  <c r="Y18" i="21" s="1"/>
  <c r="S18" i="21"/>
  <c r="T18" i="21" s="1"/>
  <c r="S124" i="21"/>
  <c r="T124" i="21" s="1"/>
  <c r="W124" i="21"/>
  <c r="X124" i="21" s="1"/>
  <c r="Y124" i="21" s="1"/>
  <c r="S84" i="21"/>
  <c r="T84" i="21" s="1"/>
  <c r="W84" i="21"/>
  <c r="X84" i="21" s="1"/>
  <c r="Y84" i="21" s="1"/>
  <c r="S13" i="20"/>
  <c r="T13" i="20" s="1"/>
  <c r="W13" i="20"/>
  <c r="X13" i="20" s="1"/>
  <c r="Y13" i="20" s="1"/>
  <c r="S119" i="20"/>
  <c r="T119" i="20" s="1"/>
  <c r="W119" i="20"/>
  <c r="X119" i="20" s="1"/>
  <c r="Y119" i="20" s="1"/>
  <c r="S308" i="20"/>
  <c r="T308" i="20" s="1"/>
  <c r="W308" i="20"/>
  <c r="X308" i="20" s="1"/>
  <c r="S190" i="21"/>
  <c r="T190" i="21" s="1"/>
  <c r="W190" i="21"/>
  <c r="X190" i="21" s="1"/>
  <c r="Y190" i="21" s="1"/>
  <c r="S336" i="20"/>
  <c r="T336" i="20" s="1"/>
  <c r="W336" i="20"/>
  <c r="X336" i="20" s="1"/>
  <c r="S40" i="20"/>
  <c r="T40" i="20" s="1"/>
  <c r="W40" i="20"/>
  <c r="X40" i="20" s="1"/>
  <c r="Y40" i="20" s="1"/>
  <c r="S43" i="20"/>
  <c r="T43" i="20" s="1"/>
  <c r="W43" i="20"/>
  <c r="X43" i="20" s="1"/>
  <c r="Y43" i="20" s="1"/>
  <c r="W10" i="21"/>
  <c r="X10" i="21" s="1"/>
  <c r="Y10" i="21" s="1"/>
  <c r="S10" i="21"/>
  <c r="T10" i="21" s="1"/>
  <c r="S66" i="20"/>
  <c r="T66" i="20" s="1"/>
  <c r="W66" i="20"/>
  <c r="X66" i="20" s="1"/>
  <c r="Y66" i="20" s="1"/>
  <c r="W262" i="21"/>
  <c r="X262" i="21" s="1"/>
  <c r="S262" i="21"/>
  <c r="T262" i="21" s="1"/>
  <c r="S85" i="20"/>
  <c r="T85" i="20" s="1"/>
  <c r="W85" i="20"/>
  <c r="X85" i="20" s="1"/>
  <c r="Y85" i="20" s="1"/>
  <c r="W17" i="20"/>
  <c r="X17" i="20" s="1"/>
  <c r="Y17" i="20" s="1"/>
  <c r="S17" i="20"/>
  <c r="T17" i="20" s="1"/>
  <c r="W83" i="21"/>
  <c r="X83" i="21" s="1"/>
  <c r="Y83" i="21" s="1"/>
  <c r="S83" i="21"/>
  <c r="T83" i="21" s="1"/>
  <c r="S142" i="21"/>
  <c r="T142" i="21" s="1"/>
  <c r="W142" i="21"/>
  <c r="X142" i="21" s="1"/>
  <c r="Y142" i="21" s="1"/>
  <c r="W148" i="20"/>
  <c r="X148" i="20" s="1"/>
  <c r="Y148" i="20" s="1"/>
  <c r="S148" i="20"/>
  <c r="T148" i="20" s="1"/>
  <c r="W80" i="20"/>
  <c r="X80" i="20" s="1"/>
  <c r="Y80" i="20" s="1"/>
  <c r="S80" i="20"/>
  <c r="T80" i="20" s="1"/>
  <c r="S137" i="20"/>
  <c r="T137" i="20" s="1"/>
  <c r="W137" i="20"/>
  <c r="X137" i="20" s="1"/>
  <c r="Y137" i="20" s="1"/>
  <c r="W323" i="20"/>
  <c r="X323" i="20" s="1"/>
  <c r="S323" i="20"/>
  <c r="T323" i="20" s="1"/>
  <c r="S32" i="21"/>
  <c r="T32" i="21" s="1"/>
  <c r="W32" i="21"/>
  <c r="X32" i="21" s="1"/>
  <c r="Y32" i="21" s="1"/>
  <c r="W38" i="20"/>
  <c r="X38" i="20" s="1"/>
  <c r="Y38" i="20" s="1"/>
  <c r="S38" i="20"/>
  <c r="T38" i="20" s="1"/>
  <c r="W245" i="20"/>
  <c r="X245" i="20" s="1"/>
  <c r="S245" i="20"/>
  <c r="T245" i="20" s="1"/>
  <c r="S288" i="20"/>
  <c r="T288" i="20" s="1"/>
  <c r="W288" i="20"/>
  <c r="X288" i="20" s="1"/>
  <c r="S352" i="21"/>
  <c r="T352" i="21" s="1"/>
  <c r="W352" i="21"/>
  <c r="X352" i="21" s="1"/>
  <c r="S13" i="21"/>
  <c r="T13" i="21" s="1"/>
  <c r="W13" i="21"/>
  <c r="X13" i="21" s="1"/>
  <c r="Y13" i="21" s="1"/>
  <c r="S317" i="21"/>
  <c r="T317" i="21" s="1"/>
  <c r="W317" i="21"/>
  <c r="X317" i="21" s="1"/>
  <c r="W39" i="20"/>
  <c r="X39" i="20" s="1"/>
  <c r="Y39" i="20" s="1"/>
  <c r="S39" i="20"/>
  <c r="T39" i="20" s="1"/>
  <c r="S90" i="21"/>
  <c r="T90" i="21" s="1"/>
  <c r="W90" i="21"/>
  <c r="X90" i="21" s="1"/>
  <c r="Y90" i="21" s="1"/>
  <c r="S233" i="21"/>
  <c r="T233" i="21" s="1"/>
  <c r="W233" i="21"/>
  <c r="X233" i="21" s="1"/>
  <c r="S73" i="20"/>
  <c r="T73" i="20" s="1"/>
  <c r="W73" i="20"/>
  <c r="X73" i="20" s="1"/>
  <c r="Y73" i="20" s="1"/>
  <c r="S236" i="20"/>
  <c r="T236" i="20" s="1"/>
  <c r="W236" i="20"/>
  <c r="X236" i="20" s="1"/>
  <c r="W305" i="21"/>
  <c r="X305" i="21" s="1"/>
  <c r="S305" i="21"/>
  <c r="T305" i="21" s="1"/>
  <c r="S80" i="21"/>
  <c r="T80" i="21" s="1"/>
  <c r="W80" i="21"/>
  <c r="X80" i="21" s="1"/>
  <c r="Y80" i="21" s="1"/>
  <c r="S183" i="20"/>
  <c r="T183" i="20" s="1"/>
  <c r="W183" i="20"/>
  <c r="X183" i="20" s="1"/>
  <c r="Y183" i="20" s="1"/>
  <c r="W12" i="20"/>
  <c r="X12" i="20" s="1"/>
  <c r="Y12" i="20" s="1"/>
  <c r="S12" i="20"/>
  <c r="T12" i="20" s="1"/>
  <c r="S43" i="21"/>
  <c r="T43" i="21" s="1"/>
  <c r="W43" i="21"/>
  <c r="X43" i="21" s="1"/>
  <c r="Y43" i="21" s="1"/>
  <c r="S201" i="21"/>
  <c r="T201" i="21" s="1"/>
  <c r="W201" i="21"/>
  <c r="X201" i="21" s="1"/>
  <c r="Y201" i="21" s="1"/>
  <c r="W79" i="21"/>
  <c r="X79" i="21" s="1"/>
  <c r="Y79" i="21" s="1"/>
  <c r="S79" i="21"/>
  <c r="T79" i="21" s="1"/>
  <c r="S285" i="21"/>
  <c r="T285" i="21" s="1"/>
  <c r="W285" i="21"/>
  <c r="X285" i="21" s="1"/>
  <c r="S78" i="20"/>
  <c r="T78" i="20" s="1"/>
  <c r="W78" i="20"/>
  <c r="X78" i="20" s="1"/>
  <c r="Y78" i="20" s="1"/>
  <c r="S161" i="21"/>
  <c r="T161" i="21" s="1"/>
  <c r="W161" i="21"/>
  <c r="X161" i="21" s="1"/>
  <c r="Y161" i="21" s="1"/>
  <c r="S33" i="21"/>
  <c r="T33" i="21" s="1"/>
  <c r="W33" i="21"/>
  <c r="X33" i="21" s="1"/>
  <c r="Y33" i="21" s="1"/>
  <c r="W209" i="21"/>
  <c r="X209" i="21" s="1"/>
  <c r="Y209" i="21" s="1"/>
  <c r="S209" i="21"/>
  <c r="T209" i="21" s="1"/>
  <c r="S344" i="20"/>
  <c r="T344" i="20" s="1"/>
  <c r="W344" i="20"/>
  <c r="X344" i="20" s="1"/>
  <c r="S174" i="21"/>
  <c r="T174" i="21" s="1"/>
  <c r="W174" i="21"/>
  <c r="X174" i="21" s="1"/>
  <c r="Y174" i="21" s="1"/>
  <c r="S213" i="20"/>
  <c r="T213" i="20" s="1"/>
  <c r="W213" i="20"/>
  <c r="X213" i="20" s="1"/>
  <c r="W62" i="20"/>
  <c r="X62" i="20" s="1"/>
  <c r="Y62" i="20" s="1"/>
  <c r="S62" i="20"/>
  <c r="T62" i="20" s="1"/>
  <c r="S225" i="20"/>
  <c r="T225" i="20" s="1"/>
  <c r="W225" i="20"/>
  <c r="X225" i="20" s="1"/>
  <c r="S41" i="20"/>
  <c r="T41" i="20" s="1"/>
  <c r="W41" i="20"/>
  <c r="X41" i="20" s="1"/>
  <c r="Y41" i="20" s="1"/>
  <c r="S5" i="20"/>
  <c r="T5" i="20" s="1"/>
  <c r="W5" i="20"/>
  <c r="X5" i="20" s="1"/>
  <c r="Y5" i="20" s="1"/>
  <c r="W128" i="20"/>
  <c r="X128" i="20" s="1"/>
  <c r="Y128" i="20" s="1"/>
  <c r="S128" i="20"/>
  <c r="T128" i="20" s="1"/>
  <c r="S89" i="20"/>
  <c r="T89" i="20" s="1"/>
  <c r="W89" i="20"/>
  <c r="X89" i="20" s="1"/>
  <c r="Y89" i="20" s="1"/>
  <c r="W335" i="20"/>
  <c r="X335" i="20" s="1"/>
  <c r="S335" i="20"/>
  <c r="T335" i="20" s="1"/>
  <c r="S343" i="20"/>
  <c r="T343" i="20" s="1"/>
  <c r="W343" i="20"/>
  <c r="X343" i="20" s="1"/>
  <c r="S264" i="20"/>
  <c r="T264" i="20" s="1"/>
  <c r="W264" i="20"/>
  <c r="X264" i="20" s="1"/>
  <c r="W8" i="21"/>
  <c r="X8" i="21" s="1"/>
  <c r="Y8" i="21" s="1"/>
  <c r="S8" i="21"/>
  <c r="T8" i="21" s="1"/>
  <c r="W345" i="21"/>
  <c r="X345" i="21" s="1"/>
  <c r="S345" i="21"/>
  <c r="T345" i="21" s="1"/>
  <c r="S81" i="20"/>
  <c r="T81" i="20" s="1"/>
  <c r="W81" i="20"/>
  <c r="X81" i="20" s="1"/>
  <c r="Y81" i="20" s="1"/>
  <c r="S34" i="21"/>
  <c r="T34" i="21" s="1"/>
  <c r="W34" i="21"/>
  <c r="X34" i="21" s="1"/>
  <c r="Y34" i="21" s="1"/>
  <c r="W68" i="21"/>
  <c r="X68" i="21" s="1"/>
  <c r="Y68" i="21" s="1"/>
  <c r="S68" i="21"/>
  <c r="T68" i="21" s="1"/>
  <c r="W36" i="21"/>
  <c r="X36" i="21" s="1"/>
  <c r="Y36" i="21" s="1"/>
  <c r="S36" i="21"/>
  <c r="T36" i="21" s="1"/>
  <c r="S19" i="20"/>
  <c r="T19" i="20" s="1"/>
  <c r="W19" i="20"/>
  <c r="X19" i="20" s="1"/>
  <c r="Y19" i="20" s="1"/>
  <c r="S28" i="21"/>
  <c r="T28" i="21" s="1"/>
  <c r="W28" i="21"/>
  <c r="X28" i="21" s="1"/>
  <c r="Y28" i="21" s="1"/>
  <c r="S81" i="21"/>
  <c r="T81" i="21" s="1"/>
  <c r="W81" i="21"/>
  <c r="X81" i="21" s="1"/>
  <c r="Y81" i="21" s="1"/>
  <c r="S147" i="20"/>
  <c r="T147" i="20" s="1"/>
  <c r="W147" i="20"/>
  <c r="X147" i="20" s="1"/>
  <c r="Y147" i="20" s="1"/>
  <c r="S59" i="20"/>
  <c r="T59" i="20" s="1"/>
  <c r="W59" i="20"/>
  <c r="X59" i="20" s="1"/>
  <c r="Y59" i="20" s="1"/>
  <c r="S182" i="20"/>
  <c r="T182" i="20" s="1"/>
  <c r="W182" i="20"/>
  <c r="X182" i="20" s="1"/>
  <c r="Y182" i="20" s="1"/>
  <c r="S244" i="20"/>
  <c r="T244" i="20" s="1"/>
  <c r="W244" i="20"/>
  <c r="X244" i="20" s="1"/>
  <c r="S174" i="20"/>
  <c r="T174" i="20" s="1"/>
  <c r="W174" i="20"/>
  <c r="X174" i="20" s="1"/>
  <c r="Y174" i="20" s="1"/>
  <c r="S5" i="21"/>
  <c r="T5" i="21" s="1"/>
  <c r="W5" i="21"/>
  <c r="X5" i="21" s="1"/>
  <c r="Y5" i="21" s="1"/>
  <c r="S133" i="21"/>
  <c r="T133" i="21" s="1"/>
  <c r="W133" i="21"/>
  <c r="X133" i="21" s="1"/>
  <c r="Y133" i="21" s="1"/>
  <c r="W92" i="21"/>
  <c r="X92" i="21" s="1"/>
  <c r="Y92" i="21" s="1"/>
  <c r="S92" i="21"/>
  <c r="T92" i="21" s="1"/>
  <c r="S344" i="21"/>
  <c r="T344" i="21" s="1"/>
  <c r="W344" i="21"/>
  <c r="X344" i="21" s="1"/>
  <c r="W9" i="20"/>
  <c r="X9" i="20" s="1"/>
  <c r="Y9" i="20" s="1"/>
  <c r="S9" i="20"/>
  <c r="T9" i="20" s="1"/>
  <c r="S131" i="21"/>
  <c r="T131" i="21" s="1"/>
  <c r="W131" i="21"/>
  <c r="X131" i="21" s="1"/>
  <c r="Y131" i="21" s="1"/>
  <c r="W304" i="21"/>
  <c r="X304" i="21" s="1"/>
  <c r="S304" i="21"/>
  <c r="T304" i="21" s="1"/>
  <c r="W253" i="21"/>
  <c r="X253" i="21" s="1"/>
  <c r="S253" i="21"/>
  <c r="T253" i="21" s="1"/>
  <c r="S212" i="20"/>
  <c r="T212" i="20" s="1"/>
  <c r="W212" i="20"/>
  <c r="X212" i="20" s="1"/>
  <c r="W86" i="20"/>
  <c r="X86" i="20" s="1"/>
  <c r="Y86" i="20" s="1"/>
  <c r="S86" i="20"/>
  <c r="T86" i="20" s="1"/>
  <c r="S123" i="21"/>
  <c r="T123" i="21" s="1"/>
  <c r="W123" i="21"/>
  <c r="X123" i="21" s="1"/>
  <c r="Y123" i="21" s="1"/>
  <c r="S141" i="21"/>
  <c r="T141" i="21" s="1"/>
  <c r="W141" i="21"/>
  <c r="X141" i="21" s="1"/>
  <c r="Y141" i="21" s="1"/>
  <c r="S12" i="21"/>
  <c r="T12" i="21" s="1"/>
  <c r="W12" i="21"/>
  <c r="X12" i="21" s="1"/>
  <c r="Y12" i="21" s="1"/>
  <c r="S202" i="20"/>
  <c r="T202" i="20" s="1"/>
  <c r="W202" i="20"/>
  <c r="X202" i="20" s="1"/>
  <c r="Y202" i="20" s="1"/>
  <c r="S246" i="21"/>
  <c r="T246" i="21" s="1"/>
  <c r="W246" i="21"/>
  <c r="X246" i="21" s="1"/>
  <c r="W33" i="20"/>
  <c r="X33" i="20" s="1"/>
  <c r="Y33" i="20" s="1"/>
  <c r="S33" i="20"/>
  <c r="T33" i="20" s="1"/>
  <c r="W237" i="20"/>
  <c r="X237" i="20" s="1"/>
  <c r="S237" i="20"/>
  <c r="T237" i="20" s="1"/>
  <c r="S10" i="20"/>
  <c r="T10" i="20" s="1"/>
  <c r="W10" i="20"/>
  <c r="X10" i="20" s="1"/>
  <c r="Y10" i="20" s="1"/>
  <c r="W27" i="20"/>
  <c r="X27" i="20" s="1"/>
  <c r="Y27" i="20" s="1"/>
  <c r="S27" i="20"/>
  <c r="T27" i="20" s="1"/>
  <c r="S56" i="21"/>
  <c r="T56" i="21" s="1"/>
  <c r="W56" i="21"/>
  <c r="X56" i="21" s="1"/>
  <c r="Y56" i="21" s="1"/>
  <c r="S332" i="21"/>
  <c r="T332" i="21" s="1"/>
  <c r="W332" i="21"/>
  <c r="X332" i="21" s="1"/>
  <c r="S50" i="20"/>
  <c r="T50" i="20" s="1"/>
  <c r="W50" i="20"/>
  <c r="X50" i="20" s="1"/>
  <c r="Y50" i="20" s="1"/>
  <c r="S32" i="20"/>
  <c r="T32" i="20" s="1"/>
  <c r="W32" i="20"/>
  <c r="X32" i="20" s="1"/>
  <c r="Y32" i="20" s="1"/>
  <c r="S134" i="21"/>
  <c r="T134" i="21" s="1"/>
  <c r="W134" i="21"/>
  <c r="X134" i="21" s="1"/>
  <c r="Y134" i="21" s="1"/>
  <c r="S167" i="20"/>
  <c r="T167" i="20" s="1"/>
  <c r="W167" i="20"/>
  <c r="X167" i="20" s="1"/>
  <c r="Y167" i="20" s="1"/>
  <c r="S129" i="20"/>
  <c r="T129" i="20" s="1"/>
  <c r="W129" i="20"/>
  <c r="X129" i="20" s="1"/>
  <c r="Y129" i="20" s="1"/>
  <c r="S274" i="21"/>
  <c r="T274" i="21" s="1"/>
  <c r="W274" i="21"/>
  <c r="X274" i="21" s="1"/>
  <c r="S82" i="21"/>
  <c r="T82" i="21" s="1"/>
  <c r="W82" i="21"/>
  <c r="X82" i="21" s="1"/>
  <c r="Y82" i="21" s="1"/>
  <c r="W63" i="21"/>
  <c r="X63" i="21" s="1"/>
  <c r="Y63" i="21" s="1"/>
  <c r="S63" i="21"/>
  <c r="T63" i="21" s="1"/>
  <c r="W76" i="21"/>
  <c r="X76" i="21" s="1"/>
  <c r="Y76" i="21" s="1"/>
  <c r="S76" i="21"/>
  <c r="T76" i="21" s="1"/>
  <c r="S79" i="20"/>
  <c r="T79" i="20" s="1"/>
  <c r="W79" i="20"/>
  <c r="X79" i="20" s="1"/>
  <c r="Y79" i="20" s="1"/>
  <c r="S210" i="21"/>
  <c r="T210" i="21" s="1"/>
  <c r="W210" i="21"/>
  <c r="X210" i="21" s="1"/>
  <c r="Y210" i="21" s="1"/>
  <c r="W286" i="4"/>
  <c r="W4" i="4"/>
  <c r="S78" i="4"/>
  <c r="T78" i="4" s="1"/>
  <c r="Z296" i="6"/>
  <c r="S107" i="4"/>
  <c r="T107" i="4" s="1"/>
  <c r="S322" i="4"/>
  <c r="T322" i="4" s="1"/>
  <c r="Z211" i="6"/>
  <c r="V35" i="6"/>
  <c r="W35" i="6" s="1"/>
  <c r="S247" i="4"/>
  <c r="T247" i="4" s="1"/>
  <c r="W234" i="4"/>
  <c r="S333" i="4"/>
  <c r="T333" i="4" s="1"/>
  <c r="W315" i="4"/>
  <c r="S308" i="4"/>
  <c r="T308" i="4" s="1"/>
  <c r="S332" i="4"/>
  <c r="T332" i="4" s="1"/>
  <c r="S293" i="4"/>
  <c r="T293" i="4" s="1"/>
  <c r="S22" i="4"/>
  <c r="T22" i="4" s="1"/>
  <c r="S21" i="4"/>
  <c r="T21" i="4" s="1"/>
  <c r="W233" i="4"/>
  <c r="W292" i="4"/>
  <c r="S269" i="4"/>
  <c r="T269" i="4" s="1"/>
  <c r="W12" i="4"/>
  <c r="V118" i="4"/>
  <c r="D50" i="11" s="1"/>
  <c r="U50" i="11" s="1"/>
  <c r="S15" i="4"/>
  <c r="T15" i="4" s="1"/>
  <c r="W279" i="4"/>
  <c r="S334" i="4"/>
  <c r="T334" i="4" s="1"/>
  <c r="S13" i="4"/>
  <c r="T13" i="4" s="1"/>
  <c r="S110" i="4"/>
  <c r="T110" i="4" s="1"/>
  <c r="S348" i="4"/>
  <c r="T348" i="4" s="1"/>
  <c r="S280" i="4"/>
  <c r="T280" i="4" s="1"/>
  <c r="S166" i="4"/>
  <c r="T166" i="4" s="1"/>
  <c r="W323" i="4"/>
  <c r="S130" i="4"/>
  <c r="T130" i="4" s="1"/>
  <c r="W346" i="4"/>
  <c r="Z200" i="6"/>
  <c r="V110" i="6"/>
  <c r="W110" i="6" s="1"/>
  <c r="S224" i="4"/>
  <c r="T224" i="4" s="1"/>
  <c r="W243" i="4"/>
  <c r="W310" i="4"/>
  <c r="S6" i="4"/>
  <c r="T6" i="4" s="1"/>
  <c r="W309" i="4"/>
  <c r="W14" i="4"/>
  <c r="W355" i="4"/>
  <c r="W138" i="4"/>
  <c r="V351" i="6"/>
  <c r="W351" i="6" s="1"/>
  <c r="Z219" i="6"/>
  <c r="Z268" i="6"/>
  <c r="W271" i="4"/>
  <c r="V185" i="6"/>
  <c r="W185" i="6" s="1"/>
  <c r="Z196" i="6"/>
  <c r="V339" i="6"/>
  <c r="W339" i="6" s="1"/>
  <c r="H37" i="11"/>
  <c r="D60" i="11"/>
  <c r="F78" i="18"/>
  <c r="B63" i="19"/>
  <c r="N63" i="19" s="1"/>
  <c r="H78" i="19"/>
  <c r="N78" i="19" s="1"/>
  <c r="L61" i="19"/>
  <c r="N61" i="19" s="1"/>
  <c r="J50" i="11"/>
  <c r="AA50" i="11" s="1"/>
  <c r="B63" i="18"/>
  <c r="B73" i="18"/>
  <c r="B72" i="18"/>
  <c r="F70" i="18"/>
  <c r="H65" i="18"/>
  <c r="F71" i="19"/>
  <c r="N71" i="19" s="1"/>
  <c r="F62" i="19"/>
  <c r="N62" i="19" s="1"/>
  <c r="H45" i="11"/>
  <c r="H43" i="11"/>
  <c r="B64" i="18"/>
  <c r="J66" i="19"/>
  <c r="N66" i="19" s="1"/>
  <c r="V230" i="6"/>
  <c r="W230" i="6" s="1"/>
  <c r="B67" i="18"/>
  <c r="L70" i="19"/>
  <c r="N70" i="19" s="1"/>
  <c r="V94" i="6"/>
  <c r="W94" i="6" s="1"/>
  <c r="V188" i="6"/>
  <c r="W188" i="6" s="1"/>
  <c r="V227" i="6"/>
  <c r="W227" i="6" s="1"/>
  <c r="V195" i="6"/>
  <c r="W195" i="6" s="1"/>
  <c r="V178" i="6"/>
  <c r="W178" i="6" s="1"/>
  <c r="Z286" i="6"/>
  <c r="V186" i="6"/>
  <c r="W186" i="6" s="1"/>
  <c r="V356" i="6"/>
  <c r="W356" i="6" s="1"/>
  <c r="V329" i="6"/>
  <c r="W329" i="6" s="1"/>
  <c r="V292" i="6"/>
  <c r="W292" i="6" s="1"/>
  <c r="V182" i="6"/>
  <c r="W182" i="6" s="1"/>
  <c r="V323" i="6"/>
  <c r="W323" i="6" s="1"/>
  <c r="Z180" i="6"/>
  <c r="V88" i="6"/>
  <c r="W88" i="6" s="1"/>
  <c r="V184" i="6"/>
  <c r="W184" i="6" s="1"/>
  <c r="Z87" i="6"/>
  <c r="Z224" i="6"/>
  <c r="V231" i="6"/>
  <c r="W231" i="6" s="1"/>
  <c r="V163" i="6"/>
  <c r="W163" i="6" s="1"/>
  <c r="V190" i="6"/>
  <c r="W190" i="6" s="1"/>
  <c r="V152" i="6"/>
  <c r="W152" i="6" s="1"/>
  <c r="V319" i="6"/>
  <c r="W319" i="6" s="1"/>
  <c r="V247" i="6"/>
  <c r="W247" i="6" s="1"/>
  <c r="V309" i="6"/>
  <c r="W309" i="6" s="1"/>
  <c r="V150" i="6"/>
  <c r="W150" i="6" s="1"/>
  <c r="V244" i="6"/>
  <c r="W244" i="6" s="1"/>
  <c r="V80" i="6"/>
  <c r="W80" i="6" s="1"/>
  <c r="V136" i="6"/>
  <c r="W136" i="6" s="1"/>
  <c r="Z225" i="6"/>
  <c r="V260" i="6"/>
  <c r="W260" i="6" s="1"/>
  <c r="V128" i="6"/>
  <c r="W128" i="6" s="1"/>
  <c r="Z13" i="6"/>
  <c r="Z317" i="6"/>
  <c r="V183" i="6"/>
  <c r="W183" i="6" s="1"/>
  <c r="V255" i="6"/>
  <c r="W255" i="6" s="1"/>
  <c r="V171" i="6"/>
  <c r="W171" i="6" s="1"/>
  <c r="Z343" i="6"/>
  <c r="V334" i="6"/>
  <c r="W334" i="6" s="1"/>
  <c r="Z310" i="6"/>
  <c r="V237" i="6"/>
  <c r="W237" i="6" s="1"/>
  <c r="V213" i="6"/>
  <c r="W213" i="6" s="1"/>
  <c r="V294" i="6"/>
  <c r="W294" i="6" s="1"/>
  <c r="Z258" i="6"/>
  <c r="V259" i="6"/>
  <c r="W259" i="6" s="1"/>
  <c r="Z357" i="6"/>
  <c r="W153" i="4"/>
  <c r="V203" i="6"/>
  <c r="W203" i="6" s="1"/>
  <c r="V279" i="6"/>
  <c r="W279" i="6" s="1"/>
  <c r="V280" i="6"/>
  <c r="W280" i="6" s="1"/>
  <c r="V320" i="6"/>
  <c r="W320" i="6" s="1"/>
  <c r="V93" i="6"/>
  <c r="W93" i="6" s="1"/>
  <c r="V135" i="6"/>
  <c r="W135" i="6" s="1"/>
  <c r="V295" i="6"/>
  <c r="W295" i="6" s="1"/>
  <c r="V179" i="6"/>
  <c r="W179" i="6" s="1"/>
  <c r="V271" i="6"/>
  <c r="W271" i="6" s="1"/>
  <c r="V252" i="6"/>
  <c r="W252" i="6" s="1"/>
  <c r="V306" i="6"/>
  <c r="W306" i="6" s="1"/>
  <c r="V307" i="6"/>
  <c r="W307" i="6" s="1"/>
  <c r="V251" i="6"/>
  <c r="W251" i="6" s="1"/>
  <c r="V270" i="6"/>
  <c r="W270" i="6" s="1"/>
  <c r="Z248" i="6"/>
  <c r="V340" i="6"/>
  <c r="W340" i="6" s="1"/>
  <c r="Z347" i="6"/>
  <c r="V250" i="6"/>
  <c r="W250" i="6" s="1"/>
  <c r="V315" i="6"/>
  <c r="W315" i="6" s="1"/>
  <c r="V308" i="6"/>
  <c r="W308" i="6" s="1"/>
  <c r="V354" i="6"/>
  <c r="W354" i="6" s="1"/>
  <c r="Z238" i="6"/>
  <c r="Z257" i="6"/>
  <c r="V303" i="6"/>
  <c r="W303" i="6" s="1"/>
  <c r="Z228" i="6"/>
  <c r="V223" i="6"/>
  <c r="W223" i="6" s="1"/>
  <c r="V318" i="6"/>
  <c r="W318" i="6" s="1"/>
  <c r="V355" i="6"/>
  <c r="W355" i="6" s="1"/>
  <c r="V232" i="6"/>
  <c r="W232" i="6" s="1"/>
  <c r="V301" i="6"/>
  <c r="W301" i="6" s="1"/>
  <c r="Z302" i="6"/>
  <c r="V346" i="6"/>
  <c r="W346" i="6" s="1"/>
  <c r="V85" i="6"/>
  <c r="W85" i="6" s="1"/>
  <c r="V139" i="6"/>
  <c r="W139" i="6" s="1"/>
  <c r="V205" i="6"/>
  <c r="W205" i="6" s="1"/>
  <c r="Z165" i="6"/>
  <c r="Z174" i="6"/>
  <c r="Z164" i="6"/>
  <c r="V149" i="6"/>
  <c r="W149" i="6" s="1"/>
  <c r="V198" i="6"/>
  <c r="W198" i="6" s="1"/>
  <c r="V86" i="6"/>
  <c r="W86" i="6" s="1"/>
  <c r="V212" i="6"/>
  <c r="W212" i="6" s="1"/>
  <c r="V140" i="6"/>
  <c r="W140" i="6" s="1"/>
  <c r="V132" i="6"/>
  <c r="W132" i="6" s="1"/>
  <c r="V148" i="6"/>
  <c r="W148" i="6" s="1"/>
  <c r="V208" i="6"/>
  <c r="W208" i="6" s="1"/>
  <c r="V100" i="6"/>
  <c r="W100" i="6" s="1"/>
  <c r="V326" i="6"/>
  <c r="W326" i="6" s="1"/>
  <c r="V327" i="6"/>
  <c r="W327" i="6" s="1"/>
  <c r="Z330" i="6"/>
  <c r="Z322" i="6"/>
  <c r="V275" i="6"/>
  <c r="W275" i="6" s="1"/>
  <c r="V276" i="6"/>
  <c r="W276" i="6" s="1"/>
  <c r="V199" i="6"/>
  <c r="W199" i="6" s="1"/>
  <c r="Z172" i="6"/>
  <c r="Z155" i="6"/>
  <c r="V157" i="6"/>
  <c r="W157" i="6" s="1"/>
  <c r="Z156" i="6"/>
  <c r="V151" i="6"/>
  <c r="W151" i="6" s="1"/>
  <c r="AA105" i="6"/>
  <c r="W118" i="4"/>
  <c r="V92" i="6"/>
  <c r="W92" i="6" s="1"/>
  <c r="W19" i="4"/>
  <c r="V11" i="6"/>
  <c r="W11" i="6" s="1"/>
  <c r="V253" i="6"/>
  <c r="W253" i="6" s="1"/>
  <c r="V254" i="6"/>
  <c r="W254" i="6" s="1"/>
  <c r="W344" i="4"/>
  <c r="S305" i="4"/>
  <c r="T305" i="4" s="1"/>
  <c r="V79" i="6"/>
  <c r="W79" i="6" s="1"/>
  <c r="S131" i="4"/>
  <c r="T131" i="4" s="1"/>
  <c r="Z245" i="6"/>
  <c r="W112" i="4"/>
  <c r="Z202" i="6"/>
  <c r="Z83" i="6"/>
  <c r="S154" i="4"/>
  <c r="T154" i="4" s="1"/>
  <c r="V108" i="6"/>
  <c r="W108" i="6" s="1"/>
  <c r="V161" i="6"/>
  <c r="W161" i="6" s="1"/>
  <c r="W82" i="4"/>
  <c r="V134" i="6"/>
  <c r="W134" i="6" s="1"/>
  <c r="W84" i="4"/>
  <c r="W304" i="4"/>
  <c r="S142" i="4"/>
  <c r="T142" i="4" s="1"/>
  <c r="V209" i="6"/>
  <c r="W209" i="6" s="1"/>
  <c r="V109" i="6"/>
  <c r="W109" i="6" s="1"/>
  <c r="V102" i="6"/>
  <c r="W102" i="6" s="1"/>
  <c r="V18" i="6"/>
  <c r="W18" i="6" s="1"/>
  <c r="V12" i="6"/>
  <c r="W12" i="6" s="1"/>
  <c r="V89" i="6"/>
  <c r="W89" i="6" s="1"/>
  <c r="Z17" i="6"/>
  <c r="V221" i="6"/>
  <c r="W221" i="6" s="1"/>
  <c r="V285" i="6"/>
  <c r="W285" i="6" s="1"/>
  <c r="V173" i="6"/>
  <c r="W173" i="6" s="1"/>
  <c r="S141" i="4"/>
  <c r="T141" i="4" s="1"/>
  <c r="S10" i="4"/>
  <c r="T10" i="4" s="1"/>
  <c r="W5" i="4"/>
  <c r="Z316" i="6"/>
  <c r="V181" i="6"/>
  <c r="W181" i="6" s="1"/>
  <c r="W345" i="4"/>
  <c r="W101" i="4"/>
  <c r="AA103" i="6"/>
  <c r="V115" i="6"/>
  <c r="W115" i="6" s="1"/>
  <c r="V222" i="6"/>
  <c r="W222" i="6" s="1"/>
  <c r="V353" i="6"/>
  <c r="W353" i="6" s="1"/>
  <c r="V81" i="6"/>
  <c r="W81" i="6" s="1"/>
  <c r="V8" i="6"/>
  <c r="W8" i="6" s="1"/>
  <c r="Z201" i="6"/>
  <c r="V297" i="6"/>
  <c r="W297" i="6" s="1"/>
  <c r="W352" i="4"/>
  <c r="S104" i="4"/>
  <c r="T104" i="4" s="1"/>
  <c r="V166" i="6"/>
  <c r="W166" i="6" s="1"/>
  <c r="V116" i="6"/>
  <c r="W116" i="6" s="1"/>
  <c r="Z274" i="6"/>
  <c r="V21" i="6"/>
  <c r="W21" i="6" s="1"/>
  <c r="V22" i="6"/>
  <c r="W22" i="6" s="1"/>
  <c r="V124" i="6"/>
  <c r="W124" i="6" s="1"/>
  <c r="V325" i="6"/>
  <c r="W325" i="6" s="1"/>
  <c r="V162" i="6"/>
  <c r="W162" i="6" s="1"/>
  <c r="Z27" i="6"/>
  <c r="V324" i="6"/>
  <c r="W324" i="6" s="1"/>
  <c r="V7" i="6"/>
  <c r="W7" i="6" s="1"/>
  <c r="Z78" i="6"/>
  <c r="V127" i="6"/>
  <c r="W127" i="6" s="1"/>
  <c r="V14" i="6"/>
  <c r="W14" i="6" s="1"/>
  <c r="V15" i="6"/>
  <c r="W15" i="6" s="1"/>
  <c r="V111" i="6"/>
  <c r="W111" i="6" s="1"/>
  <c r="V4" i="6"/>
  <c r="W4" i="6" s="1"/>
  <c r="V106" i="6"/>
  <c r="W106" i="6" s="1"/>
  <c r="S357" i="4"/>
  <c r="T357" i="4" s="1"/>
  <c r="V125" i="6"/>
  <c r="W125" i="6" s="1"/>
  <c r="V114" i="6"/>
  <c r="W114" i="6" s="1"/>
  <c r="Z20" i="6"/>
  <c r="V126" i="6"/>
  <c r="W126" i="6" s="1"/>
  <c r="S28" i="4"/>
  <c r="T28" i="4" s="1"/>
  <c r="V107" i="6"/>
  <c r="W107" i="6" s="1"/>
  <c r="V113" i="6"/>
  <c r="W113" i="6" s="1"/>
  <c r="V6" i="6"/>
  <c r="W6" i="6" s="1"/>
  <c r="S329" i="4"/>
  <c r="T329" i="4" s="1"/>
  <c r="W42" i="4"/>
  <c r="S171" i="4"/>
  <c r="T171" i="4" s="1"/>
  <c r="S129" i="4"/>
  <c r="T129" i="4" s="1"/>
  <c r="T327" i="4"/>
  <c r="S351" i="4"/>
  <c r="T351" i="4" s="1"/>
  <c r="S99" i="4"/>
  <c r="T99" i="4" s="1"/>
  <c r="S353" i="4"/>
  <c r="T353" i="4" s="1"/>
  <c r="S268" i="4"/>
  <c r="T268" i="4" s="1"/>
  <c r="W328" i="4"/>
  <c r="S275" i="4"/>
  <c r="T275" i="4" s="1"/>
  <c r="W347" i="4"/>
  <c r="S87" i="4"/>
  <c r="T87" i="4" s="1"/>
  <c r="S256" i="4"/>
  <c r="T256" i="4" s="1"/>
  <c r="W208" i="4"/>
  <c r="S321" i="4"/>
  <c r="T321" i="4" s="1"/>
  <c r="S259" i="4"/>
  <c r="T259" i="4" s="1"/>
  <c r="W176" i="4"/>
  <c r="S53" i="4"/>
  <c r="T53" i="4" s="1"/>
  <c r="W60" i="4"/>
  <c r="S63" i="4"/>
  <c r="T63" i="4" s="1"/>
  <c r="S228" i="4"/>
  <c r="T228" i="4" s="1"/>
  <c r="W111" i="4"/>
  <c r="S303" i="4"/>
  <c r="T303" i="4" s="1"/>
  <c r="S91" i="4"/>
  <c r="T91" i="4" s="1"/>
  <c r="S172" i="4"/>
  <c r="T172" i="4" s="1"/>
  <c r="W307" i="4"/>
  <c r="S340" i="4"/>
  <c r="T340" i="4" s="1"/>
  <c r="S89" i="4"/>
  <c r="T89" i="4" s="1"/>
  <c r="S197" i="4"/>
  <c r="T197" i="4" s="1"/>
  <c r="S330" i="4"/>
  <c r="T330" i="4" s="1"/>
  <c r="S260" i="4"/>
  <c r="T260" i="4" s="1"/>
  <c r="S270" i="4"/>
  <c r="T270" i="4" s="1"/>
  <c r="S155" i="4"/>
  <c r="T155" i="4" s="1"/>
  <c r="S291" i="4"/>
  <c r="T291" i="4" s="1"/>
  <c r="S255" i="4"/>
  <c r="T255" i="4" s="1"/>
  <c r="S358" i="4"/>
  <c r="T358" i="4" s="1"/>
  <c r="S90" i="4"/>
  <c r="T90" i="4" s="1"/>
  <c r="W196" i="4"/>
  <c r="S150" i="4"/>
  <c r="T150" i="4" s="1"/>
  <c r="S56" i="4"/>
  <c r="T56" i="4" s="1"/>
  <c r="S177" i="4"/>
  <c r="T177" i="4" s="1"/>
  <c r="W326" i="4"/>
  <c r="W179" i="4"/>
  <c r="S226" i="4"/>
  <c r="T226" i="4" s="1"/>
  <c r="W93" i="4"/>
  <c r="S163" i="4"/>
  <c r="T163" i="4" s="1"/>
  <c r="S298" i="4"/>
  <c r="T298" i="4" s="1"/>
  <c r="S272" i="4"/>
  <c r="T272" i="4" s="1"/>
  <c r="W295" i="4"/>
  <c r="S354" i="4"/>
  <c r="T354" i="4" s="1"/>
  <c r="S318" i="4"/>
  <c r="T318" i="4" s="1"/>
  <c r="S236" i="4"/>
  <c r="T236" i="4" s="1"/>
  <c r="S258" i="4"/>
  <c r="T258" i="4" s="1"/>
  <c r="S267" i="4"/>
  <c r="T267" i="4" s="1"/>
  <c r="S140" i="4"/>
  <c r="T140" i="4" s="1"/>
  <c r="S342" i="4"/>
  <c r="T342" i="4" s="1"/>
  <c r="S94" i="4"/>
  <c r="T94" i="4" s="1"/>
  <c r="S301" i="4"/>
  <c r="T301" i="4" s="1"/>
  <c r="S203" i="4"/>
  <c r="T203" i="4" s="1"/>
  <c r="S232" i="4"/>
  <c r="T232" i="4" s="1"/>
  <c r="S283" i="4"/>
  <c r="T283" i="4" s="1"/>
  <c r="S201" i="4"/>
  <c r="T201" i="4" s="1"/>
  <c r="S186" i="4"/>
  <c r="T186" i="4" s="1"/>
  <c r="W252" i="4"/>
  <c r="S214" i="4"/>
  <c r="T214" i="4" s="1"/>
  <c r="S273" i="4"/>
  <c r="T273" i="4" s="1"/>
  <c r="S175" i="4"/>
  <c r="T175" i="4" s="1"/>
  <c r="S133" i="4"/>
  <c r="T133" i="4" s="1"/>
  <c r="W261" i="4"/>
  <c r="S105" i="4"/>
  <c r="T105" i="4" s="1"/>
  <c r="S277" i="4"/>
  <c r="T277" i="4" s="1"/>
  <c r="S148" i="4"/>
  <c r="T148" i="4" s="1"/>
  <c r="S238" i="4"/>
  <c r="T238" i="4" s="1"/>
  <c r="S38" i="4"/>
  <c r="T38" i="4" s="1"/>
  <c r="W29" i="4"/>
  <c r="S151" i="4"/>
  <c r="T151" i="4" s="1"/>
  <c r="W211" i="4"/>
  <c r="W44" i="4"/>
  <c r="W85" i="4"/>
  <c r="S137" i="4"/>
  <c r="T137" i="4" s="1"/>
  <c r="S69" i="4"/>
  <c r="T69" i="4" s="1"/>
  <c r="S195" i="4"/>
  <c r="T195" i="4" s="1"/>
  <c r="S207" i="4"/>
  <c r="T207" i="4" s="1"/>
  <c r="S178" i="4"/>
  <c r="T178" i="4" s="1"/>
  <c r="W159" i="4"/>
  <c r="S227" i="4"/>
  <c r="T227" i="4" s="1"/>
  <c r="S135" i="4"/>
  <c r="T135" i="4" s="1"/>
  <c r="S165" i="4"/>
  <c r="T165" i="4" s="1"/>
  <c r="S198" i="4"/>
  <c r="T198" i="4" s="1"/>
  <c r="S86" i="4"/>
  <c r="T86" i="4" s="1"/>
  <c r="S180" i="4"/>
  <c r="T180" i="4" s="1"/>
  <c r="S106" i="4"/>
  <c r="T106" i="4" s="1"/>
  <c r="S220" i="4"/>
  <c r="T220" i="4" s="1"/>
  <c r="S32" i="4"/>
  <c r="T32" i="4" s="1"/>
  <c r="S188" i="4"/>
  <c r="T188" i="4" s="1"/>
  <c r="S213" i="4"/>
  <c r="T213" i="4" s="1"/>
  <c r="W61" i="4"/>
  <c r="S27" i="4"/>
  <c r="T27" i="4" s="1"/>
  <c r="S204" i="4"/>
  <c r="T204" i="4" s="1"/>
  <c r="W212" i="4"/>
  <c r="S46" i="4"/>
  <c r="T46" i="4" s="1"/>
  <c r="S320" i="4"/>
  <c r="T320" i="4" s="1"/>
  <c r="S230" i="4"/>
  <c r="T230" i="4" s="1"/>
  <c r="W278" i="4"/>
  <c r="W249" i="4"/>
  <c r="W299" i="4"/>
  <c r="W205" i="4"/>
  <c r="S160" i="4"/>
  <c r="T160" i="4" s="1"/>
  <c r="W128" i="4"/>
  <c r="S294" i="4"/>
  <c r="T294" i="4" s="1"/>
  <c r="W339" i="4"/>
  <c r="S235" i="4"/>
  <c r="T235" i="4" s="1"/>
  <c r="W349" i="4"/>
  <c r="S126" i="4"/>
  <c r="T126" i="4" s="1"/>
  <c r="W229" i="4"/>
  <c r="S183" i="4"/>
  <c r="T183" i="4" s="1"/>
  <c r="W136" i="4"/>
  <c r="S199" i="4"/>
  <c r="T199" i="4" s="1"/>
  <c r="W125" i="4"/>
  <c r="W139" i="4"/>
  <c r="W350" i="4"/>
  <c r="W149" i="4"/>
  <c r="S52" i="4"/>
  <c r="T52" i="4" s="1"/>
  <c r="W36" i="4"/>
  <c r="S54" i="4"/>
  <c r="T54" i="4" s="1"/>
  <c r="S184" i="4"/>
  <c r="T184" i="4" s="1"/>
  <c r="S244" i="4"/>
  <c r="T244" i="4" s="1"/>
  <c r="W67" i="4"/>
  <c r="S113" i="4"/>
  <c r="T113" i="4" s="1"/>
  <c r="W302" i="4"/>
  <c r="S276" i="4"/>
  <c r="T276" i="4" s="1"/>
  <c r="S306" i="4"/>
  <c r="T306" i="4" s="1"/>
  <c r="S250" i="4"/>
  <c r="T250" i="4" s="1"/>
  <c r="S300" i="4"/>
  <c r="T300" i="4" s="1"/>
  <c r="W66" i="4"/>
  <c r="S123" i="4"/>
  <c r="T123" i="4" s="1"/>
  <c r="S127" i="4"/>
  <c r="T127" i="4" s="1"/>
  <c r="W51" i="4"/>
  <c r="W76" i="4"/>
  <c r="S132" i="4"/>
  <c r="T132" i="4" s="1"/>
  <c r="S75" i="4"/>
  <c r="T75" i="4" s="1"/>
  <c r="W75" i="4"/>
  <c r="S319" i="4"/>
  <c r="T319" i="4" s="1"/>
  <c r="S341" i="4"/>
  <c r="T341" i="4" s="1"/>
  <c r="W237" i="4"/>
  <c r="S157" i="4"/>
  <c r="T157" i="4" s="1"/>
  <c r="W225" i="4"/>
  <c r="W282" i="4"/>
  <c r="S147" i="4"/>
  <c r="T147" i="4" s="1"/>
  <c r="W200" i="4"/>
  <c r="S223" i="4"/>
  <c r="T223" i="4" s="1"/>
  <c r="W343" i="4"/>
  <c r="W164" i="4"/>
  <c r="W356" i="4"/>
  <c r="W331" i="4"/>
  <c r="S114" i="4"/>
  <c r="T114" i="4" s="1"/>
  <c r="W45" i="4"/>
  <c r="W103" i="4"/>
  <c r="W152" i="4"/>
  <c r="S231" i="4"/>
  <c r="T231" i="4" s="1"/>
  <c r="W77" i="4"/>
  <c r="W57" i="4"/>
  <c r="W37" i="4"/>
  <c r="S30" i="4"/>
  <c r="T30" i="4" s="1"/>
  <c r="W58" i="4"/>
  <c r="S31" i="4"/>
  <c r="T31" i="4" s="1"/>
  <c r="W35" i="4"/>
  <c r="S55" i="4"/>
  <c r="T55" i="4" s="1"/>
  <c r="S62" i="4"/>
  <c r="T62" i="4" s="1"/>
  <c r="W33" i="4"/>
  <c r="S59" i="4"/>
  <c r="T59" i="4" s="1"/>
  <c r="S70" i="4"/>
  <c r="T70" i="4" s="1"/>
  <c r="W40" i="4"/>
  <c r="S39" i="4"/>
  <c r="T39" i="4" s="1"/>
  <c r="W41" i="4"/>
  <c r="S68" i="4"/>
  <c r="T68" i="4" s="1"/>
  <c r="W43" i="4"/>
  <c r="Z41" i="6"/>
  <c r="V41" i="6"/>
  <c r="W41" i="6" s="1"/>
  <c r="Z44" i="6"/>
  <c r="V44" i="6"/>
  <c r="W44" i="6" s="1"/>
  <c r="Z28" i="6"/>
  <c r="V28" i="6"/>
  <c r="W28" i="6" s="1"/>
  <c r="Z34" i="6"/>
  <c r="V34" i="6"/>
  <c r="W34" i="6" s="1"/>
  <c r="AA54" i="6"/>
  <c r="V54" i="6"/>
  <c r="W54" i="6" s="1"/>
  <c r="Z76" i="6"/>
  <c r="V76" i="6"/>
  <c r="W76" i="6" s="1"/>
  <c r="AA62" i="6"/>
  <c r="V62" i="6"/>
  <c r="W62" i="6" s="1"/>
  <c r="AA63" i="6"/>
  <c r="V63" i="6"/>
  <c r="W63" i="6" s="1"/>
  <c r="AA68" i="6"/>
  <c r="V68" i="6"/>
  <c r="W68" i="6" s="1"/>
  <c r="Z40" i="6"/>
  <c r="V40" i="6"/>
  <c r="W40" i="6" s="1"/>
  <c r="Z42" i="6"/>
  <c r="V42" i="6"/>
  <c r="W42" i="6" s="1"/>
  <c r="Z36" i="6"/>
  <c r="V36" i="6"/>
  <c r="W36" i="6" s="1"/>
  <c r="Z39" i="6"/>
  <c r="V39" i="6"/>
  <c r="W39" i="6" s="1"/>
  <c r="AA64" i="6"/>
  <c r="V64" i="6"/>
  <c r="W64" i="6" s="1"/>
  <c r="AA53" i="6"/>
  <c r="V53" i="6"/>
  <c r="W53" i="6" s="1"/>
  <c r="AA52" i="6"/>
  <c r="V52" i="6"/>
  <c r="W52" i="6" s="1"/>
  <c r="AA69" i="6"/>
  <c r="V69" i="6"/>
  <c r="W69" i="6" s="1"/>
  <c r="Z33" i="6"/>
  <c r="V33" i="6"/>
  <c r="W33" i="6" s="1"/>
  <c r="AA56" i="6"/>
  <c r="V56" i="6"/>
  <c r="W56" i="6" s="1"/>
  <c r="AA60" i="6"/>
  <c r="V60" i="6"/>
  <c r="W60" i="6" s="1"/>
  <c r="AA59" i="6"/>
  <c r="V59" i="6"/>
  <c r="W59" i="6" s="1"/>
  <c r="Z32" i="6"/>
  <c r="V32" i="6"/>
  <c r="W32" i="6" s="1"/>
  <c r="AA70" i="6"/>
  <c r="V70" i="6"/>
  <c r="W70" i="6" s="1"/>
  <c r="AA61" i="6"/>
  <c r="V61" i="6"/>
  <c r="W61" i="6" s="1"/>
  <c r="T222" i="4"/>
  <c r="T117" i="4"/>
  <c r="T190" i="4"/>
  <c r="T43" i="4"/>
  <c r="W34" i="4"/>
  <c r="S34" i="4"/>
  <c r="T234" i="4"/>
  <c r="T76" i="4"/>
  <c r="T153" i="4"/>
  <c r="T118" i="4"/>
  <c r="T61" i="4"/>
  <c r="T64" i="4"/>
  <c r="T189" i="4"/>
  <c r="T112" i="4"/>
  <c r="T41" i="4"/>
  <c r="T297" i="4"/>
  <c r="T40" i="4"/>
  <c r="T42" i="4"/>
  <c r="T108" i="4"/>
  <c r="T33" i="4"/>
  <c r="T304" i="4"/>
  <c r="T246" i="4"/>
  <c r="T100" i="4"/>
  <c r="T36" i="4"/>
  <c r="T101" i="4"/>
  <c r="T44" i="4"/>
  <c r="T60" i="4"/>
  <c r="G42" i="18" l="1"/>
  <c r="V42" i="18" s="1"/>
  <c r="AB118" i="6"/>
  <c r="C66" i="18"/>
  <c r="R66" i="18" s="1"/>
  <c r="E66" i="19"/>
  <c r="AA142" i="6"/>
  <c r="AA273" i="6"/>
  <c r="AB273" i="6" s="1"/>
  <c r="AA344" i="6"/>
  <c r="AB344" i="6" s="1"/>
  <c r="AC104" i="6"/>
  <c r="X296" i="4"/>
  <c r="Y296" i="4" s="1"/>
  <c r="K38" i="19"/>
  <c r="AB48" i="11"/>
  <c r="J63" i="18"/>
  <c r="Q63" i="18"/>
  <c r="J78" i="18"/>
  <c r="U78" i="18"/>
  <c r="L60" i="11"/>
  <c r="U60" i="11"/>
  <c r="V77" i="18"/>
  <c r="Y77" i="18"/>
  <c r="X74" i="18"/>
  <c r="Y74" i="18"/>
  <c r="AB61" i="11"/>
  <c r="AC61" i="11"/>
  <c r="J67" i="18"/>
  <c r="Q67" i="18"/>
  <c r="V63" i="11"/>
  <c r="AC63" i="11"/>
  <c r="J64" i="18"/>
  <c r="Q64" i="18"/>
  <c r="AB78" i="11"/>
  <c r="AC78" i="11"/>
  <c r="AB50" i="11"/>
  <c r="V69" i="18"/>
  <c r="Y69" i="18"/>
  <c r="AC66" i="11"/>
  <c r="J70" i="18"/>
  <c r="U70" i="18"/>
  <c r="Z342" i="4"/>
  <c r="Y38" i="18"/>
  <c r="T39" i="18"/>
  <c r="Y39" i="18"/>
  <c r="G45" i="11"/>
  <c r="X45" i="11" s="1"/>
  <c r="L45" i="11"/>
  <c r="Y45" i="11"/>
  <c r="T31" i="18"/>
  <c r="Y31" i="18"/>
  <c r="Y32" i="18"/>
  <c r="T49" i="18"/>
  <c r="Y49" i="18"/>
  <c r="AC50" i="11"/>
  <c r="AB39" i="11"/>
  <c r="Y40" i="18"/>
  <c r="R36" i="18"/>
  <c r="Y36" i="18"/>
  <c r="R44" i="18"/>
  <c r="Y44" i="18"/>
  <c r="AC44" i="11"/>
  <c r="T41" i="18"/>
  <c r="Y41" i="18"/>
  <c r="J73" i="18"/>
  <c r="Q73" i="18"/>
  <c r="V61" i="18"/>
  <c r="Y61" i="18"/>
  <c r="J72" i="18"/>
  <c r="Q72" i="18"/>
  <c r="R35" i="18"/>
  <c r="Y35" i="18"/>
  <c r="L37" i="11"/>
  <c r="Y37" i="11"/>
  <c r="V31" i="11"/>
  <c r="AC31" i="11"/>
  <c r="R76" i="18"/>
  <c r="Y76" i="18"/>
  <c r="V32" i="11"/>
  <c r="AC32" i="11"/>
  <c r="L43" i="11"/>
  <c r="Y43" i="11"/>
  <c r="J65" i="18"/>
  <c r="W65" i="18"/>
  <c r="Y65" i="18" s="1"/>
  <c r="AA352" i="6"/>
  <c r="AC352" i="6" s="1"/>
  <c r="AC112" i="6"/>
  <c r="AC99" i="6"/>
  <c r="M78" i="11"/>
  <c r="N78" i="11" s="1"/>
  <c r="O78" i="11" s="1"/>
  <c r="AD78" i="11" s="1"/>
  <c r="K44" i="11"/>
  <c r="AB44" i="11" s="1"/>
  <c r="E59" i="11"/>
  <c r="V59" i="11" s="1"/>
  <c r="K43" i="18"/>
  <c r="L43" i="18" s="1"/>
  <c r="M43" i="18" s="1"/>
  <c r="Z43" i="18" s="1"/>
  <c r="AC101" i="6"/>
  <c r="E40" i="11"/>
  <c r="V40" i="11" s="1"/>
  <c r="Y298" i="4"/>
  <c r="Z317" i="4"/>
  <c r="Y318" i="4"/>
  <c r="Z340" i="4"/>
  <c r="AC109" i="6"/>
  <c r="M75" i="11"/>
  <c r="N75" i="11" s="1"/>
  <c r="O75" i="11" s="1"/>
  <c r="AD75" i="11" s="1"/>
  <c r="Z222" i="4"/>
  <c r="Y246" i="4"/>
  <c r="Z272" i="4"/>
  <c r="Y270" i="4"/>
  <c r="Z341" i="4"/>
  <c r="Y248" i="4"/>
  <c r="M62" i="11"/>
  <c r="N62" i="11" s="1"/>
  <c r="O62" i="11" s="1"/>
  <c r="AD62" i="11" s="1"/>
  <c r="Z321" i="4"/>
  <c r="Z268" i="4"/>
  <c r="Z319" i="4"/>
  <c r="Z322" i="4"/>
  <c r="AA234" i="6"/>
  <c r="AB234" i="6" s="1"/>
  <c r="AA42" i="6"/>
  <c r="I74" i="11"/>
  <c r="AB21" i="6"/>
  <c r="AC21" i="6"/>
  <c r="AB46" i="6"/>
  <c r="AC46" i="6"/>
  <c r="X262" i="4"/>
  <c r="G51" i="19"/>
  <c r="AA40" i="6"/>
  <c r="I72" i="11"/>
  <c r="AB18" i="6"/>
  <c r="AC18" i="6"/>
  <c r="AA44" i="6"/>
  <c r="I76" i="11"/>
  <c r="Z76" i="11" s="1"/>
  <c r="AA39" i="6"/>
  <c r="I71" i="11"/>
  <c r="AA20" i="6"/>
  <c r="C76" i="11"/>
  <c r="T76" i="11" s="1"/>
  <c r="AB43" i="6"/>
  <c r="AC43" i="6"/>
  <c r="AB115" i="6"/>
  <c r="AC115" i="6"/>
  <c r="AB64" i="6"/>
  <c r="AC64" i="6"/>
  <c r="AB69" i="6"/>
  <c r="AC69" i="6"/>
  <c r="AB68" i="6"/>
  <c r="AC68" i="6"/>
  <c r="AA41" i="6"/>
  <c r="I73" i="11"/>
  <c r="Z73" i="11" s="1"/>
  <c r="AB15" i="6"/>
  <c r="AC15" i="6"/>
  <c r="AA17" i="6"/>
  <c r="C73" i="11"/>
  <c r="T73" i="11" s="1"/>
  <c r="AB22" i="6"/>
  <c r="AC22" i="6"/>
  <c r="AB19" i="6"/>
  <c r="AC19" i="6"/>
  <c r="AB63" i="6"/>
  <c r="AC63" i="6"/>
  <c r="AB70" i="6"/>
  <c r="AC70" i="6"/>
  <c r="AB45" i="6"/>
  <c r="AC45" i="6"/>
  <c r="AB116" i="6"/>
  <c r="AC116" i="6"/>
  <c r="K76" i="18"/>
  <c r="L76" i="18" s="1"/>
  <c r="M76" i="18" s="1"/>
  <c r="Z76" i="18" s="1"/>
  <c r="Z228" i="4"/>
  <c r="O73" i="19"/>
  <c r="P73" i="19" s="1"/>
  <c r="Q73" i="19" s="1"/>
  <c r="O70" i="19"/>
  <c r="P70" i="19" s="1"/>
  <c r="Q70" i="19" s="1"/>
  <c r="Y226" i="4"/>
  <c r="Z250" i="4"/>
  <c r="Z353" i="4"/>
  <c r="O76" i="19"/>
  <c r="P76" i="19" s="1"/>
  <c r="Q76" i="19" s="1"/>
  <c r="Z354" i="4"/>
  <c r="K77" i="18"/>
  <c r="L77" i="18" s="1"/>
  <c r="M77" i="18" s="1"/>
  <c r="Z77" i="18" s="1"/>
  <c r="K78" i="18"/>
  <c r="L78" i="18" s="1"/>
  <c r="O77" i="19"/>
  <c r="P77" i="19" s="1"/>
  <c r="Q77" i="19" s="1"/>
  <c r="AA258" i="6"/>
  <c r="G75" i="19"/>
  <c r="X355" i="4"/>
  <c r="E48" i="19"/>
  <c r="X233" i="4"/>
  <c r="C46" i="19"/>
  <c r="O46" i="19" s="1"/>
  <c r="P46" i="19" s="1"/>
  <c r="Q46" i="19" s="1"/>
  <c r="Y332" i="4"/>
  <c r="Z332" i="4"/>
  <c r="Y329" i="4"/>
  <c r="Z329" i="4"/>
  <c r="AB284" i="6"/>
  <c r="AC284" i="6"/>
  <c r="X304" i="4"/>
  <c r="K45" i="19"/>
  <c r="Y305" i="21"/>
  <c r="Z305" i="21"/>
  <c r="X261" i="4"/>
  <c r="G50" i="19"/>
  <c r="AA238" i="6"/>
  <c r="C79" i="19"/>
  <c r="Y253" i="20"/>
  <c r="Z253" i="20"/>
  <c r="Y259" i="4"/>
  <c r="Z259" i="4"/>
  <c r="Y236" i="4"/>
  <c r="Z236" i="4"/>
  <c r="AB235" i="6"/>
  <c r="AC235" i="6"/>
  <c r="AB255" i="6"/>
  <c r="AC255" i="6"/>
  <c r="Y283" i="4"/>
  <c r="Z283" i="4"/>
  <c r="AB309" i="6"/>
  <c r="AC309" i="6"/>
  <c r="X234" i="4"/>
  <c r="C47" i="19"/>
  <c r="Y296" i="20"/>
  <c r="Z296" i="20"/>
  <c r="AB329" i="6"/>
  <c r="AC329" i="6"/>
  <c r="AB281" i="6"/>
  <c r="AC281" i="6"/>
  <c r="AB260" i="6"/>
  <c r="AC260" i="6"/>
  <c r="Y308" i="4"/>
  <c r="Z308" i="4"/>
  <c r="AB279" i="6"/>
  <c r="AC279" i="6"/>
  <c r="X356" i="4"/>
  <c r="E49" i="19"/>
  <c r="O49" i="19" s="1"/>
  <c r="P49" i="19" s="1"/>
  <c r="Q49" i="19" s="1"/>
  <c r="X307" i="4"/>
  <c r="K48" i="19"/>
  <c r="X309" i="4"/>
  <c r="K50" i="19"/>
  <c r="X279" i="4"/>
  <c r="I44" i="19"/>
  <c r="O44" i="19" s="1"/>
  <c r="P44" i="19" s="1"/>
  <c r="Q44" i="19" s="1"/>
  <c r="Y233" i="21"/>
  <c r="Z233" i="21"/>
  <c r="Y234" i="21"/>
  <c r="Z234" i="21"/>
  <c r="Y284" i="21"/>
  <c r="Z284" i="21"/>
  <c r="AB282" i="6"/>
  <c r="AC282" i="6"/>
  <c r="AB308" i="6"/>
  <c r="AC308" i="6"/>
  <c r="AB358" i="6"/>
  <c r="AC358" i="6"/>
  <c r="Y303" i="4"/>
  <c r="Z303" i="4"/>
  <c r="AB261" i="6"/>
  <c r="AC261" i="6"/>
  <c r="AB332" i="6"/>
  <c r="AC332" i="6"/>
  <c r="Y257" i="4"/>
  <c r="Z257" i="4"/>
  <c r="AB236" i="6"/>
  <c r="AC236" i="6"/>
  <c r="Y280" i="4"/>
  <c r="Z280" i="4"/>
  <c r="Y332" i="21"/>
  <c r="Z332" i="21"/>
  <c r="Y306" i="4"/>
  <c r="Z306" i="4"/>
  <c r="AB355" i="6"/>
  <c r="AC355" i="6"/>
  <c r="Y256" i="4"/>
  <c r="Z256" i="4"/>
  <c r="X331" i="4"/>
  <c r="M48" i="19"/>
  <c r="X286" i="4"/>
  <c r="I51" i="19"/>
  <c r="Y323" i="20"/>
  <c r="Z323" i="20"/>
  <c r="Y262" i="21"/>
  <c r="Z262" i="21"/>
  <c r="Y324" i="20"/>
  <c r="Z324" i="20"/>
  <c r="Y285" i="4"/>
  <c r="Z285" i="4"/>
  <c r="X237" i="4"/>
  <c r="C50" i="19"/>
  <c r="X328" i="4"/>
  <c r="M45" i="19"/>
  <c r="AA330" i="6"/>
  <c r="M75" i="19"/>
  <c r="Y334" i="4"/>
  <c r="Z334" i="4"/>
  <c r="Y351" i="4"/>
  <c r="Z351" i="4"/>
  <c r="Y255" i="4"/>
  <c r="Z255" i="4"/>
  <c r="AB306" i="6"/>
  <c r="AC306" i="6"/>
  <c r="Y333" i="4"/>
  <c r="Z333" i="4"/>
  <c r="Y357" i="4"/>
  <c r="Z357" i="4"/>
  <c r="AB283" i="6"/>
  <c r="AC283" i="6"/>
  <c r="AB356" i="6"/>
  <c r="AC356" i="6"/>
  <c r="Y284" i="4"/>
  <c r="Z284" i="4"/>
  <c r="Y327" i="4"/>
  <c r="Z327" i="4"/>
  <c r="Y261" i="21"/>
  <c r="Z261" i="21"/>
  <c r="AA310" i="6"/>
  <c r="AB310" i="6" s="1"/>
  <c r="K79" i="19"/>
  <c r="X310" i="4"/>
  <c r="K51" i="19"/>
  <c r="Y225" i="20"/>
  <c r="Z225" i="20"/>
  <c r="Y344" i="20"/>
  <c r="Z344" i="20"/>
  <c r="AB232" i="6"/>
  <c r="AC232" i="6"/>
  <c r="AB256" i="6"/>
  <c r="AC256" i="6"/>
  <c r="AB285" i="6"/>
  <c r="AC285" i="6"/>
  <c r="AB328" i="6"/>
  <c r="AC328" i="6"/>
  <c r="Y260" i="4"/>
  <c r="Z260" i="4"/>
  <c r="Y330" i="4"/>
  <c r="Z330" i="4"/>
  <c r="AB303" i="6"/>
  <c r="AC303" i="6"/>
  <c r="AB307" i="6"/>
  <c r="AC307" i="6"/>
  <c r="Y295" i="20"/>
  <c r="Z295" i="20"/>
  <c r="Y258" i="4"/>
  <c r="Z258" i="4"/>
  <c r="Y231" i="4"/>
  <c r="Z231" i="4"/>
  <c r="AB259" i="6"/>
  <c r="AC259" i="6"/>
  <c r="AB327" i="6"/>
  <c r="AC327" i="6"/>
  <c r="Y358" i="4"/>
  <c r="Z358" i="4"/>
  <c r="AB334" i="6"/>
  <c r="AC334" i="6"/>
  <c r="AB333" i="6"/>
  <c r="AC333" i="6"/>
  <c r="X282" i="4"/>
  <c r="I47" i="19"/>
  <c r="Y343" i="20"/>
  <c r="Z343" i="20"/>
  <c r="AB304" i="6"/>
  <c r="AC304" i="6"/>
  <c r="AB233" i="6"/>
  <c r="AC233" i="6"/>
  <c r="X352" i="4"/>
  <c r="E45" i="19"/>
  <c r="Y281" i="4"/>
  <c r="Z281" i="4"/>
  <c r="AA286" i="6"/>
  <c r="I79" i="19"/>
  <c r="Y304" i="21"/>
  <c r="Z304" i="21"/>
  <c r="AA257" i="6"/>
  <c r="G74" i="19"/>
  <c r="O74" i="19" s="1"/>
  <c r="P74" i="19" s="1"/>
  <c r="Q74" i="19" s="1"/>
  <c r="AA357" i="6"/>
  <c r="E78" i="19"/>
  <c r="O78" i="19" s="1"/>
  <c r="P78" i="19" s="1"/>
  <c r="Q78" i="19" s="1"/>
  <c r="Y285" i="21"/>
  <c r="Z285" i="21"/>
  <c r="Y276" i="20"/>
  <c r="Z276" i="20"/>
  <c r="Y252" i="20"/>
  <c r="Z252" i="20"/>
  <c r="Y275" i="20"/>
  <c r="Z275" i="20"/>
  <c r="Y333" i="21"/>
  <c r="Z333" i="21"/>
  <c r="Y224" i="20"/>
  <c r="Z224" i="20"/>
  <c r="AB351" i="6"/>
  <c r="AC351" i="6"/>
  <c r="AB237" i="6"/>
  <c r="AC237" i="6"/>
  <c r="AB231" i="6"/>
  <c r="AC231" i="6"/>
  <c r="Y305" i="4"/>
  <c r="Z305" i="4"/>
  <c r="AB280" i="6"/>
  <c r="AC280" i="6"/>
  <c r="Y232" i="4"/>
  <c r="Z232" i="4"/>
  <c r="AB331" i="6"/>
  <c r="AC331" i="6"/>
  <c r="Y238" i="4"/>
  <c r="Z238" i="4"/>
  <c r="O72" i="19"/>
  <c r="P72" i="19" s="1"/>
  <c r="Q72" i="19" s="1"/>
  <c r="AA262" i="6"/>
  <c r="G79" i="19"/>
  <c r="Y235" i="4"/>
  <c r="Z235" i="4"/>
  <c r="AB305" i="6"/>
  <c r="AC305" i="6"/>
  <c r="AB353" i="6"/>
  <c r="AC353" i="6"/>
  <c r="AB354" i="6"/>
  <c r="AC354" i="6"/>
  <c r="Z291" i="4"/>
  <c r="Z269" i="4"/>
  <c r="Z267" i="4"/>
  <c r="Z273" i="4"/>
  <c r="Z247" i="4"/>
  <c r="Y244" i="4"/>
  <c r="Z245" i="4"/>
  <c r="O34" i="19"/>
  <c r="P34" i="19" s="1"/>
  <c r="Q34" i="19" s="1"/>
  <c r="Z224" i="4"/>
  <c r="Z220" i="4"/>
  <c r="Z221" i="4"/>
  <c r="X347" i="4"/>
  <c r="E40" i="19"/>
  <c r="X346" i="4"/>
  <c r="Y346" i="4" s="1"/>
  <c r="E39" i="19"/>
  <c r="O39" i="19" s="1"/>
  <c r="P39" i="19" s="1"/>
  <c r="Q39" i="19" s="1"/>
  <c r="Y348" i="4"/>
  <c r="Z348" i="4"/>
  <c r="X344" i="4"/>
  <c r="Y344" i="4" s="1"/>
  <c r="E37" i="19"/>
  <c r="O37" i="19" s="1"/>
  <c r="P37" i="19" s="1"/>
  <c r="Q37" i="19" s="1"/>
  <c r="Y336" i="20"/>
  <c r="Z336" i="20"/>
  <c r="X350" i="4"/>
  <c r="E43" i="19"/>
  <c r="X349" i="4"/>
  <c r="E42" i="19"/>
  <c r="X345" i="4"/>
  <c r="Z345" i="4" s="1"/>
  <c r="E38" i="19"/>
  <c r="Y335" i="20"/>
  <c r="Z335" i="20"/>
  <c r="AB339" i="6"/>
  <c r="AC339" i="6"/>
  <c r="AB348" i="6"/>
  <c r="AC348" i="6"/>
  <c r="AB340" i="6"/>
  <c r="AC340" i="6"/>
  <c r="AB342" i="6"/>
  <c r="AC342" i="6"/>
  <c r="AB341" i="6"/>
  <c r="AC341" i="6"/>
  <c r="AA347" i="6"/>
  <c r="E68" i="19"/>
  <c r="O68" i="19" s="1"/>
  <c r="P68" i="19" s="1"/>
  <c r="Q68" i="19" s="1"/>
  <c r="X339" i="4"/>
  <c r="Z339" i="4" s="1"/>
  <c r="E32" i="19"/>
  <c r="AB345" i="6"/>
  <c r="AC345" i="6"/>
  <c r="AB349" i="6"/>
  <c r="AC349" i="6"/>
  <c r="AB350" i="6"/>
  <c r="AC350" i="6"/>
  <c r="AB346" i="6"/>
  <c r="AC346" i="6"/>
  <c r="AA343" i="6"/>
  <c r="E64" i="19"/>
  <c r="O64" i="19" s="1"/>
  <c r="P64" i="19" s="1"/>
  <c r="Q64" i="19" s="1"/>
  <c r="X343" i="4"/>
  <c r="Z343" i="4" s="1"/>
  <c r="E36" i="19"/>
  <c r="Z320" i="4"/>
  <c r="O63" i="19"/>
  <c r="P63" i="19" s="1"/>
  <c r="Q63" i="19" s="1"/>
  <c r="Z316" i="4"/>
  <c r="Y316" i="20"/>
  <c r="Z316" i="20"/>
  <c r="Y325" i="21"/>
  <c r="Z325" i="21"/>
  <c r="AA316" i="6"/>
  <c r="M61" i="19"/>
  <c r="AB323" i="6"/>
  <c r="AC323" i="6"/>
  <c r="Y325" i="4"/>
  <c r="Z325" i="4"/>
  <c r="X315" i="4"/>
  <c r="Z315" i="4" s="1"/>
  <c r="M32" i="19"/>
  <c r="Y308" i="20"/>
  <c r="Z308" i="20"/>
  <c r="Y315" i="20"/>
  <c r="Z315" i="20"/>
  <c r="AB315" i="6"/>
  <c r="AC315" i="6"/>
  <c r="AB318" i="6"/>
  <c r="AC318" i="6"/>
  <c r="AB321" i="6"/>
  <c r="AC321" i="6"/>
  <c r="AB325" i="6"/>
  <c r="AC325" i="6"/>
  <c r="AB326" i="6"/>
  <c r="AC326" i="6"/>
  <c r="X326" i="4"/>
  <c r="M43" i="19"/>
  <c r="AA322" i="6"/>
  <c r="M67" i="19"/>
  <c r="AA317" i="6"/>
  <c r="M62" i="19"/>
  <c r="Y324" i="21"/>
  <c r="Z324" i="21"/>
  <c r="X323" i="4"/>
  <c r="M40" i="19"/>
  <c r="Y307" i="20"/>
  <c r="Z307" i="20"/>
  <c r="AB320" i="6"/>
  <c r="AC320" i="6"/>
  <c r="AB324" i="6"/>
  <c r="AC324" i="6"/>
  <c r="Y324" i="4"/>
  <c r="Z324" i="4"/>
  <c r="AB319" i="6"/>
  <c r="AC319" i="6"/>
  <c r="Z294" i="4"/>
  <c r="O35" i="19"/>
  <c r="P35" i="19" s="1"/>
  <c r="Q35" i="19" s="1"/>
  <c r="Z297" i="4"/>
  <c r="Z296" i="4"/>
  <c r="Z293" i="4"/>
  <c r="AB292" i="6"/>
  <c r="AC292" i="6"/>
  <c r="Y301" i="4"/>
  <c r="Z301" i="4"/>
  <c r="AB297" i="6"/>
  <c r="AC297" i="6"/>
  <c r="AB293" i="6"/>
  <c r="AC293" i="6"/>
  <c r="X299" i="4"/>
  <c r="K40" i="19"/>
  <c r="X302" i="4"/>
  <c r="K43" i="19"/>
  <c r="X295" i="4"/>
  <c r="Z295" i="4" s="1"/>
  <c r="K36" i="19"/>
  <c r="AB294" i="6"/>
  <c r="AC294" i="6"/>
  <c r="AB299" i="6"/>
  <c r="AC299" i="6"/>
  <c r="Y300" i="4"/>
  <c r="Z300" i="4"/>
  <c r="AB300" i="6"/>
  <c r="AC300" i="6"/>
  <c r="Y287" i="20"/>
  <c r="Z287" i="20"/>
  <c r="AB301" i="6"/>
  <c r="AC301" i="6"/>
  <c r="AB295" i="6"/>
  <c r="AC295" i="6"/>
  <c r="AA302" i="6"/>
  <c r="K71" i="19"/>
  <c r="O71" i="19" s="1"/>
  <c r="P71" i="19" s="1"/>
  <c r="Q71" i="19" s="1"/>
  <c r="AA296" i="6"/>
  <c r="K65" i="19"/>
  <c r="Y288" i="20"/>
  <c r="Z288" i="20"/>
  <c r="X292" i="4"/>
  <c r="Z292" i="4" s="1"/>
  <c r="K33" i="19"/>
  <c r="O33" i="19" s="1"/>
  <c r="P33" i="19" s="1"/>
  <c r="Q33" i="19" s="1"/>
  <c r="AB291" i="6"/>
  <c r="AC291" i="6"/>
  <c r="AB298" i="6"/>
  <c r="AC298" i="6"/>
  <c r="Z274" i="4"/>
  <c r="Y265" i="20"/>
  <c r="Z265" i="20"/>
  <c r="Y276" i="4"/>
  <c r="Z276" i="4"/>
  <c r="Y275" i="4"/>
  <c r="Z275" i="4"/>
  <c r="AB267" i="6"/>
  <c r="AC267" i="6"/>
  <c r="AB269" i="6"/>
  <c r="AC269" i="6"/>
  <c r="X278" i="4"/>
  <c r="I43" i="19"/>
  <c r="AA268" i="6"/>
  <c r="I61" i="19"/>
  <c r="Y274" i="21"/>
  <c r="Z274" i="21"/>
  <c r="AB275" i="6"/>
  <c r="AC275" i="6"/>
  <c r="Y277" i="4"/>
  <c r="Z277" i="4"/>
  <c r="AA274" i="6"/>
  <c r="I67" i="19"/>
  <c r="Y264" i="20"/>
  <c r="Z264" i="20"/>
  <c r="AB278" i="6"/>
  <c r="AC278" i="6"/>
  <c r="AB272" i="6"/>
  <c r="AC272" i="6"/>
  <c r="AB271" i="6"/>
  <c r="AC271" i="6"/>
  <c r="X271" i="4"/>
  <c r="Y271" i="4" s="1"/>
  <c r="I36" i="19"/>
  <c r="AB276" i="6"/>
  <c r="AC276" i="6"/>
  <c r="AB277" i="6"/>
  <c r="AC277" i="6"/>
  <c r="AB270" i="6"/>
  <c r="AC270" i="6"/>
  <c r="AB254" i="6"/>
  <c r="AC254" i="6"/>
  <c r="AB251" i="6"/>
  <c r="AC251" i="6"/>
  <c r="AB247" i="6"/>
  <c r="AC247" i="6"/>
  <c r="AB244" i="6"/>
  <c r="AC244" i="6"/>
  <c r="Y237" i="20"/>
  <c r="Z237" i="20"/>
  <c r="Y245" i="20"/>
  <c r="Z245" i="20"/>
  <c r="Y251" i="4"/>
  <c r="Z251" i="4"/>
  <c r="AB250" i="6"/>
  <c r="AC250" i="6"/>
  <c r="AB252" i="6"/>
  <c r="AC252" i="6"/>
  <c r="X249" i="4"/>
  <c r="Y249" i="4" s="1"/>
  <c r="G38" i="19"/>
  <c r="Y253" i="21"/>
  <c r="Z253" i="21"/>
  <c r="Y244" i="20"/>
  <c r="Z244" i="20"/>
  <c r="Y254" i="21"/>
  <c r="Z254" i="21"/>
  <c r="AB253" i="6"/>
  <c r="AC253" i="6"/>
  <c r="AB243" i="6"/>
  <c r="AC243" i="6"/>
  <c r="X243" i="4"/>
  <c r="Z243" i="4" s="1"/>
  <c r="G32" i="19"/>
  <c r="AB246" i="6"/>
  <c r="AC246" i="6"/>
  <c r="Y254" i="4"/>
  <c r="Z254" i="4"/>
  <c r="X252" i="4"/>
  <c r="G41" i="19"/>
  <c r="O41" i="19" s="1"/>
  <c r="P41" i="19" s="1"/>
  <c r="Q41" i="19" s="1"/>
  <c r="AA245" i="6"/>
  <c r="G62" i="19"/>
  <c r="AA248" i="6"/>
  <c r="G65" i="19"/>
  <c r="Y236" i="20"/>
  <c r="Z236" i="20"/>
  <c r="Y253" i="4"/>
  <c r="Z253" i="4"/>
  <c r="AB249" i="6"/>
  <c r="AC249" i="6"/>
  <c r="Z223" i="4"/>
  <c r="Z219" i="4"/>
  <c r="AA225" i="6"/>
  <c r="C66" i="19"/>
  <c r="O66" i="19" s="1"/>
  <c r="P66" i="19" s="1"/>
  <c r="Q66" i="19" s="1"/>
  <c r="AB221" i="6"/>
  <c r="AC221" i="6"/>
  <c r="Y212" i="20"/>
  <c r="Z212" i="20"/>
  <c r="Y213" i="20"/>
  <c r="Z213" i="20"/>
  <c r="X225" i="4"/>
  <c r="Z225" i="4" s="1"/>
  <c r="C38" i="19"/>
  <c r="X229" i="4"/>
  <c r="C42" i="19"/>
  <c r="AB227" i="6"/>
  <c r="AC227" i="6"/>
  <c r="AB226" i="6"/>
  <c r="AC226" i="6"/>
  <c r="AA224" i="6"/>
  <c r="C65" i="19"/>
  <c r="AB229" i="6"/>
  <c r="AC229" i="6"/>
  <c r="AB230" i="6"/>
  <c r="AC230" i="6"/>
  <c r="AB220" i="6"/>
  <c r="AC220" i="6"/>
  <c r="AB222" i="6"/>
  <c r="AC222" i="6"/>
  <c r="AB223" i="6"/>
  <c r="AC223" i="6"/>
  <c r="AA228" i="6"/>
  <c r="C69" i="19"/>
  <c r="O69" i="19" s="1"/>
  <c r="P69" i="19" s="1"/>
  <c r="Q69" i="19" s="1"/>
  <c r="AA219" i="6"/>
  <c r="C60" i="19"/>
  <c r="O60" i="19" s="1"/>
  <c r="P60" i="19" s="1"/>
  <c r="Q60" i="19" s="1"/>
  <c r="Y230" i="4"/>
  <c r="Z230" i="4"/>
  <c r="Y227" i="4"/>
  <c r="Z227" i="4"/>
  <c r="AB103" i="6"/>
  <c r="AC103" i="6"/>
  <c r="AB105" i="6"/>
  <c r="AC105" i="6"/>
  <c r="AB110" i="6"/>
  <c r="AC110" i="6"/>
  <c r="AB108" i="6"/>
  <c r="AC108" i="6"/>
  <c r="AB100" i="6"/>
  <c r="AC100" i="6"/>
  <c r="AB102" i="6"/>
  <c r="AC102" i="6"/>
  <c r="AB56" i="6"/>
  <c r="AC56" i="6"/>
  <c r="AB62" i="6"/>
  <c r="AC62" i="6"/>
  <c r="AB54" i="6"/>
  <c r="AC54" i="6"/>
  <c r="AB59" i="6"/>
  <c r="AC59" i="6"/>
  <c r="AB61" i="6"/>
  <c r="AC61" i="6"/>
  <c r="AB60" i="6"/>
  <c r="AC60" i="6"/>
  <c r="AB52" i="6"/>
  <c r="AC52" i="6"/>
  <c r="AB53" i="6"/>
  <c r="AC53" i="6"/>
  <c r="AB35" i="6"/>
  <c r="AC35" i="6"/>
  <c r="AA32" i="6"/>
  <c r="I64" i="11"/>
  <c r="AA33" i="6"/>
  <c r="I65" i="11"/>
  <c r="AB30" i="6"/>
  <c r="AC30" i="6"/>
  <c r="AA36" i="6"/>
  <c r="I68" i="11"/>
  <c r="Z68" i="11" s="1"/>
  <c r="AB29" i="6"/>
  <c r="AC29" i="6"/>
  <c r="AB31" i="6"/>
  <c r="AC31" i="6"/>
  <c r="AB37" i="6"/>
  <c r="AC37" i="6"/>
  <c r="AA34" i="6"/>
  <c r="I66" i="11"/>
  <c r="M66" i="11" s="1"/>
  <c r="N66" i="11" s="1"/>
  <c r="O66" i="11" s="1"/>
  <c r="AD66" i="11" s="1"/>
  <c r="AA28" i="6"/>
  <c r="I60" i="11"/>
  <c r="AA27" i="6"/>
  <c r="I59" i="11"/>
  <c r="AB38" i="6"/>
  <c r="AC38" i="6"/>
  <c r="M63" i="11"/>
  <c r="N63" i="11" s="1"/>
  <c r="O63" i="11" s="1"/>
  <c r="AD63" i="11" s="1"/>
  <c r="M70" i="11"/>
  <c r="N70" i="11" s="1"/>
  <c r="O70" i="11" s="1"/>
  <c r="AD70" i="11" s="1"/>
  <c r="M61" i="11"/>
  <c r="N61" i="11" s="1"/>
  <c r="O61" i="11" s="1"/>
  <c r="AD61" i="11" s="1"/>
  <c r="AB9" i="6"/>
  <c r="AC9" i="6"/>
  <c r="AB10" i="6"/>
  <c r="AC10" i="6"/>
  <c r="AB4" i="6"/>
  <c r="AC4" i="6"/>
  <c r="AB8" i="6"/>
  <c r="AC8" i="6"/>
  <c r="AB14" i="6"/>
  <c r="AC14" i="6"/>
  <c r="AA13" i="6"/>
  <c r="C69" i="11"/>
  <c r="AB12" i="6"/>
  <c r="AC12" i="6"/>
  <c r="AB6" i="6"/>
  <c r="AC6" i="6"/>
  <c r="AB5" i="6"/>
  <c r="AC5" i="6"/>
  <c r="AB11" i="6"/>
  <c r="AC11" i="6"/>
  <c r="AB7" i="6"/>
  <c r="AC7" i="6"/>
  <c r="K74" i="18"/>
  <c r="L74" i="18" s="1"/>
  <c r="M74" i="18" s="1"/>
  <c r="Z74" i="18" s="1"/>
  <c r="K37" i="18"/>
  <c r="L37" i="18" s="1"/>
  <c r="M37" i="18" s="1"/>
  <c r="Z37" i="18" s="1"/>
  <c r="Y352" i="21"/>
  <c r="Z352" i="21"/>
  <c r="Y353" i="21"/>
  <c r="Z353" i="21"/>
  <c r="Y344" i="21"/>
  <c r="Z344" i="21"/>
  <c r="Y345" i="21"/>
  <c r="Z345" i="21"/>
  <c r="Y317" i="21"/>
  <c r="Z317" i="21"/>
  <c r="Y297" i="21"/>
  <c r="Z297" i="21"/>
  <c r="Y296" i="21"/>
  <c r="Z296" i="21"/>
  <c r="Y273" i="21"/>
  <c r="Z273" i="21"/>
  <c r="Y245" i="21"/>
  <c r="Z245" i="21"/>
  <c r="Y246" i="21"/>
  <c r="Z246" i="21"/>
  <c r="Y222" i="21"/>
  <c r="Z222" i="21"/>
  <c r="Y221" i="21"/>
  <c r="Z221" i="21"/>
  <c r="X34" i="4"/>
  <c r="I38" i="11"/>
  <c r="Z38" i="11" s="1"/>
  <c r="X43" i="4"/>
  <c r="I47" i="11"/>
  <c r="Z47" i="11" s="1"/>
  <c r="X77" i="4"/>
  <c r="C33" i="18"/>
  <c r="R33" i="18" s="1"/>
  <c r="X164" i="4"/>
  <c r="G48" i="11"/>
  <c r="X48" i="11" s="1"/>
  <c r="X61" i="4"/>
  <c r="K41" i="11"/>
  <c r="AB41" i="11" s="1"/>
  <c r="X176" i="4"/>
  <c r="G36" i="18"/>
  <c r="V36" i="18" s="1"/>
  <c r="X42" i="4"/>
  <c r="I46" i="11"/>
  <c r="Z46" i="11" s="1"/>
  <c r="AA201" i="6"/>
  <c r="I65" i="18"/>
  <c r="AA83" i="6"/>
  <c r="C67" i="18"/>
  <c r="K67" i="18" s="1"/>
  <c r="L67" i="18" s="1"/>
  <c r="AA156" i="6"/>
  <c r="G68" i="11"/>
  <c r="X68" i="11" s="1"/>
  <c r="AA165" i="6"/>
  <c r="G77" i="11"/>
  <c r="X4" i="4"/>
  <c r="C32" i="11"/>
  <c r="Y206" i="4"/>
  <c r="Z206" i="4"/>
  <c r="AB187" i="6"/>
  <c r="AC187" i="6"/>
  <c r="AB91" i="6"/>
  <c r="AC91" i="6"/>
  <c r="Y107" i="4"/>
  <c r="Z107" i="4"/>
  <c r="AB136" i="6"/>
  <c r="AC136" i="6"/>
  <c r="Y115" i="4"/>
  <c r="Z115" i="4"/>
  <c r="AB171" i="6"/>
  <c r="AC171" i="6"/>
  <c r="Y46" i="4"/>
  <c r="Z46" i="4"/>
  <c r="Y163" i="4"/>
  <c r="Z163" i="4"/>
  <c r="Y184" i="4"/>
  <c r="Z184" i="4"/>
  <c r="AB75" i="6"/>
  <c r="AC75" i="6"/>
  <c r="Y202" i="4"/>
  <c r="Z202" i="4"/>
  <c r="AB140" i="6"/>
  <c r="AC140" i="6"/>
  <c r="Y124" i="4"/>
  <c r="Z124" i="4"/>
  <c r="Y114" i="4"/>
  <c r="Z114" i="4"/>
  <c r="AB158" i="6"/>
  <c r="AC158" i="6"/>
  <c r="AB161" i="6"/>
  <c r="AC161" i="6"/>
  <c r="Y78" i="4"/>
  <c r="Z78" i="4"/>
  <c r="K72" i="18"/>
  <c r="L72" i="18" s="1"/>
  <c r="K61" i="18"/>
  <c r="L61" i="18" s="1"/>
  <c r="M61" i="18" s="1"/>
  <c r="Z61" i="18" s="1"/>
  <c r="Y9" i="4"/>
  <c r="Z9" i="4"/>
  <c r="Y141" i="4"/>
  <c r="Z141" i="4"/>
  <c r="AB184" i="6"/>
  <c r="AC184" i="6"/>
  <c r="AB86" i="6"/>
  <c r="AC86" i="6"/>
  <c r="Y175" i="4"/>
  <c r="Z175" i="4"/>
  <c r="Y68" i="4"/>
  <c r="Z68" i="4"/>
  <c r="AB123" i="6"/>
  <c r="AC123" i="6"/>
  <c r="Y13" i="4"/>
  <c r="Z13" i="4"/>
  <c r="X67" i="4"/>
  <c r="K47" i="11"/>
  <c r="AB47" i="11" s="1"/>
  <c r="X139" i="4"/>
  <c r="E47" i="18"/>
  <c r="T47" i="18" s="1"/>
  <c r="AA78" i="6"/>
  <c r="C62" i="18"/>
  <c r="R62" i="18" s="1"/>
  <c r="AA202" i="6"/>
  <c r="I66" i="18"/>
  <c r="Y10" i="4"/>
  <c r="Z10" i="4"/>
  <c r="Y91" i="4"/>
  <c r="Z91" i="4"/>
  <c r="Y116" i="4"/>
  <c r="Z116" i="4"/>
  <c r="Y109" i="4"/>
  <c r="Z109" i="4"/>
  <c r="Y166" i="4"/>
  <c r="Z166" i="4"/>
  <c r="Y199" i="4"/>
  <c r="Z199" i="4"/>
  <c r="Y56" i="4"/>
  <c r="Z56" i="4"/>
  <c r="Y181" i="4"/>
  <c r="Z181" i="4"/>
  <c r="Y11" i="4"/>
  <c r="Z11" i="4"/>
  <c r="Y7" i="4"/>
  <c r="Z7" i="4"/>
  <c r="AB209" i="6"/>
  <c r="AC209" i="6"/>
  <c r="AB135" i="6"/>
  <c r="AC135" i="6"/>
  <c r="K42" i="18"/>
  <c r="L42" i="18" s="1"/>
  <c r="M42" i="18" s="1"/>
  <c r="Z42" i="18" s="1"/>
  <c r="Y65" i="4"/>
  <c r="Z65" i="4"/>
  <c r="AB178" i="6"/>
  <c r="AC178" i="6"/>
  <c r="AB125" i="6"/>
  <c r="AC125" i="6"/>
  <c r="Y135" i="4"/>
  <c r="Z135" i="4"/>
  <c r="AB133" i="6"/>
  <c r="AC133" i="6"/>
  <c r="Y189" i="4"/>
  <c r="Z189" i="4"/>
  <c r="K63" i="18"/>
  <c r="L63" i="18" s="1"/>
  <c r="M63" i="18" s="1"/>
  <c r="Z63" i="18" s="1"/>
  <c r="AB138" i="6"/>
  <c r="AC138" i="6"/>
  <c r="Y52" i="4"/>
  <c r="Z52" i="4"/>
  <c r="Y38" i="4"/>
  <c r="Z38" i="4"/>
  <c r="AB88" i="6"/>
  <c r="AC88" i="6"/>
  <c r="AB77" i="6"/>
  <c r="AC77" i="6"/>
  <c r="Y22" i="4"/>
  <c r="Z22" i="4"/>
  <c r="X41" i="4"/>
  <c r="I45" i="11"/>
  <c r="X35" i="4"/>
  <c r="I39" i="11"/>
  <c r="X152" i="4"/>
  <c r="G36" i="11"/>
  <c r="X66" i="4"/>
  <c r="K46" i="11"/>
  <c r="AB46" i="11" s="1"/>
  <c r="X125" i="4"/>
  <c r="E33" i="18"/>
  <c r="T33" i="18" s="1"/>
  <c r="X85" i="4"/>
  <c r="C41" i="18"/>
  <c r="R41" i="18" s="1"/>
  <c r="X84" i="4"/>
  <c r="C40" i="18"/>
  <c r="K40" i="18" s="1"/>
  <c r="L40" i="18" s="1"/>
  <c r="M40" i="18" s="1"/>
  <c r="Z40" i="18" s="1"/>
  <c r="X112" i="4"/>
  <c r="E44" i="11"/>
  <c r="V44" i="11" s="1"/>
  <c r="AA155" i="6"/>
  <c r="G67" i="11"/>
  <c r="AA87" i="6"/>
  <c r="C71" i="18"/>
  <c r="X12" i="4"/>
  <c r="C40" i="11"/>
  <c r="T40" i="11" s="1"/>
  <c r="Y134" i="4"/>
  <c r="Z134" i="4"/>
  <c r="Y133" i="4"/>
  <c r="Z133" i="4"/>
  <c r="AB151" i="6"/>
  <c r="AC151" i="6"/>
  <c r="K45" i="18"/>
  <c r="L45" i="18" s="1"/>
  <c r="M45" i="18" s="1"/>
  <c r="Z45" i="18" s="1"/>
  <c r="AB90" i="6"/>
  <c r="AC90" i="6"/>
  <c r="Y6" i="4"/>
  <c r="Z6" i="4"/>
  <c r="AB199" i="6"/>
  <c r="AC199" i="6"/>
  <c r="AB93" i="6"/>
  <c r="AC93" i="6"/>
  <c r="Y81" i="4"/>
  <c r="Z81" i="4"/>
  <c r="AB213" i="6"/>
  <c r="AC213" i="6"/>
  <c r="AB159" i="6"/>
  <c r="AC159" i="6"/>
  <c r="Y87" i="4"/>
  <c r="Z87" i="4"/>
  <c r="Y198" i="4"/>
  <c r="Z198" i="4"/>
  <c r="Y126" i="4"/>
  <c r="Z126" i="4"/>
  <c r="AB141" i="6"/>
  <c r="AC141" i="6"/>
  <c r="Y88" i="4"/>
  <c r="Z88" i="4"/>
  <c r="AB166" i="6"/>
  <c r="AC166" i="6"/>
  <c r="AB134" i="6"/>
  <c r="AC134" i="6"/>
  <c r="Y171" i="4"/>
  <c r="Z171" i="4"/>
  <c r="Y86" i="4"/>
  <c r="Z86" i="4"/>
  <c r="Y59" i="4"/>
  <c r="Z59" i="4"/>
  <c r="AB79" i="6"/>
  <c r="AC79" i="6"/>
  <c r="Y83" i="4"/>
  <c r="Z83" i="4"/>
  <c r="K35" i="18"/>
  <c r="L35" i="18" s="1"/>
  <c r="M35" i="18" s="1"/>
  <c r="Z35" i="18" s="1"/>
  <c r="AB205" i="6"/>
  <c r="AC205" i="6"/>
  <c r="AB149" i="6"/>
  <c r="AC149" i="6"/>
  <c r="AB127" i="6"/>
  <c r="AC127" i="6"/>
  <c r="Y207" i="4"/>
  <c r="Z207" i="4"/>
  <c r="Y31" i="4"/>
  <c r="Z31" i="4"/>
  <c r="AB82" i="6"/>
  <c r="AC82" i="6"/>
  <c r="Y21" i="4"/>
  <c r="Z21" i="4"/>
  <c r="X103" i="4"/>
  <c r="E35" i="11"/>
  <c r="X200" i="4"/>
  <c r="I36" i="18"/>
  <c r="X36" i="18" s="1"/>
  <c r="X75" i="4"/>
  <c r="C31" i="18"/>
  <c r="X44" i="4"/>
  <c r="I48" i="11"/>
  <c r="Z48" i="11" s="1"/>
  <c r="X196" i="4"/>
  <c r="I32" i="18"/>
  <c r="X32" i="18" s="1"/>
  <c r="X111" i="4"/>
  <c r="E43" i="11"/>
  <c r="V43" i="11" s="1"/>
  <c r="X208" i="4"/>
  <c r="I44" i="18"/>
  <c r="X44" i="18" s="1"/>
  <c r="X5" i="4"/>
  <c r="C33" i="11"/>
  <c r="T33" i="11" s="1"/>
  <c r="X19" i="4"/>
  <c r="C47" i="11"/>
  <c r="T47" i="11" s="1"/>
  <c r="AA172" i="6"/>
  <c r="G60" i="18"/>
  <c r="V60" i="18" s="1"/>
  <c r="L50" i="11"/>
  <c r="X138" i="4"/>
  <c r="E46" i="18"/>
  <c r="T46" i="18" s="1"/>
  <c r="AA211" i="6"/>
  <c r="I75" i="18"/>
  <c r="AB92" i="6"/>
  <c r="AC92" i="6"/>
  <c r="Y188" i="4"/>
  <c r="Z188" i="4"/>
  <c r="Y89" i="4"/>
  <c r="Z89" i="4"/>
  <c r="Y150" i="4"/>
  <c r="Z150" i="4"/>
  <c r="Y173" i="4"/>
  <c r="Z173" i="4"/>
  <c r="Y182" i="4"/>
  <c r="Z182" i="4"/>
  <c r="AB84" i="6"/>
  <c r="AC84" i="6"/>
  <c r="Y130" i="4"/>
  <c r="Z130" i="4"/>
  <c r="Y158" i="4"/>
  <c r="Z158" i="4"/>
  <c r="AB198" i="6"/>
  <c r="AC198" i="6"/>
  <c r="AB130" i="6"/>
  <c r="AC130" i="6"/>
  <c r="K50" i="18"/>
  <c r="L50" i="18" s="1"/>
  <c r="M50" i="18" s="1"/>
  <c r="Z50" i="18" s="1"/>
  <c r="AB80" i="6"/>
  <c r="AC80" i="6"/>
  <c r="AB157" i="6"/>
  <c r="AC157" i="6"/>
  <c r="Y70" i="4"/>
  <c r="Z70" i="4"/>
  <c r="Y147" i="4"/>
  <c r="Z147" i="4"/>
  <c r="AB142" i="6"/>
  <c r="AC142" i="6"/>
  <c r="Y117" i="4"/>
  <c r="Z117" i="4"/>
  <c r="AB212" i="6"/>
  <c r="AC212" i="6"/>
  <c r="AB128" i="6"/>
  <c r="AC128" i="6"/>
  <c r="Y69" i="4"/>
  <c r="Z69" i="4"/>
  <c r="Y63" i="4"/>
  <c r="Z63" i="4"/>
  <c r="AB204" i="6"/>
  <c r="AC204" i="6"/>
  <c r="Y92" i="4"/>
  <c r="Z92" i="4"/>
  <c r="Y131" i="4"/>
  <c r="Z131" i="4"/>
  <c r="Y79" i="4"/>
  <c r="Z79" i="4"/>
  <c r="X40" i="4"/>
  <c r="I44" i="11"/>
  <c r="Z44" i="11" s="1"/>
  <c r="X58" i="4"/>
  <c r="K38" i="11"/>
  <c r="AB38" i="11" s="1"/>
  <c r="X45" i="4"/>
  <c r="I49" i="11"/>
  <c r="X136" i="4"/>
  <c r="E44" i="18"/>
  <c r="T44" i="18" s="1"/>
  <c r="X128" i="4"/>
  <c r="E36" i="18"/>
  <c r="T36" i="18" s="1"/>
  <c r="X159" i="4"/>
  <c r="G43" i="11"/>
  <c r="X43" i="11" s="1"/>
  <c r="X211" i="4"/>
  <c r="I47" i="18"/>
  <c r="X47" i="18" s="1"/>
  <c r="X93" i="4"/>
  <c r="C49" i="18"/>
  <c r="X82" i="4"/>
  <c r="C38" i="18"/>
  <c r="K38" i="18" s="1"/>
  <c r="L38" i="18" s="1"/>
  <c r="M38" i="18" s="1"/>
  <c r="Z38" i="18" s="1"/>
  <c r="X153" i="4"/>
  <c r="G37" i="11"/>
  <c r="X37" i="11" s="1"/>
  <c r="AA200" i="6"/>
  <c r="I64" i="18"/>
  <c r="AB182" i="6"/>
  <c r="AC182" i="6"/>
  <c r="Y99" i="4"/>
  <c r="Z99" i="4"/>
  <c r="AB148" i="6"/>
  <c r="AC148" i="6"/>
  <c r="AB208" i="6"/>
  <c r="AC208" i="6"/>
  <c r="AB173" i="6"/>
  <c r="AC173" i="6"/>
  <c r="Y123" i="4"/>
  <c r="Z123" i="4"/>
  <c r="AB181" i="6"/>
  <c r="AC181" i="6"/>
  <c r="AB188" i="6"/>
  <c r="AC188" i="6"/>
  <c r="AB185" i="6"/>
  <c r="AC185" i="6"/>
  <c r="AB129" i="6"/>
  <c r="AC129" i="6"/>
  <c r="Y132" i="4"/>
  <c r="Z132" i="4"/>
  <c r="Y203" i="4"/>
  <c r="Z203" i="4"/>
  <c r="Y55" i="4"/>
  <c r="Z55" i="4"/>
  <c r="Y209" i="4"/>
  <c r="Z209" i="4"/>
  <c r="Y140" i="4"/>
  <c r="Z140" i="4"/>
  <c r="AB190" i="6"/>
  <c r="AC190" i="6"/>
  <c r="Y27" i="4"/>
  <c r="Z27" i="4"/>
  <c r="Y94" i="4"/>
  <c r="Z94" i="4"/>
  <c r="Y30" i="4"/>
  <c r="Z30" i="4"/>
  <c r="AB124" i="6"/>
  <c r="AC124" i="6"/>
  <c r="AB206" i="6"/>
  <c r="AC206" i="6"/>
  <c r="AB126" i="6"/>
  <c r="AC126" i="6"/>
  <c r="Y106" i="4"/>
  <c r="Z106" i="4"/>
  <c r="Y80" i="4"/>
  <c r="Z80" i="4"/>
  <c r="AB131" i="6"/>
  <c r="AC131" i="6"/>
  <c r="Y28" i="4"/>
  <c r="Z28" i="4"/>
  <c r="X36" i="4"/>
  <c r="I40" i="11"/>
  <c r="Z40" i="11" s="1"/>
  <c r="X212" i="4"/>
  <c r="I48" i="18"/>
  <c r="X118" i="4"/>
  <c r="E50" i="11"/>
  <c r="M50" i="11" s="1"/>
  <c r="N50" i="11" s="1"/>
  <c r="AA196" i="6"/>
  <c r="I60" i="18"/>
  <c r="X60" i="18" s="1"/>
  <c r="X14" i="4"/>
  <c r="C42" i="11"/>
  <c r="Y155" i="4"/>
  <c r="Z155" i="4"/>
  <c r="Y195" i="4"/>
  <c r="Z195" i="4"/>
  <c r="Y39" i="4"/>
  <c r="Z39" i="4"/>
  <c r="Y100" i="4"/>
  <c r="Z100" i="4"/>
  <c r="Y178" i="4"/>
  <c r="Z178" i="4"/>
  <c r="Y148" i="4"/>
  <c r="Z148" i="4"/>
  <c r="AB210" i="6"/>
  <c r="AC210" i="6"/>
  <c r="Y15" i="4"/>
  <c r="Z15" i="4"/>
  <c r="M34" i="11"/>
  <c r="N34" i="11" s="1"/>
  <c r="O34" i="11" s="1"/>
  <c r="AD34" i="11" s="1"/>
  <c r="Y104" i="4"/>
  <c r="Z104" i="4"/>
  <c r="AB150" i="6"/>
  <c r="AC150" i="6"/>
  <c r="AB160" i="6"/>
  <c r="AC160" i="6"/>
  <c r="AB203" i="6"/>
  <c r="AC203" i="6"/>
  <c r="AB139" i="6"/>
  <c r="AC139" i="6"/>
  <c r="Y213" i="4"/>
  <c r="Z213" i="4"/>
  <c r="Y172" i="4"/>
  <c r="Z172" i="4"/>
  <c r="Y162" i="4"/>
  <c r="Z162" i="4"/>
  <c r="Y17" i="4"/>
  <c r="Z17" i="4"/>
  <c r="AB195" i="6"/>
  <c r="AC195" i="6"/>
  <c r="Y165" i="4"/>
  <c r="Z165" i="4"/>
  <c r="Y183" i="4"/>
  <c r="Z183" i="4"/>
  <c r="Y161" i="4"/>
  <c r="Z161" i="4"/>
  <c r="AB152" i="6"/>
  <c r="AC152" i="6"/>
  <c r="K73" i="18"/>
  <c r="L73" i="18" s="1"/>
  <c r="Y32" i="4"/>
  <c r="Z32" i="4"/>
  <c r="AB81" i="6"/>
  <c r="AC81" i="6"/>
  <c r="AB137" i="6"/>
  <c r="AC137" i="6"/>
  <c r="AA76" i="6"/>
  <c r="C60" i="18"/>
  <c r="R60" i="18" s="1"/>
  <c r="X37" i="4"/>
  <c r="I41" i="11"/>
  <c r="Z41" i="11" s="1"/>
  <c r="X76" i="4"/>
  <c r="C32" i="18"/>
  <c r="R32" i="18" s="1"/>
  <c r="X205" i="4"/>
  <c r="I41" i="18"/>
  <c r="X41" i="18" s="1"/>
  <c r="X29" i="4"/>
  <c r="I33" i="11"/>
  <c r="Z33" i="11" s="1"/>
  <c r="X179" i="4"/>
  <c r="G39" i="18"/>
  <c r="X60" i="4"/>
  <c r="K40" i="11"/>
  <c r="AB40" i="11" s="1"/>
  <c r="AA164" i="6"/>
  <c r="G76" i="11"/>
  <c r="AA180" i="6"/>
  <c r="G68" i="18"/>
  <c r="Y8" i="4"/>
  <c r="Z8" i="4"/>
  <c r="Y185" i="4"/>
  <c r="Z185" i="4"/>
  <c r="AB179" i="6"/>
  <c r="AC179" i="6"/>
  <c r="AB132" i="6"/>
  <c r="AC132" i="6"/>
  <c r="Y151" i="4"/>
  <c r="Z151" i="4"/>
  <c r="AB147" i="6"/>
  <c r="AC147" i="6"/>
  <c r="AB175" i="6"/>
  <c r="AC175" i="6"/>
  <c r="Y201" i="4"/>
  <c r="Z201" i="4"/>
  <c r="AB183" i="6"/>
  <c r="AC183" i="6"/>
  <c r="AB94" i="6"/>
  <c r="AC94" i="6"/>
  <c r="Y137" i="4"/>
  <c r="Z137" i="4"/>
  <c r="Y214" i="4"/>
  <c r="Z214" i="4"/>
  <c r="Y102" i="4"/>
  <c r="Z102" i="4"/>
  <c r="Y190" i="4"/>
  <c r="Z190" i="4"/>
  <c r="AB186" i="6"/>
  <c r="AC186" i="6"/>
  <c r="Y157" i="4"/>
  <c r="Z157" i="4"/>
  <c r="Y156" i="4"/>
  <c r="Z156" i="4"/>
  <c r="Y186" i="4"/>
  <c r="Z186" i="4"/>
  <c r="Y62" i="4"/>
  <c r="Z62" i="4"/>
  <c r="K69" i="18"/>
  <c r="L69" i="18" s="1"/>
  <c r="M69" i="18" s="1"/>
  <c r="Z69" i="18" s="1"/>
  <c r="Y20" i="4"/>
  <c r="Z20" i="4"/>
  <c r="AB89" i="6"/>
  <c r="AC89" i="6"/>
  <c r="AB197" i="6"/>
  <c r="AC197" i="6"/>
  <c r="Y54" i="4"/>
  <c r="Z54" i="4"/>
  <c r="Y105" i="4"/>
  <c r="Z105" i="4"/>
  <c r="AB154" i="6"/>
  <c r="AC154" i="6"/>
  <c r="Y64" i="4"/>
  <c r="Z64" i="4"/>
  <c r="AB153" i="6"/>
  <c r="AC153" i="6"/>
  <c r="X33" i="4"/>
  <c r="I37" i="11"/>
  <c r="X57" i="4"/>
  <c r="K37" i="11"/>
  <c r="AB37" i="11" s="1"/>
  <c r="X51" i="4"/>
  <c r="K31" i="11"/>
  <c r="X149" i="4"/>
  <c r="G33" i="11"/>
  <c r="X33" i="11" s="1"/>
  <c r="X101" i="4"/>
  <c r="E33" i="11"/>
  <c r="V33" i="11" s="1"/>
  <c r="AA174" i="6"/>
  <c r="G62" i="18"/>
  <c r="V62" i="18" s="1"/>
  <c r="X210" i="4"/>
  <c r="I46" i="18"/>
  <c r="X46" i="18" s="1"/>
  <c r="Y204" i="4"/>
  <c r="Z204" i="4"/>
  <c r="Y160" i="4"/>
  <c r="Z160" i="4"/>
  <c r="Y53" i="4"/>
  <c r="Z53" i="4"/>
  <c r="AB189" i="6"/>
  <c r="AC189" i="6"/>
  <c r="Y110" i="4"/>
  <c r="Z110" i="4"/>
  <c r="Y127" i="4"/>
  <c r="Z127" i="4"/>
  <c r="Y177" i="4"/>
  <c r="Z177" i="4"/>
  <c r="Y18" i="4"/>
  <c r="Z18" i="4"/>
  <c r="AB162" i="6"/>
  <c r="AC162" i="6"/>
  <c r="Y142" i="4"/>
  <c r="Z142" i="4"/>
  <c r="K59" i="18"/>
  <c r="L59" i="18" s="1"/>
  <c r="M59" i="18" s="1"/>
  <c r="Z59" i="18" s="1"/>
  <c r="AB163" i="6"/>
  <c r="AC163" i="6"/>
  <c r="AB177" i="6"/>
  <c r="AC177" i="6"/>
  <c r="Y187" i="4"/>
  <c r="Z187" i="4"/>
  <c r="AB214" i="6"/>
  <c r="AC214" i="6"/>
  <c r="AB85" i="6"/>
  <c r="AC85" i="6"/>
  <c r="Y129" i="4"/>
  <c r="Z129" i="4"/>
  <c r="AB176" i="6"/>
  <c r="AC176" i="6"/>
  <c r="Y108" i="4"/>
  <c r="Z108" i="4"/>
  <c r="K34" i="18"/>
  <c r="L34" i="18" s="1"/>
  <c r="M34" i="18" s="1"/>
  <c r="Z34" i="18" s="1"/>
  <c r="AB207" i="6"/>
  <c r="AC207" i="6"/>
  <c r="Y113" i="4"/>
  <c r="Z113" i="4"/>
  <c r="Y197" i="4"/>
  <c r="Z197" i="4"/>
  <c r="Y174" i="4"/>
  <c r="Z174" i="4"/>
  <c r="Y180" i="4"/>
  <c r="Z180" i="4"/>
  <c r="Y90" i="4"/>
  <c r="Z90" i="4"/>
  <c r="Y154" i="4"/>
  <c r="Z154" i="4"/>
  <c r="K70" i="18"/>
  <c r="L70" i="18" s="1"/>
  <c r="M70" i="18" s="1"/>
  <c r="Z70" i="18" s="1"/>
  <c r="AB117" i="6"/>
  <c r="AC117" i="6"/>
  <c r="T34" i="4"/>
  <c r="M72" i="18" l="1"/>
  <c r="Z72" i="18" s="1"/>
  <c r="AC273" i="6"/>
  <c r="AC344" i="6"/>
  <c r="AB352" i="6"/>
  <c r="M78" i="18"/>
  <c r="Z78" i="18" s="1"/>
  <c r="M67" i="18"/>
  <c r="Z67" i="18" s="1"/>
  <c r="M45" i="11"/>
  <c r="N45" i="11" s="1"/>
  <c r="O45" i="11" s="1"/>
  <c r="AD45" i="11" s="1"/>
  <c r="M73" i="18"/>
  <c r="Z73" i="18" s="1"/>
  <c r="K68" i="18"/>
  <c r="L68" i="18" s="1"/>
  <c r="M68" i="18" s="1"/>
  <c r="Z68" i="18" s="1"/>
  <c r="V68" i="18"/>
  <c r="M64" i="11"/>
  <c r="N64" i="11" s="1"/>
  <c r="O64" i="11" s="1"/>
  <c r="AD64" i="11" s="1"/>
  <c r="Z64" i="11"/>
  <c r="V70" i="18"/>
  <c r="Y70" i="18"/>
  <c r="M69" i="11"/>
  <c r="N69" i="11" s="1"/>
  <c r="O69" i="11" s="1"/>
  <c r="AD69" i="11" s="1"/>
  <c r="T69" i="11"/>
  <c r="Z66" i="11"/>
  <c r="M65" i="11"/>
  <c r="N65" i="11" s="1"/>
  <c r="O65" i="11" s="1"/>
  <c r="AD65" i="11" s="1"/>
  <c r="Z65" i="11"/>
  <c r="R64" i="18"/>
  <c r="Y64" i="18"/>
  <c r="K66" i="18"/>
  <c r="L66" i="18" s="1"/>
  <c r="M66" i="18" s="1"/>
  <c r="Z66" i="18" s="1"/>
  <c r="X66" i="18"/>
  <c r="M71" i="11"/>
  <c r="N71" i="11" s="1"/>
  <c r="O71" i="11" s="1"/>
  <c r="AD71" i="11" s="1"/>
  <c r="Z71" i="11"/>
  <c r="K75" i="18"/>
  <c r="L75" i="18" s="1"/>
  <c r="M75" i="18" s="1"/>
  <c r="Z75" i="18" s="1"/>
  <c r="X75" i="18"/>
  <c r="R67" i="18"/>
  <c r="Y67" i="18"/>
  <c r="M72" i="11"/>
  <c r="N72" i="11" s="1"/>
  <c r="O72" i="11" s="1"/>
  <c r="AD72" i="11" s="1"/>
  <c r="Z72" i="11"/>
  <c r="M59" i="11"/>
  <c r="N59" i="11" s="1"/>
  <c r="O59" i="11" s="1"/>
  <c r="AD59" i="11" s="1"/>
  <c r="Z59" i="11"/>
  <c r="V60" i="11"/>
  <c r="AC60" i="11"/>
  <c r="M60" i="11"/>
  <c r="N60" i="11" s="1"/>
  <c r="O60" i="11" s="1"/>
  <c r="AD60" i="11" s="1"/>
  <c r="Z60" i="11"/>
  <c r="V78" i="18"/>
  <c r="Y78" i="18"/>
  <c r="M74" i="11"/>
  <c r="N74" i="11" s="1"/>
  <c r="O74" i="11" s="1"/>
  <c r="AD74" i="11" s="1"/>
  <c r="Z74" i="11"/>
  <c r="R63" i="18"/>
  <c r="Y63" i="18"/>
  <c r="M42" i="11"/>
  <c r="N42" i="11" s="1"/>
  <c r="O42" i="11" s="1"/>
  <c r="AD42" i="11" s="1"/>
  <c r="T42" i="11"/>
  <c r="K39" i="18"/>
  <c r="L39" i="18" s="1"/>
  <c r="M39" i="18" s="1"/>
  <c r="Z39" i="18" s="1"/>
  <c r="V39" i="18"/>
  <c r="K49" i="18"/>
  <c r="L49" i="18" s="1"/>
  <c r="M49" i="18" s="1"/>
  <c r="Z49" i="18" s="1"/>
  <c r="R49" i="18"/>
  <c r="K48" i="18"/>
  <c r="L48" i="18" s="1"/>
  <c r="M48" i="18" s="1"/>
  <c r="Z48" i="18" s="1"/>
  <c r="X48" i="18"/>
  <c r="V50" i="11"/>
  <c r="M49" i="11"/>
  <c r="N49" i="11" s="1"/>
  <c r="O49" i="11" s="1"/>
  <c r="AD49" i="11" s="1"/>
  <c r="Z49" i="11"/>
  <c r="R40" i="18"/>
  <c r="Z45" i="11"/>
  <c r="AC45" i="11"/>
  <c r="R38" i="18"/>
  <c r="M76" i="11"/>
  <c r="N76" i="11" s="1"/>
  <c r="O76" i="11" s="1"/>
  <c r="AD76" i="11" s="1"/>
  <c r="X76" i="11"/>
  <c r="K65" i="18"/>
  <c r="L65" i="18" s="1"/>
  <c r="M65" i="18" s="1"/>
  <c r="Z65" i="18" s="1"/>
  <c r="X65" i="18"/>
  <c r="M36" i="11"/>
  <c r="N36" i="11" s="1"/>
  <c r="O36" i="11" s="1"/>
  <c r="AD36" i="11" s="1"/>
  <c r="X36" i="11"/>
  <c r="M39" i="11"/>
  <c r="N39" i="11" s="1"/>
  <c r="O39" i="11" s="1"/>
  <c r="AD39" i="11" s="1"/>
  <c r="Z39" i="11"/>
  <c r="Z43" i="11"/>
  <c r="AC43" i="11"/>
  <c r="K31" i="18"/>
  <c r="L31" i="18" s="1"/>
  <c r="M31" i="18" s="1"/>
  <c r="Z31" i="18" s="1"/>
  <c r="R31" i="18"/>
  <c r="Z37" i="11"/>
  <c r="AC37" i="11"/>
  <c r="M31" i="11"/>
  <c r="N31" i="11" s="1"/>
  <c r="O31" i="11" s="1"/>
  <c r="AD31" i="11" s="1"/>
  <c r="AB31" i="11"/>
  <c r="M35" i="11"/>
  <c r="N35" i="11" s="1"/>
  <c r="O35" i="11" s="1"/>
  <c r="AD35" i="11" s="1"/>
  <c r="V35" i="11"/>
  <c r="K71" i="18"/>
  <c r="L71" i="18" s="1"/>
  <c r="M71" i="18" s="1"/>
  <c r="Z71" i="18" s="1"/>
  <c r="R71" i="18"/>
  <c r="R72" i="18"/>
  <c r="Y72" i="18"/>
  <c r="K64" i="18"/>
  <c r="L64" i="18" s="1"/>
  <c r="M64" i="18" s="1"/>
  <c r="Z64" i="18" s="1"/>
  <c r="X64" i="18"/>
  <c r="M67" i="11"/>
  <c r="N67" i="11" s="1"/>
  <c r="O67" i="11" s="1"/>
  <c r="AD67" i="11" s="1"/>
  <c r="X67" i="11"/>
  <c r="M32" i="11"/>
  <c r="N32" i="11" s="1"/>
  <c r="O32" i="11" s="1"/>
  <c r="AD32" i="11" s="1"/>
  <c r="T32" i="11"/>
  <c r="R73" i="18"/>
  <c r="Y73" i="18"/>
  <c r="M77" i="11"/>
  <c r="N77" i="11" s="1"/>
  <c r="O77" i="11" s="1"/>
  <c r="AD77" i="11" s="1"/>
  <c r="X77" i="11"/>
  <c r="O75" i="19"/>
  <c r="P75" i="19" s="1"/>
  <c r="Q75" i="19" s="1"/>
  <c r="O47" i="19"/>
  <c r="P47" i="19" s="1"/>
  <c r="Q47" i="19" s="1"/>
  <c r="AC234" i="6"/>
  <c r="Y343" i="4"/>
  <c r="Y295" i="4"/>
  <c r="Y225" i="4"/>
  <c r="M73" i="11"/>
  <c r="N73" i="11" s="1"/>
  <c r="O73" i="11" s="1"/>
  <c r="AD73" i="11" s="1"/>
  <c r="Y243" i="4"/>
  <c r="Y315" i="4"/>
  <c r="AB41" i="6"/>
  <c r="AC41" i="6"/>
  <c r="AB39" i="6"/>
  <c r="AC39" i="6"/>
  <c r="Y262" i="4"/>
  <c r="Z262" i="4"/>
  <c r="AB44" i="6"/>
  <c r="AC44" i="6"/>
  <c r="AB17" i="6"/>
  <c r="AC17" i="6"/>
  <c r="AB20" i="6"/>
  <c r="AC20" i="6"/>
  <c r="AB40" i="6"/>
  <c r="AC40" i="6"/>
  <c r="AB42" i="6"/>
  <c r="AC42" i="6"/>
  <c r="M46" i="11"/>
  <c r="N46" i="11" s="1"/>
  <c r="O46" i="11" s="1"/>
  <c r="AD46" i="11" s="1"/>
  <c r="M47" i="11"/>
  <c r="N47" i="11" s="1"/>
  <c r="O47" i="11" s="1"/>
  <c r="AD47" i="11" s="1"/>
  <c r="O48" i="19"/>
  <c r="P48" i="19" s="1"/>
  <c r="Q48" i="19" s="1"/>
  <c r="K47" i="18"/>
  <c r="L47" i="18" s="1"/>
  <c r="M47" i="18" s="1"/>
  <c r="Z47" i="18" s="1"/>
  <c r="M48" i="11"/>
  <c r="N48" i="11" s="1"/>
  <c r="O48" i="11" s="1"/>
  <c r="AD48" i="11" s="1"/>
  <c r="O45" i="19"/>
  <c r="P45" i="19" s="1"/>
  <c r="Q45" i="19" s="1"/>
  <c r="O40" i="19"/>
  <c r="P40" i="19" s="1"/>
  <c r="Q40" i="19" s="1"/>
  <c r="Y310" i="4"/>
  <c r="Z310" i="4"/>
  <c r="Y286" i="4"/>
  <c r="Z286" i="4"/>
  <c r="Y309" i="4"/>
  <c r="Z309" i="4"/>
  <c r="AB330" i="6"/>
  <c r="AC330" i="6"/>
  <c r="Y307" i="4"/>
  <c r="Z307" i="4"/>
  <c r="AC262" i="6"/>
  <c r="AB262" i="6"/>
  <c r="Y234" i="4"/>
  <c r="Z234" i="4"/>
  <c r="Y304" i="4"/>
  <c r="Z304" i="4"/>
  <c r="Y233" i="4"/>
  <c r="Z233" i="4"/>
  <c r="O79" i="19"/>
  <c r="P79" i="19" s="1"/>
  <c r="Q79" i="19" s="1"/>
  <c r="AB286" i="6"/>
  <c r="AC286" i="6"/>
  <c r="Z346" i="4"/>
  <c r="AB357" i="6"/>
  <c r="AC357" i="6"/>
  <c r="Y328" i="4"/>
  <c r="Z328" i="4"/>
  <c r="Y356" i="4"/>
  <c r="Z356" i="4"/>
  <c r="AB238" i="6"/>
  <c r="AC238" i="6"/>
  <c r="Y355" i="4"/>
  <c r="Z355" i="4"/>
  <c r="AB257" i="6"/>
  <c r="AC257" i="6"/>
  <c r="Y352" i="4"/>
  <c r="Z352" i="4"/>
  <c r="Y237" i="4"/>
  <c r="Z237" i="4"/>
  <c r="Y279" i="4"/>
  <c r="Z279" i="4"/>
  <c r="O50" i="19"/>
  <c r="P50" i="19" s="1"/>
  <c r="Q50" i="19" s="1"/>
  <c r="Y331" i="4"/>
  <c r="Z331" i="4"/>
  <c r="AC310" i="6"/>
  <c r="Y282" i="4"/>
  <c r="Z282" i="4"/>
  <c r="O51" i="19"/>
  <c r="P51" i="19" s="1"/>
  <c r="Q51" i="19" s="1"/>
  <c r="Y261" i="4"/>
  <c r="Z261" i="4"/>
  <c r="AB258" i="6"/>
  <c r="AC258" i="6"/>
  <c r="Z271" i="4"/>
  <c r="Z249" i="4"/>
  <c r="Y339" i="4"/>
  <c r="Y345" i="4"/>
  <c r="Z344" i="4"/>
  <c r="AB347" i="6"/>
  <c r="AC347" i="6"/>
  <c r="Y349" i="4"/>
  <c r="Z349" i="4"/>
  <c r="Y350" i="4"/>
  <c r="Z350" i="4"/>
  <c r="O42" i="19"/>
  <c r="P42" i="19" s="1"/>
  <c r="Q42" i="19" s="1"/>
  <c r="AB343" i="6"/>
  <c r="AC343" i="6"/>
  <c r="Y347" i="4"/>
  <c r="Z347" i="4"/>
  <c r="O32" i="19"/>
  <c r="P32" i="19" s="1"/>
  <c r="Q32" i="19" s="1"/>
  <c r="AB317" i="6"/>
  <c r="AC317" i="6"/>
  <c r="AB322" i="6"/>
  <c r="AC322" i="6"/>
  <c r="AB316" i="6"/>
  <c r="AC316" i="6"/>
  <c r="Y323" i="4"/>
  <c r="Z323" i="4"/>
  <c r="O67" i="19"/>
  <c r="P67" i="19" s="1"/>
  <c r="Q67" i="19" s="1"/>
  <c r="O61" i="19"/>
  <c r="P61" i="19" s="1"/>
  <c r="Q61" i="19" s="1"/>
  <c r="Y326" i="4"/>
  <c r="Z326" i="4"/>
  <c r="O62" i="19"/>
  <c r="P62" i="19" s="1"/>
  <c r="Q62" i="19" s="1"/>
  <c r="Y292" i="4"/>
  <c r="O43" i="19"/>
  <c r="P43" i="19" s="1"/>
  <c r="Q43" i="19" s="1"/>
  <c r="AB296" i="6"/>
  <c r="AC296" i="6"/>
  <c r="AB302" i="6"/>
  <c r="AC302" i="6"/>
  <c r="O36" i="19"/>
  <c r="P36" i="19" s="1"/>
  <c r="Q36" i="19" s="1"/>
  <c r="Y302" i="4"/>
  <c r="Z302" i="4"/>
  <c r="Y299" i="4"/>
  <c r="Z299" i="4"/>
  <c r="AB274" i="6"/>
  <c r="AC274" i="6"/>
  <c r="AB268" i="6"/>
  <c r="AC268" i="6"/>
  <c r="Y278" i="4"/>
  <c r="Z278" i="4"/>
  <c r="AB248" i="6"/>
  <c r="AC248" i="6"/>
  <c r="AB245" i="6"/>
  <c r="AC245" i="6"/>
  <c r="O65" i="19"/>
  <c r="P65" i="19" s="1"/>
  <c r="Q65" i="19" s="1"/>
  <c r="O38" i="19"/>
  <c r="P38" i="19" s="1"/>
  <c r="Q38" i="19" s="1"/>
  <c r="Y252" i="4"/>
  <c r="Z252" i="4"/>
  <c r="AB219" i="6"/>
  <c r="AC219" i="6"/>
  <c r="AB228" i="6"/>
  <c r="AC228" i="6"/>
  <c r="Y229" i="4"/>
  <c r="Z229" i="4"/>
  <c r="AB224" i="6"/>
  <c r="AC224" i="6"/>
  <c r="AB225" i="6"/>
  <c r="AC225" i="6"/>
  <c r="K36" i="18"/>
  <c r="L36" i="18" s="1"/>
  <c r="M36" i="18" s="1"/>
  <c r="Z36" i="18" s="1"/>
  <c r="M68" i="11"/>
  <c r="N68" i="11" s="1"/>
  <c r="O68" i="11" s="1"/>
  <c r="AD68" i="11" s="1"/>
  <c r="M40" i="11"/>
  <c r="N40" i="11" s="1"/>
  <c r="O40" i="11" s="1"/>
  <c r="AD40" i="11" s="1"/>
  <c r="M38" i="11"/>
  <c r="N38" i="11" s="1"/>
  <c r="O38" i="11" s="1"/>
  <c r="AD38" i="11" s="1"/>
  <c r="M41" i="11"/>
  <c r="N41" i="11" s="1"/>
  <c r="O41" i="11" s="1"/>
  <c r="AD41" i="11" s="1"/>
  <c r="AB27" i="6"/>
  <c r="AC27" i="6"/>
  <c r="AB33" i="6"/>
  <c r="AC33" i="6"/>
  <c r="AB28" i="6"/>
  <c r="AC28" i="6"/>
  <c r="AB32" i="6"/>
  <c r="AC32" i="6"/>
  <c r="AB34" i="6"/>
  <c r="AC34" i="6"/>
  <c r="M37" i="11"/>
  <c r="N37" i="11" s="1"/>
  <c r="O37" i="11" s="1"/>
  <c r="AD37" i="11" s="1"/>
  <c r="AB36" i="6"/>
  <c r="AC36" i="6"/>
  <c r="AB13" i="6"/>
  <c r="AC13" i="6"/>
  <c r="M33" i="11"/>
  <c r="N33" i="11" s="1"/>
  <c r="O33" i="11" s="1"/>
  <c r="AD33" i="11" s="1"/>
  <c r="K44" i="18"/>
  <c r="L44" i="18" s="1"/>
  <c r="M44" i="18" s="1"/>
  <c r="Z44" i="18" s="1"/>
  <c r="K60" i="18"/>
  <c r="L60" i="18" s="1"/>
  <c r="M60" i="18" s="1"/>
  <c r="Z60" i="18" s="1"/>
  <c r="K46" i="18"/>
  <c r="L46" i="18" s="1"/>
  <c r="M46" i="18" s="1"/>
  <c r="Z46" i="18" s="1"/>
  <c r="Y41" i="4"/>
  <c r="Z41" i="4"/>
  <c r="Y212" i="4"/>
  <c r="Z212" i="4"/>
  <c r="Y82" i="4"/>
  <c r="Z82" i="4"/>
  <c r="Y128" i="4"/>
  <c r="Z128" i="4"/>
  <c r="Y40" i="4"/>
  <c r="Z40" i="4"/>
  <c r="AB211" i="6"/>
  <c r="AC211" i="6"/>
  <c r="Y19" i="4"/>
  <c r="Z19" i="4"/>
  <c r="Y196" i="4"/>
  <c r="Z196" i="4"/>
  <c r="Y103" i="4"/>
  <c r="Z103" i="4"/>
  <c r="M44" i="11"/>
  <c r="N44" i="11" s="1"/>
  <c r="O44" i="11" s="1"/>
  <c r="AD44" i="11" s="1"/>
  <c r="K62" i="18"/>
  <c r="L62" i="18" s="1"/>
  <c r="M62" i="18" s="1"/>
  <c r="Z62" i="18" s="1"/>
  <c r="Y4" i="4"/>
  <c r="Z4" i="4"/>
  <c r="AB201" i="6"/>
  <c r="AC201" i="6"/>
  <c r="Y164" i="4"/>
  <c r="Z164" i="4"/>
  <c r="Y179" i="4"/>
  <c r="Z179" i="4"/>
  <c r="Y112" i="4"/>
  <c r="Z112" i="4"/>
  <c r="Y66" i="4"/>
  <c r="Z66" i="4"/>
  <c r="AB78" i="6"/>
  <c r="AC78" i="6"/>
  <c r="K33" i="18"/>
  <c r="L33" i="18" s="1"/>
  <c r="M33" i="18" s="1"/>
  <c r="Z33" i="18" s="1"/>
  <c r="Y76" i="4"/>
  <c r="Z76" i="4"/>
  <c r="Y37" i="4"/>
  <c r="Z37" i="4"/>
  <c r="Y14" i="4"/>
  <c r="Z14" i="4"/>
  <c r="Y36" i="4"/>
  <c r="Z36" i="4"/>
  <c r="Y93" i="4"/>
  <c r="Z93" i="4"/>
  <c r="Y136" i="4"/>
  <c r="Z136" i="4"/>
  <c r="Y138" i="4"/>
  <c r="Z138" i="4"/>
  <c r="Y5" i="4"/>
  <c r="Z5" i="4"/>
  <c r="Y44" i="4"/>
  <c r="Z44" i="4"/>
  <c r="Y12" i="4"/>
  <c r="Z12" i="4"/>
  <c r="AB165" i="6"/>
  <c r="AC165" i="6"/>
  <c r="Y42" i="4"/>
  <c r="Z42" i="4"/>
  <c r="Y77" i="4"/>
  <c r="Z77" i="4"/>
  <c r="Y60" i="4"/>
  <c r="Z60" i="4"/>
  <c r="Y125" i="4"/>
  <c r="Z125" i="4"/>
  <c r="AB202" i="6"/>
  <c r="AC202" i="6"/>
  <c r="Y210" i="4"/>
  <c r="Z210" i="4"/>
  <c r="Y51" i="4"/>
  <c r="Z51" i="4"/>
  <c r="AB180" i="6"/>
  <c r="AC180" i="6"/>
  <c r="Y29" i="4"/>
  <c r="Z29" i="4"/>
  <c r="AB76" i="6"/>
  <c r="AC76" i="6"/>
  <c r="Y84" i="4"/>
  <c r="Z84" i="4"/>
  <c r="Y152" i="4"/>
  <c r="Z152" i="4"/>
  <c r="Y139" i="4"/>
  <c r="Z139" i="4"/>
  <c r="Y101" i="4"/>
  <c r="Z101" i="4"/>
  <c r="AB196" i="6"/>
  <c r="AC196" i="6"/>
  <c r="AB200" i="6"/>
  <c r="AC200" i="6"/>
  <c r="Y211" i="4"/>
  <c r="Z211" i="4"/>
  <c r="Y45" i="4"/>
  <c r="Z45" i="4"/>
  <c r="O50" i="11"/>
  <c r="AD50" i="11" s="1"/>
  <c r="Y208" i="4"/>
  <c r="Z208" i="4"/>
  <c r="Y75" i="4"/>
  <c r="Z75" i="4"/>
  <c r="K41" i="18"/>
  <c r="L41" i="18" s="1"/>
  <c r="M41" i="18" s="1"/>
  <c r="Z41" i="18" s="1"/>
  <c r="AB156" i="6"/>
  <c r="AC156" i="6"/>
  <c r="Y176" i="4"/>
  <c r="Z176" i="4"/>
  <c r="Y43" i="4"/>
  <c r="Z43" i="4"/>
  <c r="AB174" i="6"/>
  <c r="AC174" i="6"/>
  <c r="Y57" i="4"/>
  <c r="Z57" i="4"/>
  <c r="AB164" i="6"/>
  <c r="AC164" i="6"/>
  <c r="Y205" i="4"/>
  <c r="Z205" i="4"/>
  <c r="M43" i="11"/>
  <c r="N43" i="11" s="1"/>
  <c r="O43" i="11" s="1"/>
  <c r="AD43" i="11" s="1"/>
  <c r="AB87" i="6"/>
  <c r="AC87" i="6"/>
  <c r="Y85" i="4"/>
  <c r="Z85" i="4"/>
  <c r="Y35" i="4"/>
  <c r="Z35" i="4"/>
  <c r="Y67" i="4"/>
  <c r="Z67" i="4"/>
  <c r="Y33" i="4"/>
  <c r="Z33" i="4"/>
  <c r="AB155" i="6"/>
  <c r="AC155" i="6"/>
  <c r="Y149" i="4"/>
  <c r="Z149" i="4"/>
  <c r="K32" i="18"/>
  <c r="L32" i="18" s="1"/>
  <c r="M32" i="18" s="1"/>
  <c r="Z32" i="18" s="1"/>
  <c r="Y118" i="4"/>
  <c r="Z118" i="4"/>
  <c r="Y153" i="4"/>
  <c r="Z153" i="4"/>
  <c r="Y159" i="4"/>
  <c r="Z159" i="4"/>
  <c r="Y58" i="4"/>
  <c r="Z58" i="4"/>
  <c r="AB172" i="6"/>
  <c r="AC172" i="6"/>
  <c r="Y111" i="4"/>
  <c r="Z111" i="4"/>
  <c r="Y200" i="4"/>
  <c r="Z200" i="4"/>
  <c r="AB83" i="6"/>
  <c r="AC83" i="6"/>
  <c r="Y61" i="4"/>
  <c r="Z61" i="4"/>
  <c r="Y34" i="4"/>
  <c r="Z3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tc={775795E9-59A4-4C2B-9D0B-970CC03CF14A}</author>
    <author>tc={E26A6E32-E032-4145-81F5-32992E0EE82C}</author>
    <author>tc={AA9E4D02-CF20-4B46-8624-D9D4257BE7DB}</author>
    <author>tc={6ED5C177-5F75-486B-AE5C-4D8904CC603D}</author>
    <author>tc={4A58EEE8-6932-45F5-8E80-9D47700F3E80}</author>
    <author>tc={A6EA0BCD-745B-4D25-B720-BA8026D20AA9}</author>
    <author>tc={46CE470B-EED6-45CB-8F8A-68AB7B0414E1}</author>
    <author>tc={A2BC4789-6004-447A-82F1-67E3F000DFD9}</author>
    <author>tc={EDFDEB41-603E-4A60-9FF9-94E513577CC5}</author>
    <author>tc={64106FDF-9767-4885-A3E8-7995B2B9FF1C}</author>
  </authors>
  <commentList>
    <comment ref="D1" authorId="0" shapeId="0" xr:uid="{775795E9-59A4-4C2B-9D0B-970CC03C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code\logbook_releaseforR</t>
      </text>
    </comment>
    <comment ref="E1" authorId="1" shapeId="0" xr:uid="{E26A6E32-E032-4145-81F5-32992E0EE82C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
mainland and westside=WKMA
SOUTHEAST, SOUTHWEST = SKMA
EYKT and IBS=EWYKT</t>
      </text>
    </comment>
    <comment ref="K1" authorId="2" shapeId="0" xr:uid="{AA9E4D02-CF20-4B46-8624-D9D4257BE7DB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</t>
      </text>
    </comment>
    <comment ref="L1" authorId="3" shapeId="0" xr:uid="{6ED5C177-5F75-486B-AE5C-4D8904CC603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
Reply:
    pre-2011 bootstrapping needed for variance estimates</t>
      </text>
    </comment>
    <comment ref="P1" authorId="4" shapeId="0" xr:uid="{4A58EEE8-6932-45F5-8E80-9D47700F3E8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E43" authorId="5" shapeId="0" xr:uid="{A6EA0BCD-745B-4D25-B720-BA8026D20AA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Afognak - low sample size</t>
      </text>
    </comment>
    <comment ref="E62" authorId="6" shapeId="0" xr:uid="{46CE470B-EED6-45CB-8F8A-68AB7B0414E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substitute WKMA as best surrogate</t>
      </text>
    </comment>
    <comment ref="E67" authorId="7" shapeId="0" xr:uid="{A2BC4789-6004-447A-82F1-67E3F000DFD9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Eastside due to low sample size</t>
      </text>
    </comment>
    <comment ref="E72" authorId="8" shapeId="0" xr:uid="{EDFDEB41-603E-4A60-9FF9-94E513577C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due to low sample size</t>
      </text>
    </comment>
    <comment ref="E116" authorId="9" shapeId="0" xr:uid="{64106FDF-9767-4885-A3E8-7995B2B9FF1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westside due to low sample size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tc={CDEF81F2-575A-4396-92F0-157572F31FB5}</author>
    <author>tc={F6C31A2C-E692-40FE-9BCF-418DC29BCE93}</author>
    <author>tc={37717508-8924-41EE-BD2E-DBB495D51F38}</author>
    <author>tc={35011469-C84D-4FE4-9515-70FC1774D3C5}</author>
    <author>tc={2743F6CE-6798-402D-AA00-3BD7326B55E1}</author>
  </authors>
  <commentList>
    <comment ref="D2" authorId="0" shapeId="0" xr:uid="{CDEF81F2-575A-4396-92F0-157572F3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F2" authorId="1" shapeId="0" xr:uid="{F6C31A2C-E692-40FE-9BCF-418DC29B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= NORTHEAST
2. SKMA = EASTSIDE</t>
      </text>
    </comment>
    <comment ref="N2" authorId="2" shapeId="0" xr:uid="{37717508-8924-41EE-BD2E-DBB495D5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O2" authorId="3" shapeId="0" xr:uid="{35011469-C84D-4FE4-9515-70FC1774D3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&amp; SKMA &amp; EASTSIDE = NORTHEAST</t>
      </text>
    </comment>
    <comment ref="O360" authorId="4" shapeId="0" xr:uid="{2743F6CE-6798-402D-AA00-3BD7326B55E1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don’t understand why values were borrowed in this. Sample sizes seem adequate in data I have so switching to calculated values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tc={5536D63F-8920-4E36-8CC8-1A7F12ED2E6C}</author>
    <author>tc={D3FDD8F1-8010-4BF3-997A-CBBA4560959A}</author>
  </authors>
  <commentList>
    <comment ref="G2" authorId="0" shapeId="0" xr:uid="{5536D63F-8920-4E36-8CC8-1A7F12ED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O2" authorId="1" shapeId="0" xr:uid="{D3FDD8F1-8010-4BF3-997A-CBBA4560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tc={82A54769-B3F5-423E-A0B1-4937F58EE817}</author>
    <author>tc={F77074F7-6D74-4646-8869-922CC614472E}</author>
  </authors>
  <commentList>
    <comment ref="F2" authorId="0" shapeId="0" xr:uid="{82A54769-B3F5-423E-A0B1-4937F58EE817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F77074F7-6D74-4646-8869-922CC614472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tc={E3EEF2A5-CF37-419A-9EE1-F429012DA333}</author>
    <author>tc={9407ED6A-3F1B-4374-97D4-4141ECFCB917}</author>
  </authors>
  <commentList>
    <comment ref="F2" authorId="0" shapeId="0" xr:uid="{E3EEF2A5-CF37-419A-9EE1-F429012DA33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9407ED6A-3F1B-4374-97D4-4141ECFCB91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tc={6A782F1B-EE30-4623-A70E-0F248925A880}</author>
    <author>tc={8C8DE39C-9C9D-4C4C-AFEE-9B7D1EB24BE1}</author>
  </authors>
  <commentList>
    <comment ref="C1" authorId="0" shapeId="0" xr:uid="{6A782F1B-EE30-4623-A70E-0F248925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D1" authorId="1" shapeId="0" xr:uid="{8C8DE39C-9C9D-4C4C-AFEE-9B7D1EB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BSAI - Bering and aleutian
mainland and westside=WKMA
Chignik, SAKPEN, SOUTHEAST, SOUTHWEST = SOKO2SAP
EYKT and IBS=EWT</t>
      </text>
    </comment>
  </commentList>
</comments>
</file>

<file path=xl/sharedStrings.xml><?xml version="1.0" encoding="utf-8"?>
<sst xmlns="http://schemas.openxmlformats.org/spreadsheetml/2006/main" count="1447" uniqueCount="221">
  <si>
    <t>Region</t>
  </si>
  <si>
    <t>year</t>
  </si>
  <si>
    <t>RptArea</t>
  </si>
  <si>
    <t>BRF</t>
  </si>
  <si>
    <t>YE</t>
  </si>
  <si>
    <t xml:space="preserve">a. CFMUs with port samples </t>
  </si>
  <si>
    <t>4. Sum private and guided harvests</t>
  </si>
  <si>
    <t>Release - same methods as above steps 1-4</t>
  </si>
  <si>
    <t>sqrt_GuiBRF</t>
  </si>
  <si>
    <t>GUIDED</t>
  </si>
  <si>
    <t>UNGUIDED</t>
  </si>
  <si>
    <t>sqrt_GuiYE</t>
  </si>
  <si>
    <t>sqrt_PrivBRF</t>
  </si>
  <si>
    <t>GuiBRF_UPRLWR95</t>
  </si>
  <si>
    <t>PrivBRF_UPRLWR95</t>
  </si>
  <si>
    <t>sqrt_totalBRF</t>
  </si>
  <si>
    <t>TotalBRF_UPRLWR95</t>
  </si>
  <si>
    <t>GuiYE_UPRLWR95</t>
  </si>
  <si>
    <t>sqrt_PRivYE</t>
  </si>
  <si>
    <t>PrivYE_UPRLWR95</t>
  </si>
  <si>
    <t>sqrt_TotalYE</t>
  </si>
  <si>
    <t>TotalYE_UPRLWR95</t>
  </si>
  <si>
    <t>TOTAL</t>
  </si>
  <si>
    <t>Year</t>
  </si>
  <si>
    <t>95% CI</t>
  </si>
  <si>
    <t>NSEI</t>
  </si>
  <si>
    <t>SSEI</t>
  </si>
  <si>
    <t>SSEO</t>
  </si>
  <si>
    <t>NSEO</t>
  </si>
  <si>
    <t>CSEO</t>
  </si>
  <si>
    <t>IBS/EYKT</t>
  </si>
  <si>
    <t>AFOGNAK</t>
  </si>
  <si>
    <t>CI</t>
  </si>
  <si>
    <t>EASTSIDE</t>
  </si>
  <si>
    <t>NG</t>
  </si>
  <si>
    <t>NORTHEAS</t>
  </si>
  <si>
    <t>PWSI</t>
  </si>
  <si>
    <t>PWSO</t>
  </si>
  <si>
    <t>WKMA</t>
  </si>
  <si>
    <r>
      <t>SWHS_gprop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</si>
  <si>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var_SWHS_gprop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</si>
  <si>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GuiBRF (</t>
    </r>
    <r>
      <rPr>
        <b/>
        <i/>
        <sz val="11"/>
        <color theme="1"/>
        <rFont val="Calibri"/>
        <family val="2"/>
        <scheme val="minor"/>
      </rPr>
      <t>G-hat</t>
    </r>
    <r>
      <rPr>
        <b/>
        <i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</si>
  <si>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var_GuiBRF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</si>
  <si>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gui_var_p(BRFinPel)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</si>
  <si>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gui_p(BRFinPel)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</si>
  <si>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priv_p(BRF)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</si>
  <si>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priv_var_p(BRF)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</si>
  <si>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PRIV_BRF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</si>
  <si>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GuiYE (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i/>
        <sz val="11"/>
        <color theme="1"/>
        <rFont val="Calibri"/>
        <family val="2"/>
        <scheme val="minor"/>
      </rPr>
      <t xml:space="preserve"> and G-hat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</si>
  <si>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t>Substitute neighboring CFMU values</t>
  </si>
  <si>
    <t>SKMA</t>
  </si>
  <si>
    <t>EWYKT</t>
  </si>
  <si>
    <t>NORTHEAST</t>
  </si>
  <si>
    <t>logbook proportion used</t>
  </si>
  <si>
    <t>Total Rockfish Harvest</t>
  </si>
  <si>
    <t>Total KMA</t>
  </si>
  <si>
    <t xml:space="preserve">b. CFMU without adequate SWHS responses: use proportion from neighboring CFMU </t>
  </si>
  <si>
    <t xml:space="preserve">a. CFMUs with full samples </t>
  </si>
  <si>
    <t xml:space="preserve">1. Estimate total rockfish harvest [TOTAL_rfharv (H-hati)] by expanding logbook harvest [Log_rfharv (Gi)] by the proportion of guided harvest in total harvest from SWHS estimates [SWHS_gprop (p-hatgi)] 
</t>
  </si>
  <si>
    <t>Source data: logbook_harvest_forR.cvs; SWHS rf_byMgmtUnit_20191118.xls</t>
  </si>
  <si>
    <t>i. Use neighboring CFMU</t>
  </si>
  <si>
    <t>i. Apply %BRF from port sample [priv_p(BRF) (p-hatBui)] to private rockfish harvest [PRIV_rfharv (U-hati)] to get private BRF harv [PRIV_BRF (U-hatBi)]</t>
  </si>
  <si>
    <t>b. CFMUs with small samples (&lt;50 annually)</t>
  </si>
  <si>
    <t>c. CFMU with absent samples (less than 2 years have a sample size &gt;50 for sample estimated)</t>
  </si>
  <si>
    <r>
      <t>i. Apply mean %BRFinPelagic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</si>
  <si>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i. Apply mean %BRF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</si>
  <si>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a. For 1998-2010, CFMU with adequate SWHS reponses 2011 to present: expand by mean SWHS proportion, variance using bootstrap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</si>
  <si>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i. Apply %BRFinPelagic from port sample [gui_p(BRFinPel) (p-hatbgi)] to Pelagic harvest number from logbook [Log_rfharv (Gi)] to get guided BRF harvest [GuiBRF (G-hatBi)]</t>
  </si>
  <si>
    <t>2. Estimate private rockfish harvest [PRIV_rfharv (U-hati)] by subtracting logbook harvest  [Log_rfharv (Gi)] from the total [TOTAL_rfharv (H-hati)]</t>
  </si>
  <si>
    <r>
      <t>var_PrivBRF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</si>
  <si>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a. Guided YE harvest [GuiYE (GYi)] is logbook YE harvest [Gui_Yeharv (GYi)] since 2006 (</t>
    </r>
    <r>
      <rPr>
        <i/>
        <sz val="11"/>
        <color rgb="FFFF0000"/>
        <rFont val="Calibri"/>
        <family val="2"/>
        <scheme val="minor"/>
      </rPr>
      <t>Source data: logbook_harvest_forR.cvs)</t>
    </r>
  </si>
  <si>
    <t>b. Prior to 2006</t>
  </si>
  <si>
    <t xml:space="preserve">i. CFMUs with full samples </t>
  </si>
  <si>
    <t>1. Apply %YEinNonpel from port sample [gui_p(YEinNonpel) (p-hatygi)] to nonpelagic harvest number from logbook [Gui_Nonpelharv (GNi)] to get guided YE harvest [GuiYE (G-hatYi)]</t>
  </si>
  <si>
    <t>ii. CFMUs with small samples (&lt;50 annually)</t>
  </si>
  <si>
    <r>
      <t>1. Apply average %YEinNonpel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</si>
  <si>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iii. CFMUs with absent samples (less than 2 years have a sample size &gt;50 for sample estimated)</t>
  </si>
  <si>
    <r>
      <t xml:space="preserve">gui_p(YEinNonpel) </t>
    </r>
    <r>
      <rPr>
        <i/>
        <sz val="11"/>
        <color theme="1"/>
        <rFont val="Calibri"/>
        <family val="2"/>
        <scheme val="minor"/>
      </rPr>
      <t>(p-hat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</si>
  <si>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gui_var_p(YEinNonpel)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var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</si>
  <si>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nonpelagic rockfish harvest since 2006 [gui_p(YEinNonpel) (p-barygi)] to the guided logbook nonpelagic harvest [Gui_Nonpelharv (GNi)]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</si>
  <si>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 xml:space="preserve">var_GuiYE (var 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i/>
        <sz val="11"/>
        <color theme="1"/>
        <rFont val="Calibri"/>
        <family val="2"/>
        <scheme val="minor"/>
      </rPr>
      <t xml:space="preserve"> and G-hat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</si>
  <si>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PrivYE (U-hat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</si>
  <si>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var_PrivYE (var U-hat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</si>
  <si>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i. Apply %YE from port sample [(p-hatYui)] to private rockfish harvest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[PRIV_rfharv]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get private YE harv [PrivYE (U-hatYi)]</t>
    </r>
  </si>
  <si>
    <r>
      <t>priv_p(YE) (p-hat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</si>
  <si>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priv_var_p(YE) (var 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var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</si>
  <si>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i. Apply average %YE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</si>
  <si>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c. CFMUs with absent samples (less than 2 years have a sample size &gt;50 for sample estimated)</t>
  </si>
  <si>
    <r>
      <t>gui_p(YE) (p-bar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</si>
  <si>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var_gui_p(YE) (var 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</si>
  <si>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rockfish harvest since 2006 in guide logbook [gui_p(YE) (p-barYgi)] to the private rockfish harvest [PRIV-rfharv]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</si>
  <si>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t>a. BRF: SUM PRIVATE [PRIV_BRF (U-hatBi)] AND GUIDED BRF HARVESTS [GuiBRF (G-hatBi)] FOR TOTAL BRF HARVEST [TotalBRFharv (H-hatBi)] BY CFMU for each year</t>
  </si>
  <si>
    <t>b. YE: SUM PRIVATE [PrivYE (U-hatYi)] AND GUIDED YE HARVESTS [GuiYE (GYi and G-hatYi)] FOR TOTAL BRF HARVEST [TotalYEharv (H-hatYi)] BY CFMU for each year</t>
  </si>
  <si>
    <r>
      <t>3. Apportion harvests to assemblage and then species (</t>
    </r>
    <r>
      <rPr>
        <i/>
        <sz val="11"/>
        <color rgb="FFFF0000"/>
        <rFont val="Calibri"/>
        <family val="2"/>
        <scheme val="minor"/>
      </rPr>
      <t>Source data: species_comp_Region1_forR.csv; species_comp_Region2_forR.csv; logbook_harvest_forR.csv</t>
    </r>
    <r>
      <rPr>
        <sz val="11"/>
        <color theme="1"/>
        <rFont val="Calibri"/>
        <family val="2"/>
        <scheme val="minor"/>
      </rPr>
      <t>)</t>
    </r>
  </si>
  <si>
    <t>Total C/SC</t>
  </si>
  <si>
    <t>Total SEAK</t>
  </si>
  <si>
    <r>
      <t>Log_rfrel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</si>
  <si>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Gui_pelrel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>)</t>
    </r>
  </si>
  <si>
    <t>Gui_rfrel</t>
  </si>
  <si>
    <r>
      <t>Gui_Nonpelrel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Ni</t>
    </r>
    <r>
      <rPr>
        <sz val="11"/>
        <color theme="1"/>
        <rFont val="Calibri"/>
        <family val="2"/>
        <scheme val="minor"/>
      </rPr>
      <t>)</t>
    </r>
  </si>
  <si>
    <r>
      <t>Gui_Yerel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</si>
  <si>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TOTAL_rfrel </t>
    </r>
    <r>
      <rPr>
        <i/>
        <sz val="11"/>
        <color theme="1"/>
        <rFont val="Calibri"/>
        <family val="2"/>
        <scheme val="minor"/>
      </rPr>
      <t>(H-hati)</t>
    </r>
  </si>
  <si>
    <r>
      <rPr>
        <sz val="11"/>
        <color theme="1"/>
        <rFont val="Calibri"/>
        <family val="2"/>
        <scheme val="minor"/>
      </rPr>
      <t xml:space="preserve">var_TOTAL_rfrel </t>
    </r>
    <r>
      <rPr>
        <i/>
        <sz val="11"/>
        <color theme="1"/>
        <rFont val="Calibri"/>
        <family val="2"/>
        <scheme val="minor"/>
      </rPr>
      <t>(var H-hati)</t>
    </r>
  </si>
  <si>
    <t>sd_Rfrel</t>
  </si>
  <si>
    <t>RFrel_UPRLWR95</t>
  </si>
  <si>
    <r>
      <t>PRIV_rfrel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</si>
  <si>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var_PRIV_rfrel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</si>
  <si>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sd_privrfrel</t>
  </si>
  <si>
    <t>privrfrel_UPERLWR95</t>
  </si>
  <si>
    <r>
      <t>TotalBRFrel (H-hat</t>
    </r>
    <r>
      <rPr>
        <b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</si>
  <si>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var_totalBRFrel (var H-hat</t>
    </r>
    <r>
      <rPr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</si>
  <si>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guiSWHS_rfrel (</t>
    </r>
    <r>
      <rPr>
        <i/>
        <sz val="11"/>
        <color theme="1"/>
        <rFont val="Calibri"/>
        <family val="2"/>
        <scheme val="minor"/>
      </rPr>
      <t>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</si>
  <si>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var_guiSWHS_rfrel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</si>
  <si>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privSWHS_rfrel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</si>
  <si>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var_privSWHS_rfrel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</si>
  <si>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t>Log_rfrel</t>
  </si>
  <si>
    <t>guiSWHS_rfrel</t>
  </si>
  <si>
    <t>var_guiSWHS_rfrel</t>
  </si>
  <si>
    <t>sd_guiSWHS_rfrel</t>
  </si>
  <si>
    <r>
      <t>TotalYErel (H-hat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</si>
  <si>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var_totalYErel (var H-hat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</si>
  <si>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Total Rockfish Release</t>
  </si>
  <si>
    <t>BLACK Rockfish Release</t>
  </si>
  <si>
    <t>YELLOWEYE Rockfish Release</t>
  </si>
  <si>
    <t>Excel version SF harvest (or release) reconstruction</t>
  </si>
  <si>
    <t>PRIV_rfrel (U-hati)</t>
  </si>
  <si>
    <t>var_PRIV_rfrel (var U-hati)</t>
  </si>
  <si>
    <r>
      <t xml:space="preserve">gui_p(DSRinNonpel)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</si>
  <si>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gui_var_p(DSRinNonpel)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</si>
  <si>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GuiDSR (</t>
    </r>
    <r>
      <rPr>
        <b/>
        <i/>
        <sz val="11"/>
        <color theme="1"/>
        <rFont val="Calibri"/>
        <family val="2"/>
        <scheme val="minor"/>
      </rPr>
      <t>G-hatD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</si>
  <si>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var_GuiDSR (var </t>
    </r>
    <r>
      <rPr>
        <i/>
        <sz val="11"/>
        <color theme="1"/>
        <rFont val="Calibri"/>
        <family val="2"/>
        <scheme val="minor"/>
      </rPr>
      <t>G-hatD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</si>
  <si>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priv_p(DSR) (p-hatD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</si>
  <si>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priv_var_p(DSR) (var p-hatD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p-barD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</si>
  <si>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PrivDSR (U-hatD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</si>
  <si>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var_PrivDSR (var U-hatD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</si>
  <si>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TotalDSRrel (H-hatD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</si>
  <si>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var_totalDSRrel (var H-hatD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</si>
  <si>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 xml:space="preserve">gui_p(SlopeinNonpel) </t>
    </r>
    <r>
      <rPr>
        <i/>
        <sz val="11"/>
        <color theme="1"/>
        <rFont val="Calibri"/>
        <family val="2"/>
        <scheme val="minor"/>
      </rPr>
      <t>(p-hats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p-bars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</si>
  <si>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gui_var_p(SlopeinNonpel) (</t>
    </r>
    <r>
      <rPr>
        <i/>
        <sz val="11"/>
        <color theme="1"/>
        <rFont val="Calibri"/>
        <family val="2"/>
        <scheme val="minor"/>
      </rPr>
      <t>var p-hats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p-bars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</si>
  <si>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GuiSlope (</t>
    </r>
    <r>
      <rPr>
        <b/>
        <i/>
        <sz val="11"/>
        <color theme="1"/>
        <rFont val="Calibri"/>
        <family val="2"/>
        <scheme val="minor"/>
      </rPr>
      <t>G-hatS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</si>
  <si>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var_GuiSlope (var </t>
    </r>
    <r>
      <rPr>
        <i/>
        <sz val="11"/>
        <color theme="1"/>
        <rFont val="Calibri"/>
        <family val="2"/>
        <scheme val="minor"/>
      </rPr>
      <t>G-hatS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</si>
  <si>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priv_p(Slope) (p-hatS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</si>
  <si>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priv_var_p(Slope) (var 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</si>
  <si>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PrivSlope (U-hatD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</si>
  <si>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var_PrivSlope (var U-hatS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</si>
  <si>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TotalSloperel (H-hatS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</si>
  <si>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var_totalSloperel (var H-hatS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</si>
  <si>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SC</t>
  </si>
  <si>
    <t>SE</t>
  </si>
  <si>
    <t>2011-2019 average used as surrogate</t>
  </si>
  <si>
    <t>Total Central</t>
  </si>
  <si>
    <t>Varience</t>
  </si>
  <si>
    <t>Sqrt(var)</t>
  </si>
  <si>
    <t>pVar</t>
  </si>
  <si>
    <t>Var</t>
  </si>
  <si>
    <t>Release</t>
  </si>
  <si>
    <t xml:space="preserve">FOR DISEMINATION: </t>
  </si>
  <si>
    <t>Total Kodiak</t>
  </si>
  <si>
    <t>Harvest</t>
  </si>
  <si>
    <t>CV</t>
  </si>
  <si>
    <t>0.941176470588235</t>
  </si>
  <si>
    <t>0.97156564474608</t>
  </si>
  <si>
    <t>0.975159375686964</t>
  </si>
  <si>
    <t>0.883783783783784</t>
  </si>
  <si>
    <t>0.000278346903264504</t>
  </si>
  <si>
    <t>0.897872340425532</t>
  </si>
  <si>
    <t>0.000195517272333283</t>
  </si>
  <si>
    <t>0.885217391304348</t>
  </si>
  <si>
    <t>0.000177016657555179</t>
  </si>
  <si>
    <t>0.99208211143695</t>
  </si>
  <si>
    <t>0.982222222222222</t>
  </si>
  <si>
    <t>3.88902636861063e-05</t>
  </si>
  <si>
    <t>0.98876404494382</t>
  </si>
  <si>
    <t>0.000126246686024492</t>
  </si>
  <si>
    <t>0.996610169491525</t>
  </si>
  <si>
    <t>1.14909508761848e-05</t>
  </si>
  <si>
    <t>0.532051282051282</t>
  </si>
  <si>
    <t>0.391788856304985</t>
  </si>
  <si>
    <t>0.635247381726255</t>
  </si>
  <si>
    <t>0.0646900269541779</t>
  </si>
  <si>
    <t>0.000163527641532015</t>
  </si>
  <si>
    <t>0.019047619047619</t>
  </si>
  <si>
    <t>4.45938120673886e-05</t>
  </si>
  <si>
    <t>0.458422174840085</t>
  </si>
  <si>
    <t>0.000176579860921032</t>
  </si>
  <si>
    <t>0.869030898876405</t>
  </si>
  <si>
    <t>0.897826086956522</t>
  </si>
  <si>
    <t>0.000199857090494253</t>
  </si>
  <si>
    <t>0.529816513761468</t>
  </si>
  <si>
    <t>0.343971631205674</t>
  </si>
  <si>
    <t>0.0004008084336259</t>
  </si>
  <si>
    <t>0.731277533039648</t>
  </si>
  <si>
    <t>0.000288986327516316</t>
  </si>
  <si>
    <t>0.528571428571429</t>
  </si>
  <si>
    <t>0.000356485942016291</t>
  </si>
  <si>
    <t>0.996837752371686</t>
  </si>
  <si>
    <t>0.95959595959596</t>
  </si>
  <si>
    <t>0.000196809918391214</t>
  </si>
  <si>
    <t>0.941520467836257</t>
  </si>
  <si>
    <t>0.000323880449892073</t>
  </si>
  <si>
    <t>0.9064039408867</t>
  </si>
  <si>
    <t>0.000419979390256238</t>
  </si>
  <si>
    <t>1.732811323922e-05</t>
  </si>
  <si>
    <t>3.00771286828675e-06</t>
  </si>
  <si>
    <t>2.5251295420384e-06</t>
  </si>
  <si>
    <t>0.000379531578229983</t>
  </si>
  <si>
    <t>0.00013078504301878</t>
  </si>
  <si>
    <t>7.99821007028625e-05</t>
  </si>
  <si>
    <t>0.000119442312982294</t>
  </si>
  <si>
    <t>0.000737838387950336</t>
  </si>
  <si>
    <t>3.75755020384526e-05</t>
  </si>
  <si>
    <t>0.753246753246753</t>
  </si>
  <si>
    <t>0.000250831419662588</t>
  </si>
  <si>
    <t>0.454461396208969</t>
  </si>
  <si>
    <t>0.00010984768966095</t>
  </si>
  <si>
    <t>0.000114744806774349</t>
  </si>
  <si>
    <t>0.992518703241895</t>
  </si>
  <si>
    <t>6.03685118448934e-06</t>
  </si>
  <si>
    <t>0.981465136804943</t>
  </si>
  <si>
    <t>5.24699222422783e-06</t>
  </si>
  <si>
    <t>7.42054571151487e-07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</si>
</sst>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#,###,##0"/>
    <numFmt numFmtId="166" formatCode="0.0000000"/>
    <numFmt numFmtId="167" formatCode="0.000"/>
    <numFmt numFmtId="168" formatCode="_(* #,##0.00000_);_(* \(#,##0.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4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8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wrapText="1"/>
    </xf>
    <xf numFmtId="165" fontId="0" fillId="2" borderId="1" xfId="0" applyNumberForma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43" fontId="0" fillId="0" borderId="0" xfId="0" applyNumberFormat="1"/>
    <xf numFmtId="164" fontId="2" fillId="0" borderId="0" xfId="1" applyNumberFormat="1" applyFont="1" applyFill="1" applyAlignment="1">
      <alignment wrapText="1"/>
    </xf>
    <xf numFmtId="11" fontId="0" fillId="0" borderId="0" xfId="0" applyNumberFormat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0" fillId="5" borderId="0" xfId="0" applyFill="1"/>
    <xf numFmtId="164" fontId="3" fillId="0" borderId="0" xfId="1" applyNumberFormat="1" applyFont="1" applyAlignment="1">
      <alignment wrapText="1"/>
    </xf>
    <xf numFmtId="164" fontId="8" fillId="0" borderId="0" xfId="1" applyNumberFormat="1" applyFont="1"/>
    <xf numFmtId="164" fontId="2" fillId="0" borderId="0" xfId="0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164" fontId="11" fillId="0" borderId="0" xfId="1" applyNumberFormat="1" applyFont="1"/>
    <xf numFmtId="165" fontId="11" fillId="2" borderId="1" xfId="0" applyNumberFormat="1" applyFont="1" applyFill="1" applyBorder="1" applyAlignment="1">
      <alignment horizontal="right"/>
    </xf>
    <xf numFmtId="0" fontId="0" fillId="6" borderId="0" xfId="0" applyFill="1"/>
    <xf numFmtId="0" fontId="12" fillId="0" borderId="0" xfId="0" applyFont="1"/>
    <xf numFmtId="11" fontId="12" fillId="0" borderId="0" xfId="0" applyNumberFormat="1" applyFont="1"/>
    <xf numFmtId="164" fontId="0" fillId="0" borderId="0" xfId="1" applyNumberFormat="1" applyFont="1" applyFill="1"/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0" xfId="0" applyFont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4" borderId="0" xfId="0" applyFill="1"/>
    <xf numFmtId="165" fontId="0" fillId="0" borderId="1" xfId="0" applyNumberFormat="1" applyBorder="1" applyAlignment="1">
      <alignment horizontal="right"/>
    </xf>
    <xf numFmtId="165" fontId="9" fillId="0" borderId="1" xfId="0" applyNumberFormat="1" applyFont="1" applyBorder="1" applyAlignment="1">
      <alignment horizontal="right"/>
    </xf>
    <xf numFmtId="164" fontId="9" fillId="0" borderId="0" xfId="1" applyNumberFormat="1" applyFont="1" applyFill="1"/>
    <xf numFmtId="164" fontId="8" fillId="0" borderId="0" xfId="1" applyNumberFormat="1" applyFont="1" applyFill="1"/>
    <xf numFmtId="164" fontId="2" fillId="0" borderId="0" xfId="1" applyNumberFormat="1" applyFont="1" applyFill="1"/>
    <xf numFmtId="0" fontId="2" fillId="0" borderId="0" xfId="1" applyNumberFormat="1" applyFont="1"/>
    <xf numFmtId="0" fontId="0" fillId="0" borderId="0" xfId="1" applyNumberFormat="1" applyFont="1"/>
    <xf numFmtId="166" fontId="0" fillId="6" borderId="0" xfId="0" applyNumberFormat="1" applyFill="1"/>
    <xf numFmtId="166" fontId="0" fillId="0" borderId="0" xfId="0" applyNumberFormat="1"/>
    <xf numFmtId="1" fontId="2" fillId="0" borderId="0" xfId="1" applyNumberFormat="1" applyFont="1"/>
    <xf numFmtId="0" fontId="0" fillId="9" borderId="0" xfId="0" applyFill="1"/>
    <xf numFmtId="0" fontId="18" fillId="10" borderId="0" xfId="0" applyFont="1" applyFill="1"/>
    <xf numFmtId="165" fontId="0" fillId="0" borderId="0" xfId="1" applyNumberFormat="1" applyFont="1" applyFill="1"/>
    <xf numFmtId="165" fontId="0" fillId="0" borderId="0" xfId="1" applyNumberFormat="1" applyFont="1"/>
    <xf numFmtId="1" fontId="0" fillId="3" borderId="0" xfId="0" applyNumberFormat="1" applyFill="1"/>
    <xf numFmtId="43" fontId="0" fillId="3" borderId="0" xfId="0" applyNumberFormat="1" applyFill="1"/>
    <xf numFmtId="164" fontId="2" fillId="3" borderId="0" xfId="1" applyNumberFormat="1" applyFont="1" applyFill="1"/>
    <xf numFmtId="0" fontId="0" fillId="3" borderId="0" xfId="0" applyFill="1"/>
    <xf numFmtId="0" fontId="19" fillId="9" borderId="0" xfId="0" applyFont="1" applyFill="1"/>
    <xf numFmtId="164" fontId="12" fillId="0" borderId="0" xfId="1" applyNumberFormat="1" applyFont="1" applyFill="1"/>
    <xf numFmtId="165" fontId="12" fillId="0" borderId="0" xfId="1" applyNumberFormat="1" applyFont="1" applyFill="1"/>
    <xf numFmtId="164" fontId="20" fillId="0" borderId="0" xfId="1" applyNumberFormat="1" applyFont="1"/>
    <xf numFmtId="164" fontId="20" fillId="0" borderId="0" xfId="1" applyNumberFormat="1" applyFont="1" applyFill="1"/>
    <xf numFmtId="167" fontId="0" fillId="0" borderId="0" xfId="0" applyNumberFormat="1"/>
    <xf numFmtId="168" fontId="0" fillId="5" borderId="0" xfId="0" applyNumberFormat="1" applyFill="1"/>
    <xf numFmtId="168" fontId="0" fillId="0" borderId="0" xfId="0" applyNumberFormat="1"/>
    <xf numFmtId="164" fontId="0" fillId="3" borderId="0" xfId="0" applyNumberFormat="1" applyFill="1"/>
    <xf numFmtId="11" fontId="0" fillId="3" borderId="0" xfId="0" applyNumberFormat="1" applyFill="1"/>
    <xf numFmtId="164" fontId="0" fillId="11" borderId="0" xfId="1" applyNumberFormat="1" applyFont="1" applyFill="1"/>
    <xf numFmtId="164" fontId="12" fillId="11" borderId="0" xfId="1" applyNumberFormat="1" applyFont="1" applyFill="1"/>
    <xf numFmtId="164" fontId="12" fillId="4" borderId="0" xfId="1" applyNumberFormat="1" applyFont="1" applyFill="1"/>
    <xf numFmtId="165" fontId="0" fillId="11" borderId="0" xfId="1" applyNumberFormat="1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1" fillId="16" borderId="0" xfId="0" applyFont="1" applyFill="1"/>
    <xf numFmtId="0" fontId="0" fillId="16" borderId="0" xfId="0" applyFill="1"/>
    <xf numFmtId="0" fontId="0" fillId="16" borderId="0" xfId="0" applyFill="1" applyAlignment="1">
      <alignment horizontal="center"/>
    </xf>
    <xf numFmtId="43" fontId="0" fillId="16" borderId="0" xfId="0" applyNumberFormat="1" applyFill="1"/>
    <xf numFmtId="9" fontId="0" fillId="0" borderId="0" xfId="1" applyNumberFormat="1" applyFont="1"/>
    <xf numFmtId="0" fontId="0" fillId="0" borderId="0" xfId="0" quotePrefix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Normal" xfId="0" builtinId="0"/>
    <cellStyle name="Normal 2" xfId="3" xr:uid="{4564249B-3365-460D-A939-22F0E7DA02E2}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release'!$D$2:$D$23</c:f>
            </c:numRef>
          </c:val>
          <c:smooth val="0"/>
          <c:extLst>
            <c:ext xmlns:c16="http://schemas.microsoft.com/office/drawing/2014/chart" uri="{C3380CC4-5D6E-409C-BE32-E72D297353CC}">
              <c16:uniqueId val="{00000000-AB4F-4688-9DB6-4023C9734F8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release'!$N$2:$N$23</c:f>
              </c:numRef>
            </c:plus>
            <c:minus>
              <c:numRef>
                <c:f>'rockfish release'!$N$2:$N$23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release'!$O$2:$O$23</c:f>
            </c:numRef>
          </c:val>
          <c:smooth val="0"/>
          <c:extLst>
            <c:ext xmlns:c16="http://schemas.microsoft.com/office/drawing/2014/chart" uri="{C3380CC4-5D6E-409C-BE32-E72D297353CC}">
              <c16:uniqueId val="{00000001-AB4F-4688-9DB6-4023C9734F8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release'!$N$2:$N$23</c:f>
              </c:numRef>
            </c:plus>
            <c:minus>
              <c:numRef>
                <c:f>'rockfish release'!$N$2:$N$23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release'!$K$2:$K$23</c:f>
            </c:numRef>
          </c:val>
          <c:smooth val="0"/>
          <c:extLst>
            <c:ext xmlns:c16="http://schemas.microsoft.com/office/drawing/2014/chart" uri="{C3380CC4-5D6E-409C-BE32-E72D297353CC}">
              <c16:uniqueId val="{00000002-AB4F-4688-9DB6-4023C9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release'!$D$218:$D$239</c:f>
              <c:numCache>
                <c:formatCode>_(* #,##0_);_(* \(#,##0\);_(* "-"??_);_(@_)</c:formatCode>
                <c:ptCount val="22"/>
                <c:pt idx="0">
                  <c:v>8490</c:v>
                </c:pt>
                <c:pt idx="1">
                  <c:v>6035</c:v>
                </c:pt>
                <c:pt idx="2">
                  <c:v>5594</c:v>
                </c:pt>
                <c:pt idx="3">
                  <c:v>6354</c:v>
                </c:pt>
                <c:pt idx="4">
                  <c:v>8201</c:v>
                </c:pt>
                <c:pt idx="5">
                  <c:v>7046</c:v>
                </c:pt>
                <c:pt idx="6">
                  <c:v>8114</c:v>
                </c:pt>
                <c:pt idx="7">
                  <c:v>5240</c:v>
                </c:pt>
                <c:pt idx="8">
                  <c:v>5145</c:v>
                </c:pt>
                <c:pt idx="9">
                  <c:v>4496</c:v>
                </c:pt>
                <c:pt idx="10">
                  <c:v>2028</c:v>
                </c:pt>
                <c:pt idx="11">
                  <c:v>2413</c:v>
                </c:pt>
                <c:pt idx="12">
                  <c:v>3363</c:v>
                </c:pt>
                <c:pt idx="13">
                  <c:v>3615</c:v>
                </c:pt>
                <c:pt idx="14">
                  <c:v>3645</c:v>
                </c:pt>
                <c:pt idx="15">
                  <c:v>2622</c:v>
                </c:pt>
                <c:pt idx="16">
                  <c:v>3178</c:v>
                </c:pt>
                <c:pt idx="17">
                  <c:v>3587</c:v>
                </c:pt>
                <c:pt idx="18">
                  <c:v>5317</c:v>
                </c:pt>
                <c:pt idx="19">
                  <c:v>5432</c:v>
                </c:pt>
                <c:pt idx="20">
                  <c:v>6082</c:v>
                </c:pt>
                <c:pt idx="21">
                  <c:v>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6A8-98F4-9639A24C983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release'!$R$218:$R$239</c:f>
                <c:numCache>
                  <c:formatCode>General</c:formatCode>
                  <c:ptCount val="22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  <c:pt idx="20">
                    <c:v>4982.3851668619072</c:v>
                  </c:pt>
                  <c:pt idx="21">
                    <c:v>10934.194686722984</c:v>
                  </c:pt>
                </c:numCache>
              </c:numRef>
            </c:plus>
            <c:minus>
              <c:numRef>
                <c:f>'rockfish release'!$R$218:$R$239</c:f>
                <c:numCache>
                  <c:formatCode>General</c:formatCode>
                  <c:ptCount val="22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  <c:pt idx="20">
                    <c:v>4982.3851668619072</c:v>
                  </c:pt>
                  <c:pt idx="21">
                    <c:v>10934.194686722984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release'!$O$218:$O$239</c:f>
              <c:numCache>
                <c:formatCode>_(* #,##0_);_(* \(#,##0\);_(* "-"??_);_(@_)</c:formatCode>
                <c:ptCount val="22"/>
                <c:pt idx="0">
                  <c:v>4688.8779783601785</c:v>
                </c:pt>
                <c:pt idx="1">
                  <c:v>3333.0245700122123</c:v>
                </c:pt>
                <c:pt idx="2">
                  <c:v>3089.4680107122313</c:v>
                </c:pt>
                <c:pt idx="3">
                  <c:v>3509.2026707303394</c:v>
                </c:pt>
                <c:pt idx="4">
                  <c:v>4529.2683510638199</c:v>
                </c:pt>
                <c:pt idx="5">
                  <c:v>3891.3821243257735</c:v>
                </c:pt>
                <c:pt idx="6">
                  <c:v>4481.219778140694</c:v>
                </c:pt>
                <c:pt idx="7">
                  <c:v>2893.9600243353761</c:v>
                </c:pt>
                <c:pt idx="8">
                  <c:v>2841.4931918331122</c:v>
                </c:pt>
                <c:pt idx="9">
                  <c:v>2483.0618834755442</c:v>
                </c:pt>
                <c:pt idx="10">
                  <c:v>1120.0288033114775</c:v>
                </c:pt>
                <c:pt idx="11">
                  <c:v>1332.6575455574925</c:v>
                </c:pt>
                <c:pt idx="12">
                  <c:v>1640.2403459372481</c:v>
                </c:pt>
                <c:pt idx="13">
                  <c:v>1878.6947390166642</c:v>
                </c:pt>
                <c:pt idx="14">
                  <c:v>1123.5556170448262</c:v>
                </c:pt>
                <c:pt idx="15">
                  <c:v>3265.0060795267827</c:v>
                </c:pt>
                <c:pt idx="16">
                  <c:v>1201.026725480021</c:v>
                </c:pt>
                <c:pt idx="17">
                  <c:v>3568.611022108299</c:v>
                </c:pt>
                <c:pt idx="18">
                  <c:v>2561.4321525885562</c:v>
                </c:pt>
                <c:pt idx="19">
                  <c:v>2198.9043109540635</c:v>
                </c:pt>
                <c:pt idx="20">
                  <c:v>4129.6820289580774</c:v>
                </c:pt>
                <c:pt idx="21">
                  <c:v>9569.9634760705285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6A8-98F4-9639A24C983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release'!$N$218:$N$239</c:f>
                <c:numCache>
                  <c:formatCode>General</c:formatCode>
                  <c:ptCount val="22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  <c:pt idx="20">
                    <c:v>4982.3851668619072</c:v>
                  </c:pt>
                  <c:pt idx="21">
                    <c:v>10934.194686722984</c:v>
                  </c:pt>
                </c:numCache>
              </c:numRef>
            </c:plus>
            <c:minus>
              <c:numRef>
                <c:f>'rockfish release'!$N$218:$N$239</c:f>
                <c:numCache>
                  <c:formatCode>General</c:formatCode>
                  <c:ptCount val="22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  <c:pt idx="20">
                    <c:v>4982.3851668619072</c:v>
                  </c:pt>
                  <c:pt idx="21">
                    <c:v>10934.194686722984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release'!$K$218:$K$239</c:f>
              <c:numCache>
                <c:formatCode>_(* #,##0_);_(* \(#,##0\);_(* "-"??_);_(@_)</c:formatCode>
                <c:ptCount val="22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  <c:pt idx="20">
                  <c:v>10211.682028958077</c:v>
                </c:pt>
                <c:pt idx="21">
                  <c:v>14010.963476070528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6A8-98F4-9639A24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release'!$D$338:$D$359</c:f>
              <c:numCache>
                <c:formatCode>_(* #,##0_);_(* \(#,##0\);_(* "-"??_);_(@_)</c:formatCode>
                <c:ptCount val="22"/>
                <c:pt idx="0">
                  <c:v>195</c:v>
                </c:pt>
                <c:pt idx="1">
                  <c:v>361</c:v>
                </c:pt>
                <c:pt idx="2">
                  <c:v>631</c:v>
                </c:pt>
                <c:pt idx="3">
                  <c:v>810</c:v>
                </c:pt>
                <c:pt idx="4">
                  <c:v>789</c:v>
                </c:pt>
                <c:pt idx="5">
                  <c:v>769</c:v>
                </c:pt>
                <c:pt idx="6">
                  <c:v>686</c:v>
                </c:pt>
                <c:pt idx="7">
                  <c:v>448</c:v>
                </c:pt>
                <c:pt idx="8">
                  <c:v>293</c:v>
                </c:pt>
                <c:pt idx="9">
                  <c:v>64</c:v>
                </c:pt>
                <c:pt idx="10">
                  <c:v>124</c:v>
                </c:pt>
                <c:pt idx="11">
                  <c:v>116</c:v>
                </c:pt>
                <c:pt idx="12">
                  <c:v>79</c:v>
                </c:pt>
                <c:pt idx="13">
                  <c:v>61</c:v>
                </c:pt>
                <c:pt idx="14">
                  <c:v>88</c:v>
                </c:pt>
                <c:pt idx="15">
                  <c:v>132</c:v>
                </c:pt>
                <c:pt idx="16">
                  <c:v>194</c:v>
                </c:pt>
                <c:pt idx="17">
                  <c:v>568</c:v>
                </c:pt>
                <c:pt idx="18">
                  <c:v>310</c:v>
                </c:pt>
                <c:pt idx="19">
                  <c:v>1167</c:v>
                </c:pt>
                <c:pt idx="20">
                  <c:v>1608</c:v>
                </c:pt>
                <c:pt idx="21">
                  <c:v>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84-A775-C33FCBB708D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release'!$R$338:$R$359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plus>
            <c:minus>
              <c:numRef>
                <c:f>'rockfish release'!$R$338:$R$359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release'!$O$338:$O$359</c:f>
              <c:numCache>
                <c:formatCode>_(* #,##0_);_(* \(#,##0\);_(* "-"??_);_(@_)</c:formatCode>
                <c:ptCount val="22"/>
                <c:pt idx="0">
                  <c:v>132.91363909694945</c:v>
                </c:pt>
                <c:pt idx="1">
                  <c:v>246.06063443076289</c:v>
                </c:pt>
                <c:pt idx="2">
                  <c:v>430.09490394961608</c:v>
                </c:pt>
                <c:pt idx="3">
                  <c:v>552.10280855655947</c:v>
                </c:pt>
                <c:pt idx="4">
                  <c:v>537.78903203842628</c:v>
                </c:pt>
                <c:pt idx="5">
                  <c:v>524.15686392591874</c:v>
                </c:pt>
                <c:pt idx="6">
                  <c:v>467.58336625901211</c:v>
                </c:pt>
                <c:pt idx="7">
                  <c:v>305.36056572017117</c:v>
                </c:pt>
                <c:pt idx="8">
                  <c:v>199.71126284823691</c:v>
                </c:pt>
                <c:pt idx="9">
                  <c:v>43.622937960024444</c:v>
                </c:pt>
                <c:pt idx="10">
                  <c:v>84.519442297547357</c:v>
                </c:pt>
                <c:pt idx="11">
                  <c:v>79.066575052544295</c:v>
                </c:pt>
                <c:pt idx="12">
                  <c:v>14.483333333333334</c:v>
                </c:pt>
                <c:pt idx="13">
                  <c:v>24.46321243523316</c:v>
                </c:pt>
                <c:pt idx="14">
                  <c:v>120.12167300380227</c:v>
                </c:pt>
                <c:pt idx="15">
                  <c:v>97.335952848722968</c:v>
                </c:pt>
                <c:pt idx="16">
                  <c:v>245.45304437564499</c:v>
                </c:pt>
                <c:pt idx="17">
                  <c:v>1016.1164483260552</c:v>
                </c:pt>
                <c:pt idx="18">
                  <c:v>111.38528138528142</c:v>
                </c:pt>
                <c:pt idx="19">
                  <c:v>589.38799192734632</c:v>
                </c:pt>
                <c:pt idx="20">
                  <c:v>1721.7065409546258</c:v>
                </c:pt>
                <c:pt idx="21">
                  <c:v>1396.475884244373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4-A775-C33FCBB708D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release'!$N$338:$N$359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plus>
            <c:minus>
              <c:numRef>
                <c:f>'rockfish release'!$N$338:$N$359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release'!$K$338:$K$359</c:f>
              <c:numCache>
                <c:formatCode>_(* #,##0_);_(* \(#,##0\);_(* "-"??_);_(@_)</c:formatCode>
                <c:ptCount val="22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  <c:pt idx="20">
                  <c:v>3329.7065409546258</c:v>
                </c:pt>
                <c:pt idx="21">
                  <c:v>2527.475884244373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9-4484-A775-C33FCBB7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release'!$D$242:$D$263</c:f>
              <c:numCache>
                <c:formatCode>_(* #,##0_);_(* \(#,##0\);_(* "-"??_);_(@_)</c:formatCode>
                <c:ptCount val="22"/>
                <c:pt idx="0">
                  <c:v>6691</c:v>
                </c:pt>
                <c:pt idx="1">
                  <c:v>7565</c:v>
                </c:pt>
                <c:pt idx="2">
                  <c:v>5344</c:v>
                </c:pt>
                <c:pt idx="3">
                  <c:v>5038</c:v>
                </c:pt>
                <c:pt idx="4">
                  <c:v>6124</c:v>
                </c:pt>
                <c:pt idx="5">
                  <c:v>4849</c:v>
                </c:pt>
                <c:pt idx="6">
                  <c:v>6055</c:v>
                </c:pt>
                <c:pt idx="7">
                  <c:v>4774</c:v>
                </c:pt>
                <c:pt idx="8">
                  <c:v>2342</c:v>
                </c:pt>
                <c:pt idx="9">
                  <c:v>2770</c:v>
                </c:pt>
                <c:pt idx="10">
                  <c:v>1738</c:v>
                </c:pt>
                <c:pt idx="11">
                  <c:v>1607</c:v>
                </c:pt>
                <c:pt idx="12">
                  <c:v>1442</c:v>
                </c:pt>
                <c:pt idx="13">
                  <c:v>1202</c:v>
                </c:pt>
                <c:pt idx="14">
                  <c:v>940</c:v>
                </c:pt>
                <c:pt idx="15">
                  <c:v>1454</c:v>
                </c:pt>
                <c:pt idx="16">
                  <c:v>1252</c:v>
                </c:pt>
                <c:pt idx="17">
                  <c:v>1537</c:v>
                </c:pt>
                <c:pt idx="18">
                  <c:v>1943</c:v>
                </c:pt>
                <c:pt idx="19">
                  <c:v>3774</c:v>
                </c:pt>
                <c:pt idx="20">
                  <c:v>5817</c:v>
                </c:pt>
                <c:pt idx="21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D9-8E94-5A6D909F2BB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release'!$R$242:$R$263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plus>
            <c:minus>
              <c:numRef>
                <c:f>'rockfish release'!$R$242:$R$263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release'!$O$242:$O$263</c:f>
              <c:numCache>
                <c:formatCode>_(* #,##0_);_(* \(#,##0\);_(* "-"??_);_(@_)</c:formatCode>
                <c:ptCount val="22"/>
                <c:pt idx="0">
                  <c:v>9629.9384940119708</c:v>
                </c:pt>
                <c:pt idx="1">
                  <c:v>10887.832118846294</c:v>
                </c:pt>
                <c:pt idx="2">
                  <c:v>7691.2855047078119</c:v>
                </c:pt>
                <c:pt idx="3">
                  <c:v>7250.8788122600981</c:v>
                </c:pt>
                <c:pt idx="4">
                  <c:v>8813.8907991823817</c:v>
                </c:pt>
                <c:pt idx="5">
                  <c:v>6978.8629139835666</c:v>
                </c:pt>
                <c:pt idx="6">
                  <c:v>8714.5834077480922</c:v>
                </c:pt>
                <c:pt idx="7">
                  <c:v>6870.9200972071667</c:v>
                </c:pt>
                <c:pt idx="8">
                  <c:v>3370.694358537743</c:v>
                </c:pt>
                <c:pt idx="9">
                  <c:v>3986.6880329417372</c:v>
                </c:pt>
                <c:pt idx="10">
                  <c:v>2501.3948740984615</c:v>
                </c:pt>
                <c:pt idx="11">
                  <c:v>2312.854754129015</c:v>
                </c:pt>
                <c:pt idx="12">
                  <c:v>1731.915900131406</c:v>
                </c:pt>
                <c:pt idx="13">
                  <c:v>2392.910119047619</c:v>
                </c:pt>
                <c:pt idx="14">
                  <c:v>1650.4613250086713</c:v>
                </c:pt>
                <c:pt idx="15">
                  <c:v>1367.7182048605932</c:v>
                </c:pt>
                <c:pt idx="16">
                  <c:v>1286.3276064956458</c:v>
                </c:pt>
                <c:pt idx="17">
                  <c:v>1900.1187857457103</c:v>
                </c:pt>
                <c:pt idx="18">
                  <c:v>3475.217154627042</c:v>
                </c:pt>
                <c:pt idx="19">
                  <c:v>8251.0551415797327</c:v>
                </c:pt>
                <c:pt idx="20">
                  <c:v>13496.763593776141</c:v>
                </c:pt>
                <c:pt idx="21">
                  <c:v>1027.444572748268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1D9-8E94-5A6D909F2BB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release'!$N$242:$N$263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plus>
            <c:minus>
              <c:numRef>
                <c:f>'rockfish release'!$N$242:$N$263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release'!$K$242:$K$263</c:f>
              <c:numCache>
                <c:formatCode>_(* #,##0_);_(* \(#,##0\);_(* "-"??_);_(@_)</c:formatCode>
                <c:ptCount val="22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  <c:pt idx="20">
                  <c:v>19313.763593776141</c:v>
                </c:pt>
                <c:pt idx="21">
                  <c:v>2008.444572748268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1D9-8E94-5A6D909F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290751829673986E-2"/>
              <c:y val="0.28243782278669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release'!$D$266:$D$287</c:f>
              <c:numCache>
                <c:formatCode>_(* #,##0_);_(* \(#,##0\);_(* "-"??_);_(@_)</c:formatCode>
                <c:ptCount val="22"/>
                <c:pt idx="0">
                  <c:v>1134</c:v>
                </c:pt>
                <c:pt idx="1">
                  <c:v>2094</c:v>
                </c:pt>
                <c:pt idx="2">
                  <c:v>1662</c:v>
                </c:pt>
                <c:pt idx="3">
                  <c:v>2182</c:v>
                </c:pt>
                <c:pt idx="4">
                  <c:v>2025</c:v>
                </c:pt>
                <c:pt idx="5">
                  <c:v>2356</c:v>
                </c:pt>
                <c:pt idx="6">
                  <c:v>2502</c:v>
                </c:pt>
                <c:pt idx="7">
                  <c:v>1591</c:v>
                </c:pt>
                <c:pt idx="8">
                  <c:v>1002</c:v>
                </c:pt>
                <c:pt idx="9">
                  <c:v>576</c:v>
                </c:pt>
                <c:pt idx="10">
                  <c:v>406</c:v>
                </c:pt>
                <c:pt idx="11">
                  <c:v>591</c:v>
                </c:pt>
                <c:pt idx="12">
                  <c:v>681</c:v>
                </c:pt>
                <c:pt idx="13">
                  <c:v>537</c:v>
                </c:pt>
                <c:pt idx="14">
                  <c:v>622</c:v>
                </c:pt>
                <c:pt idx="15">
                  <c:v>484</c:v>
                </c:pt>
                <c:pt idx="16">
                  <c:v>387</c:v>
                </c:pt>
                <c:pt idx="17">
                  <c:v>451</c:v>
                </c:pt>
                <c:pt idx="18">
                  <c:v>643</c:v>
                </c:pt>
                <c:pt idx="19">
                  <c:v>1904</c:v>
                </c:pt>
                <c:pt idx="20">
                  <c:v>2929</c:v>
                </c:pt>
                <c:pt idx="21">
                  <c:v>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5F1-89FB-206B60EA8E9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release'!$R$266:$R$287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plus>
            <c:minus>
              <c:numRef>
                <c:f>'rockfish release'!$R$266:$R$287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release'!$O$266:$O$287</c:f>
              <c:numCache>
                <c:formatCode>_(* #,##0_);_(* \(#,##0\);_(* "-"??_);_(@_)</c:formatCode>
                <c:ptCount val="22"/>
                <c:pt idx="0">
                  <c:v>722.83789538781252</c:v>
                </c:pt>
                <c:pt idx="1">
                  <c:v>1334.7641560335796</c:v>
                </c:pt>
                <c:pt idx="2">
                  <c:v>1059.3973387429842</c:v>
                </c:pt>
                <c:pt idx="3">
                  <c:v>1390.8573965927749</c:v>
                </c:pt>
                <c:pt idx="4">
                  <c:v>1290.781956049665</c:v>
                </c:pt>
                <c:pt idx="5">
                  <c:v>1501.7690313348203</c:v>
                </c:pt>
                <c:pt idx="6">
                  <c:v>1594.8328168080307</c:v>
                </c:pt>
                <c:pt idx="7">
                  <c:v>1014.1402923827245</c:v>
                </c:pt>
                <c:pt idx="8">
                  <c:v>638.69803454901944</c:v>
                </c:pt>
                <c:pt idx="9">
                  <c:v>367.15575638746031</c:v>
                </c:pt>
                <c:pt idx="10">
                  <c:v>258.79381439810572</c:v>
                </c:pt>
                <c:pt idx="11">
                  <c:v>376.71710421005037</c:v>
                </c:pt>
                <c:pt idx="12">
                  <c:v>321.7540613718412</c:v>
                </c:pt>
                <c:pt idx="13">
                  <c:v>178.1005025125628</c:v>
                </c:pt>
                <c:pt idx="14">
                  <c:v>369.63203917453654</c:v>
                </c:pt>
                <c:pt idx="15">
                  <c:v>438.81476014760153</c:v>
                </c:pt>
                <c:pt idx="16">
                  <c:v>256.62887511071744</c:v>
                </c:pt>
                <c:pt idx="17">
                  <c:v>306.77275064267349</c:v>
                </c:pt>
                <c:pt idx="18">
                  <c:v>366.29622711991044</c:v>
                </c:pt>
                <c:pt idx="19">
                  <c:v>2143.616952442575</c:v>
                </c:pt>
                <c:pt idx="20">
                  <c:v>1472.3821313240051</c:v>
                </c:pt>
                <c:pt idx="21">
                  <c:v>835.79989154013015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5F1-89FB-206B60EA8E9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release'!$N$266:$N$287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plus>
            <c:minus>
              <c:numRef>
                <c:f>'rockfish release'!$N$266:$N$287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release'!$K$266:$K$287</c:f>
              <c:numCache>
                <c:formatCode>_(* #,##0_);_(* \(#,##0\);_(* "-"??_);_(@_)</c:formatCode>
                <c:ptCount val="22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  <c:pt idx="20">
                  <c:v>4401.3821313240051</c:v>
                </c:pt>
                <c:pt idx="21">
                  <c:v>1740.7998915401301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0-45F1-89FB-206B60EA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release'!$D$290:$D$311</c:f>
              <c:numCache>
                <c:formatCode>_(* #,##0_);_(* \(#,##0\);_(* "-"??_);_(@_)</c:formatCode>
                <c:ptCount val="22"/>
                <c:pt idx="0">
                  <c:v>6832</c:v>
                </c:pt>
                <c:pt idx="1">
                  <c:v>9811</c:v>
                </c:pt>
                <c:pt idx="2">
                  <c:v>8166</c:v>
                </c:pt>
                <c:pt idx="3">
                  <c:v>8332</c:v>
                </c:pt>
                <c:pt idx="4">
                  <c:v>8078</c:v>
                </c:pt>
                <c:pt idx="5">
                  <c:v>6002</c:v>
                </c:pt>
                <c:pt idx="6">
                  <c:v>9401</c:v>
                </c:pt>
                <c:pt idx="7">
                  <c:v>6626</c:v>
                </c:pt>
                <c:pt idx="8">
                  <c:v>3895</c:v>
                </c:pt>
                <c:pt idx="9">
                  <c:v>3127</c:v>
                </c:pt>
                <c:pt idx="10">
                  <c:v>1615</c:v>
                </c:pt>
                <c:pt idx="11">
                  <c:v>3026</c:v>
                </c:pt>
                <c:pt idx="12">
                  <c:v>1401</c:v>
                </c:pt>
                <c:pt idx="13">
                  <c:v>1982</c:v>
                </c:pt>
                <c:pt idx="14">
                  <c:v>2044</c:v>
                </c:pt>
                <c:pt idx="15">
                  <c:v>2308</c:v>
                </c:pt>
                <c:pt idx="16">
                  <c:v>3002</c:v>
                </c:pt>
                <c:pt idx="17">
                  <c:v>2634</c:v>
                </c:pt>
                <c:pt idx="18">
                  <c:v>5303</c:v>
                </c:pt>
                <c:pt idx="19">
                  <c:v>12062</c:v>
                </c:pt>
                <c:pt idx="20">
                  <c:v>10177</c:v>
                </c:pt>
                <c:pt idx="21">
                  <c:v>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11-936D-FEB6AF71167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release'!$R$290:$R$311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plus>
            <c:minus>
              <c:numRef>
                <c:f>'rockfish release'!$R$290:$R$311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release'!$O$290:$O$311</c:f>
              <c:numCache>
                <c:formatCode>_(* #,##0_);_(* \(#,##0\);_(* "-"??_);_(@_)</c:formatCode>
                <c:ptCount val="22"/>
                <c:pt idx="0">
                  <c:v>12089.487167467538</c:v>
                </c:pt>
                <c:pt idx="1">
                  <c:v>17360.942418036298</c:v>
                </c:pt>
                <c:pt idx="2">
                  <c:v>14450.051552918605</c:v>
                </c:pt>
                <c:pt idx="3">
                  <c:v>14743.794947210117</c:v>
                </c:pt>
                <c:pt idx="4">
                  <c:v>14294.332163173705</c:v>
                </c:pt>
                <c:pt idx="5">
                  <c:v>10620.770196009977</c:v>
                </c:pt>
                <c:pt idx="6">
                  <c:v>16635.431624906661</c:v>
                </c:pt>
                <c:pt idx="7">
                  <c:v>11724.962232382888</c:v>
                </c:pt>
                <c:pt idx="8">
                  <c:v>6892.3525347315644</c:v>
                </c:pt>
                <c:pt idx="9">
                  <c:v>5533.3469515033648</c:v>
                </c:pt>
                <c:pt idx="10">
                  <c:v>2857.804709522844</c:v>
                </c:pt>
                <c:pt idx="11">
                  <c:v>5354.623561000697</c:v>
                </c:pt>
                <c:pt idx="12">
                  <c:v>3027.6754850088182</c:v>
                </c:pt>
                <c:pt idx="13">
                  <c:v>3308.3880839980466</c:v>
                </c:pt>
                <c:pt idx="14">
                  <c:v>7891.8351156912322</c:v>
                </c:pt>
                <c:pt idx="15">
                  <c:v>4717.2998562529947</c:v>
                </c:pt>
                <c:pt idx="16">
                  <c:v>3368.3608787428657</c:v>
                </c:pt>
                <c:pt idx="17">
                  <c:v>4684.4347539543051</c:v>
                </c:pt>
                <c:pt idx="18">
                  <c:v>10269.301587301587</c:v>
                </c:pt>
                <c:pt idx="19">
                  <c:v>12472.540871546567</c:v>
                </c:pt>
                <c:pt idx="20">
                  <c:v>31355.50994598867</c:v>
                </c:pt>
                <c:pt idx="21">
                  <c:v>13535.234323432345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11-936D-FEB6AF71167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release'!$N$290:$N$311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plus>
            <c:minus>
              <c:numRef>
                <c:f>'rockfish release'!$N$290:$N$311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release'!$K$290:$K$311</c:f>
              <c:numCache>
                <c:formatCode>_(* #,##0_);_(* \(#,##0\);_(* "-"??_);_(@_)</c:formatCode>
                <c:ptCount val="22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  <c:pt idx="20">
                  <c:v>41532.50994598867</c:v>
                </c:pt>
                <c:pt idx="21">
                  <c:v>17255.234323432345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A-4611-936D-FEB6AF7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release'!$D$314:$D$335</c:f>
              <c:numCache>
                <c:formatCode>_(* #,##0_);_(* \(#,##0\);_(* "-"??_);_(@_)</c:formatCode>
                <c:ptCount val="22"/>
                <c:pt idx="0">
                  <c:v>4102</c:v>
                </c:pt>
                <c:pt idx="1">
                  <c:v>4468</c:v>
                </c:pt>
                <c:pt idx="2">
                  <c:v>3276</c:v>
                </c:pt>
                <c:pt idx="3">
                  <c:v>5386</c:v>
                </c:pt>
                <c:pt idx="4">
                  <c:v>4577</c:v>
                </c:pt>
                <c:pt idx="5">
                  <c:v>4886</c:v>
                </c:pt>
                <c:pt idx="6">
                  <c:v>6899</c:v>
                </c:pt>
                <c:pt idx="7">
                  <c:v>2288</c:v>
                </c:pt>
                <c:pt idx="8">
                  <c:v>2461</c:v>
                </c:pt>
                <c:pt idx="9">
                  <c:v>3407</c:v>
                </c:pt>
                <c:pt idx="10">
                  <c:v>1253</c:v>
                </c:pt>
                <c:pt idx="11">
                  <c:v>1252</c:v>
                </c:pt>
                <c:pt idx="12">
                  <c:v>781</c:v>
                </c:pt>
                <c:pt idx="13">
                  <c:v>863</c:v>
                </c:pt>
                <c:pt idx="14">
                  <c:v>1075</c:v>
                </c:pt>
                <c:pt idx="15">
                  <c:v>1870</c:v>
                </c:pt>
                <c:pt idx="16">
                  <c:v>1521</c:v>
                </c:pt>
                <c:pt idx="17">
                  <c:v>1567</c:v>
                </c:pt>
                <c:pt idx="18">
                  <c:v>1717</c:v>
                </c:pt>
                <c:pt idx="19">
                  <c:v>2540</c:v>
                </c:pt>
                <c:pt idx="20">
                  <c:v>1758</c:v>
                </c:pt>
                <c:pt idx="21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3CA-A65C-A0D8F8987E6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release'!$R$314:$R$335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plus>
            <c:minus>
              <c:numRef>
                <c:f>'rockfish release'!$R$314:$R$335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release'!$O$314:$O$335</c:f>
              <c:numCache>
                <c:formatCode>_(* #,##0_);_(* \(#,##0\);_(* "-"??_);_(@_)</c:formatCode>
                <c:ptCount val="22"/>
                <c:pt idx="0">
                  <c:v>3939.3161274019458</c:v>
                </c:pt>
                <c:pt idx="1">
                  <c:v>4290.8006965460499</c:v>
                </c:pt>
                <c:pt idx="2">
                  <c:v>3146.0749959455816</c:v>
                </c:pt>
                <c:pt idx="3">
                  <c:v>5172.3931404648665</c:v>
                </c:pt>
                <c:pt idx="4">
                  <c:v>4395.4777950069983</c:v>
                </c:pt>
                <c:pt idx="5">
                  <c:v>4692.2229640384958</c:v>
                </c:pt>
                <c:pt idx="6">
                  <c:v>6625.3880943310633</c:v>
                </c:pt>
                <c:pt idx="7">
                  <c:v>2197.2587273270728</c:v>
                </c:pt>
                <c:pt idx="8">
                  <c:v>2363.3976083705966</c:v>
                </c:pt>
                <c:pt idx="9">
                  <c:v>3271.8795821692902</c:v>
                </c:pt>
                <c:pt idx="10">
                  <c:v>1203.3064621244853</c:v>
                </c:pt>
                <c:pt idx="11">
                  <c:v>1202.3461217716322</c:v>
                </c:pt>
                <c:pt idx="12">
                  <c:v>1415.472605893186</c:v>
                </c:pt>
                <c:pt idx="13">
                  <c:v>493.63653164946868</c:v>
                </c:pt>
                <c:pt idx="14">
                  <c:v>1483.4471455886369</c:v>
                </c:pt>
                <c:pt idx="15">
                  <c:v>1194.4530800230282</c:v>
                </c:pt>
                <c:pt idx="16">
                  <c:v>2340.5297542043986</c:v>
                </c:pt>
                <c:pt idx="17">
                  <c:v>676.75613079019104</c:v>
                </c:pt>
                <c:pt idx="18">
                  <c:v>1076.4645161290318</c:v>
                </c:pt>
                <c:pt idx="19">
                  <c:v>4677.8525932666062</c:v>
                </c:pt>
                <c:pt idx="20">
                  <c:v>915.83646861612988</c:v>
                </c:pt>
                <c:pt idx="21">
                  <c:v>1799.4390962671905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3CA-A65C-A0D8F8987E6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release'!$N$314:$N$335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plus>
            <c:minus>
              <c:numRef>
                <c:f>'rockfish release'!$N$314:$N$335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release'!$K$314:$K$335</c:f>
              <c:numCache>
                <c:formatCode>_(* #,##0_);_(* \(#,##0\);_(* "-"??_);_(@_)</c:formatCode>
                <c:ptCount val="22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  <c:pt idx="20">
                  <c:v>2673.8364686161299</c:v>
                </c:pt>
                <c:pt idx="21">
                  <c:v>2797.4390962671905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3CA-A65C-A0D8F89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release'!$N$2:$N$23</c:f>
              </c:numRef>
            </c:plus>
            <c:minus>
              <c:numRef>
                <c:f>'rockfish release'!$N$2:$N$23</c:f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release'!$K$2:$K$23</c:f>
            </c:numRef>
          </c:val>
          <c:smooth val="0"/>
          <c:extLst>
            <c:ext xmlns:c16="http://schemas.microsoft.com/office/drawing/2014/chart" uri="{C3380CC4-5D6E-409C-BE32-E72D297353CC}">
              <c16:uniqueId val="{00000003-4234-42A6-8C57-F6711561EC0F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release'!$N$26:$N$47</c:f>
              </c:numRef>
            </c:plus>
            <c:minus>
              <c:numRef>
                <c:f>'rockfish release'!$N$26:$N$47</c:f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release'!$K$26:$K$47</c:f>
            </c:numRef>
          </c:val>
          <c:smooth val="0"/>
          <c:extLst>
            <c:ext xmlns:c16="http://schemas.microsoft.com/office/drawing/2014/chart" uri="{C3380CC4-5D6E-409C-BE32-E72D297353CC}">
              <c16:uniqueId val="{00000004-4234-42A6-8C57-F6711561EC0F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release'!$N$50:$N$71</c:f>
              </c:numRef>
            </c:plus>
            <c:minus>
              <c:numRef>
                <c:f>'rockfish release'!$N$50:$N$71</c:f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release'!$K$50:$K$71</c:f>
            </c:numRef>
          </c:val>
          <c:smooth val="0"/>
          <c:extLst>
            <c:ext xmlns:c16="http://schemas.microsoft.com/office/drawing/2014/chart" uri="{C3380CC4-5D6E-409C-BE32-E72D297353CC}">
              <c16:uniqueId val="{00000005-4234-42A6-8C57-F6711561EC0F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release'!$N$98:$N$119</c:f>
              </c:numRef>
            </c:plus>
            <c:minus>
              <c:numRef>
                <c:f>'rockfish release'!$N$98:$N$119</c:f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release'!$K$98:$K$119</c:f>
            </c:numRef>
          </c:val>
          <c:smooth val="0"/>
          <c:extLst>
            <c:ext xmlns:c16="http://schemas.microsoft.com/office/drawing/2014/chart" uri="{C3380CC4-5D6E-409C-BE32-E72D297353CC}">
              <c16:uniqueId val="{00000006-4234-42A6-8C57-F6711561EC0F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release'!$N$146:$N$167</c:f>
              </c:numRef>
            </c:plus>
            <c:minus>
              <c:numRef>
                <c:f>'rockfish release'!$N$146:$N$167</c:f>
              </c:numRef>
            </c:minus>
            <c:spPr>
              <a:noFill/>
              <a:ln w="1270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release'!$K$146:$K$167</c:f>
            </c:numRef>
          </c:val>
          <c:smooth val="0"/>
          <c:extLst>
            <c:ext xmlns:c16="http://schemas.microsoft.com/office/drawing/2014/chart" uri="{C3380CC4-5D6E-409C-BE32-E72D297353CC}">
              <c16:uniqueId val="{00000007-4234-42A6-8C57-F671156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release'!$N$74:$N$95</c:f>
              </c:numRef>
            </c:plus>
            <c:minus>
              <c:numRef>
                <c:f>'rockfish release'!$N$74:$N$95</c:f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release'!$K$74:$K$95</c:f>
            </c:numRef>
          </c:val>
          <c:smooth val="0"/>
          <c:extLst>
            <c:ext xmlns:c16="http://schemas.microsoft.com/office/drawing/2014/chart" uri="{C3380CC4-5D6E-409C-BE32-E72D297353CC}">
              <c16:uniqueId val="{00000000-39B9-4027-B8CD-8D8FB0F2D285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release'!$N$122:$N$143</c:f>
              </c:numRef>
            </c:plus>
            <c:minus>
              <c:numRef>
                <c:f>'rockfish release'!$N$122:$N$143</c:f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release'!$K$122:$K$143</c:f>
            </c:numRef>
          </c:val>
          <c:smooth val="0"/>
          <c:extLst>
            <c:ext xmlns:c16="http://schemas.microsoft.com/office/drawing/2014/chart" uri="{C3380CC4-5D6E-409C-BE32-E72D297353CC}">
              <c16:uniqueId val="{00000001-39B9-4027-B8CD-8D8FB0F2D285}"/>
            </c:ext>
          </c:extLst>
        </c:ser>
        <c:ser>
          <c:idx val="2"/>
          <c:order val="2"/>
          <c:tx>
            <c:v>PWSI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release'!$N$170:$N$191</c:f>
              </c:numRef>
            </c:plus>
            <c:minus>
              <c:numRef>
                <c:f>'rockfish release'!$N$170:$N$191</c:f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release'!$K$170:$K$191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39B9-4027-B8CD-8D8FB0F2D285}"/>
            </c:ext>
          </c:extLst>
        </c:ser>
        <c:ser>
          <c:idx val="3"/>
          <c:order val="3"/>
          <c:tx>
            <c:v>PWSO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release'!$N$194:$N$215</c:f>
              </c:numRef>
            </c:plus>
            <c:minus>
              <c:numRef>
                <c:f>'rockfish release'!$N$194:$N$215</c:f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release'!$K$194:$K$215</c:f>
            </c:numRef>
          </c:val>
          <c:smooth val="0"/>
          <c:extLst>
            <c:ext xmlns:c16="http://schemas.microsoft.com/office/drawing/2014/chart" uri="{C3380CC4-5D6E-409C-BE32-E72D297353CC}">
              <c16:uniqueId val="{00000003-39B9-4027-B8CD-8D8FB0F2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release'!$N$218:$N$237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plus>
            <c:minus>
              <c:numRef>
                <c:f>'rockfish release'!$N$218:$N$237</c:f>
                <c:numCache>
                  <c:formatCode>General</c:formatCode>
                  <c:ptCount val="20"/>
                  <c:pt idx="0">
                    <c:v>5311.1726475161222</c:v>
                  </c:pt>
                  <c:pt idx="1">
                    <c:v>3775.3741964381384</c:v>
                  </c:pt>
                  <c:pt idx="2">
                    <c:v>3499.4934970795275</c:v>
                  </c:pt>
                  <c:pt idx="3">
                    <c:v>3974.9341581057056</c:v>
                  </c:pt>
                  <c:pt idx="4">
                    <c:v>5130.3800803627464</c:v>
                  </c:pt>
                  <c:pt idx="5">
                    <c:v>4407.8353915663829</c:v>
                  </c:pt>
                  <c:pt idx="6">
                    <c:v>5075.9546362715919</c:v>
                  </c:pt>
                  <c:pt idx="7">
                    <c:v>3278.0382418120703</c:v>
                  </c:pt>
                  <c:pt idx="8">
                    <c:v>3218.6081591837983</c:v>
                  </c:pt>
                  <c:pt idx="9">
                    <c:v>2812.606857860128</c:v>
                  </c:pt>
                  <c:pt idx="10">
                    <c:v>1268.6758691593282</c:v>
                  </c:pt>
                  <c:pt idx="11">
                    <c:v>1509.5240987581158</c:v>
                  </c:pt>
                  <c:pt idx="12">
                    <c:v>2565.7178360738062</c:v>
                  </c:pt>
                  <c:pt idx="13">
                    <c:v>1944.9182921449355</c:v>
                  </c:pt>
                  <c:pt idx="14">
                    <c:v>1490.9495834291483</c:v>
                  </c:pt>
                  <c:pt idx="15">
                    <c:v>4612.6368589778294</c:v>
                  </c:pt>
                  <c:pt idx="16">
                    <c:v>1723.9745142716881</c:v>
                  </c:pt>
                  <c:pt idx="17">
                    <c:v>3666.7383321001621</c:v>
                  </c:pt>
                  <c:pt idx="18">
                    <c:v>4098.0086803249424</c:v>
                  </c:pt>
                  <c:pt idx="19">
                    <c:v>2626.3602731056703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release'!$K$218:$K$239</c:f>
              <c:numCache>
                <c:formatCode>_(* #,##0_);_(* \(#,##0\);_(* "-"??_);_(@_)</c:formatCode>
                <c:ptCount val="22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  <c:pt idx="20">
                  <c:v>10211.682028958077</c:v>
                </c:pt>
                <c:pt idx="21">
                  <c:v>14010.963476070528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7C1-A689-C71495ADDA54}"/>
            </c:ext>
          </c:extLst>
        </c:ser>
        <c:ser>
          <c:idx val="1"/>
          <c:order val="1"/>
          <c:tx>
            <c:v>EWYKT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release'!$N$338:$N$359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plus>
            <c:minus>
              <c:numRef>
                <c:f>'rockfish release'!$N$338:$N$359</c:f>
                <c:numCache>
                  <c:formatCode>General</c:formatCode>
                  <c:ptCount val="22"/>
                  <c:pt idx="0">
                    <c:v>350.83679867287663</c:v>
                  </c:pt>
                  <c:pt idx="1">
                    <c:v>649.49786831235099</c:v>
                  </c:pt>
                  <c:pt idx="2">
                    <c:v>1135.2718972440264</c:v>
                  </c:pt>
                  <c:pt idx="3">
                    <c:v>1457.3220867950261</c:v>
                  </c:pt>
                  <c:pt idx="4">
                    <c:v>1419.5396623225624</c:v>
                  </c:pt>
                  <c:pt idx="5">
                    <c:v>1383.556400920216</c:v>
                  </c:pt>
                  <c:pt idx="6">
                    <c:v>1234.2258661004787</c:v>
                  </c:pt>
                  <c:pt idx="7">
                    <c:v>806.02505541255766</c:v>
                  </c:pt>
                  <c:pt idx="8">
                    <c:v>527.15477954437358</c:v>
                  </c:pt>
                  <c:pt idx="9">
                    <c:v>115.14643648750823</c:v>
                  </c:pt>
                  <c:pt idx="10">
                    <c:v>223.09622069454718</c:v>
                  </c:pt>
                  <c:pt idx="11">
                    <c:v>208.70291613360868</c:v>
                  </c:pt>
                  <c:pt idx="12">
                    <c:v>132.35577613454322</c:v>
                  </c:pt>
                  <c:pt idx="13">
                    <c:v>76.723193160535473</c:v>
                  </c:pt>
                  <c:pt idx="14">
                    <c:v>1148.25483832082</c:v>
                  </c:pt>
                  <c:pt idx="15">
                    <c:v>305.3045817898178</c:v>
                  </c:pt>
                  <c:pt idx="16">
                    <c:v>712.223723021296</c:v>
                  </c:pt>
                  <c:pt idx="17">
                    <c:v>3834.5361242505978</c:v>
                  </c:pt>
                  <c:pt idx="18">
                    <c:v>402.25925058773493</c:v>
                  </c:pt>
                  <c:pt idx="19">
                    <c:v>1359.6459783936511</c:v>
                  </c:pt>
                  <c:pt idx="20">
                    <c:v>4168.2291560217636</c:v>
                  </c:pt>
                  <c:pt idx="21">
                    <c:v>3804.1561498002384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release'!$K$338:$K$359</c:f>
              <c:numCache>
                <c:formatCode>_(* #,##0_);_(* \(#,##0\);_(* "-"??_);_(@_)</c:formatCode>
                <c:ptCount val="22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  <c:pt idx="20">
                  <c:v>3329.7065409546258</c:v>
                </c:pt>
                <c:pt idx="21">
                  <c:v>2527.475884244373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7C1-A689-C71495ADDA54}"/>
            </c:ext>
          </c:extLst>
        </c:ser>
        <c:ser>
          <c:idx val="2"/>
          <c:order val="2"/>
          <c:tx>
            <c:v>NSEI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release'!$N$242:$N$263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plus>
            <c:minus>
              <c:numRef>
                <c:f>'rockfish release'!$N$242:$N$263</c:f>
                <c:numCache>
                  <c:formatCode>General</c:formatCode>
                  <c:ptCount val="22"/>
                  <c:pt idx="0">
                    <c:v>8930.8930923333664</c:v>
                  </c:pt>
                  <c:pt idx="1">
                    <c:v>10097.475152219686</c:v>
                  </c:pt>
                  <c:pt idx="2">
                    <c:v>7132.9685675428946</c:v>
                  </c:pt>
                  <c:pt idx="3">
                    <c:v>6724.5313703744578</c:v>
                  </c:pt>
                  <c:pt idx="4">
                    <c:v>8174.0829916977336</c:v>
                  </c:pt>
                  <c:pt idx="5">
                    <c:v>6472.2613368292468</c:v>
                  </c:pt>
                  <c:pt idx="6">
                    <c:v>8081.9844080224975</c:v>
                  </c:pt>
                  <c:pt idx="7">
                    <c:v>6372.1541806605128</c:v>
                  </c:pt>
                  <c:pt idx="8">
                    <c:v>3126.0127966290156</c:v>
                  </c:pt>
                  <c:pt idx="9">
                    <c:v>3697.290967831927</c:v>
                  </c:pt>
                  <c:pt idx="10">
                    <c:v>2319.8164989501406</c:v>
                  </c:pt>
                  <c:pt idx="11">
                    <c:v>2144.9626661754178</c:v>
                  </c:pt>
                  <c:pt idx="12">
                    <c:v>1832.6012428109013</c:v>
                  </c:pt>
                  <c:pt idx="13">
                    <c:v>3618.9305499829188</c:v>
                  </c:pt>
                  <c:pt idx="14">
                    <c:v>1927.5235072322712</c:v>
                  </c:pt>
                  <c:pt idx="15">
                    <c:v>2690.2751783338222</c:v>
                  </c:pt>
                  <c:pt idx="16">
                    <c:v>1760.7602904832488</c:v>
                  </c:pt>
                  <c:pt idx="17">
                    <c:v>2857.21159916023</c:v>
                  </c:pt>
                  <c:pt idx="18">
                    <c:v>4450.1664947575691</c:v>
                  </c:pt>
                  <c:pt idx="19">
                    <c:v>13104.757138267392</c:v>
                  </c:pt>
                  <c:pt idx="20">
                    <c:v>18814.566787541957</c:v>
                  </c:pt>
                  <c:pt idx="21">
                    <c:v>1480.0568556869694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release'!$K$242:$K$263</c:f>
              <c:numCache>
                <c:formatCode>_(* #,##0_);_(* \(#,##0\);_(* "-"??_);_(@_)</c:formatCode>
                <c:ptCount val="22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  <c:pt idx="20">
                  <c:v>19313.763593776141</c:v>
                </c:pt>
                <c:pt idx="21">
                  <c:v>2008.444572748268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6-47C1-A689-C71495ADDA5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release'!$N$266:$N$287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plus>
            <c:minus>
              <c:numRef>
                <c:f>'rockfish release'!$N$266:$N$287</c:f>
                <c:numCache>
                  <c:formatCode>General</c:formatCode>
                  <c:ptCount val="22"/>
                  <c:pt idx="0">
                    <c:v>1048.5468535173861</c:v>
                  </c:pt>
                  <c:pt idx="1">
                    <c:v>1936.2055654897767</c:v>
                  </c:pt>
                  <c:pt idx="2">
                    <c:v>1536.7591451022008</c:v>
                  </c:pt>
                  <c:pt idx="3">
                    <c:v>2017.5742807539125</c:v>
                  </c:pt>
                  <c:pt idx="4">
                    <c:v>1872.405095566761</c:v>
                  </c:pt>
                  <c:pt idx="5">
                    <c:v>2178.4624222989082</c:v>
                  </c:pt>
                  <c:pt idx="6">
                    <c:v>2313.4605180780422</c:v>
                  </c:pt>
                  <c:pt idx="7">
                    <c:v>1471.1093861959096</c:v>
                  </c:pt>
                  <c:pt idx="8">
                    <c:v>926.49378062118262</c:v>
                  </c:pt>
                  <c:pt idx="9">
                    <c:v>532.59522718343419</c:v>
                  </c:pt>
                  <c:pt idx="10">
                    <c:v>375.40566360499014</c:v>
                  </c:pt>
                  <c:pt idx="11">
                    <c:v>546.46489455800281</c:v>
                  </c:pt>
                  <c:pt idx="12">
                    <c:v>723.67104143243728</c:v>
                  </c:pt>
                  <c:pt idx="13">
                    <c:v>390.87711818478323</c:v>
                  </c:pt>
                  <c:pt idx="14">
                    <c:v>966.14968110395989</c:v>
                  </c:pt>
                  <c:pt idx="15">
                    <c:v>1365.569289618689</c:v>
                  </c:pt>
                  <c:pt idx="16">
                    <c:v>789.04443843551053</c:v>
                  </c:pt>
                  <c:pt idx="17">
                    <c:v>707.70991154800572</c:v>
                  </c:pt>
                  <c:pt idx="18">
                    <c:v>1041.5490099703641</c:v>
                  </c:pt>
                  <c:pt idx="19">
                    <c:v>5319.0602855416082</c:v>
                  </c:pt>
                  <c:pt idx="20">
                    <c:v>3151.0814910675645</c:v>
                  </c:pt>
                  <c:pt idx="21">
                    <c:v>1531.8404211198576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release'!$K$266:$K$287</c:f>
              <c:numCache>
                <c:formatCode>_(* #,##0_);_(* \(#,##0\);_(* "-"??_);_(@_)</c:formatCode>
                <c:ptCount val="22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  <c:pt idx="20">
                  <c:v>4401.3821313240051</c:v>
                </c:pt>
                <c:pt idx="21">
                  <c:v>1740.7998915401301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6-47C1-A689-C71495ADDA5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release'!$N$290:$N$311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plus>
            <c:minus>
              <c:numRef>
                <c:f>'rockfish release'!$N$290:$N$311</c:f>
                <c:numCache>
                  <c:formatCode>General</c:formatCode>
                  <c:ptCount val="22"/>
                  <c:pt idx="0">
                    <c:v>10730.858257518654</c:v>
                  </c:pt>
                  <c:pt idx="1">
                    <c:v>15409.901985438451</c:v>
                  </c:pt>
                  <c:pt idx="2">
                    <c:v>12826.140007449842</c:v>
                  </c:pt>
                  <c:pt idx="3">
                    <c:v>13086.872219210396</c:v>
                  </c:pt>
                  <c:pt idx="4">
                    <c:v>12687.92052169726</c:v>
                  </c:pt>
                  <c:pt idx="5">
                    <c:v>9427.1971987158904</c:v>
                  </c:pt>
                  <c:pt idx="6">
                    <c:v>14765.924835909376</c:v>
                  </c:pt>
                  <c:pt idx="7">
                    <c:v>10407.299006779653</c:v>
                  </c:pt>
                  <c:pt idx="8">
                    <c:v>6117.7829205262233</c:v>
                  </c:pt>
                  <c:pt idx="9">
                    <c:v>4911.5037721400513</c:v>
                  </c:pt>
                  <c:pt idx="10">
                    <c:v>2536.6416987547755</c:v>
                  </c:pt>
                  <c:pt idx="11">
                    <c:v>4752.8654987194741</c:v>
                  </c:pt>
                  <c:pt idx="12">
                    <c:v>3094.4835904542538</c:v>
                  </c:pt>
                  <c:pt idx="13">
                    <c:v>3686.5324354365575</c:v>
                  </c:pt>
                  <c:pt idx="14">
                    <c:v>10278.224379596657</c:v>
                  </c:pt>
                  <c:pt idx="15">
                    <c:v>4160.2182772767273</c:v>
                  </c:pt>
                  <c:pt idx="16">
                    <c:v>2976.3965161511724</c:v>
                  </c:pt>
                  <c:pt idx="17">
                    <c:v>5038.0056213404187</c:v>
                  </c:pt>
                  <c:pt idx="18">
                    <c:v>8862.2958116844566</c:v>
                  </c:pt>
                  <c:pt idx="19">
                    <c:v>9407.404440123486</c:v>
                  </c:pt>
                  <c:pt idx="20">
                    <c:v>28571.862239294325</c:v>
                  </c:pt>
                  <c:pt idx="21">
                    <c:v>11540.876236785636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release'!$K$290:$K$311</c:f>
              <c:numCache>
                <c:formatCode>_(* #,##0_);_(* \(#,##0\);_(* "-"??_);_(@_)</c:formatCode>
                <c:ptCount val="22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  <c:pt idx="20">
                  <c:v>41532.50994598867</c:v>
                </c:pt>
                <c:pt idx="21">
                  <c:v>17255.234323432345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6-47C1-A689-C71495ADDA5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release'!$N$314:$N$335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plus>
            <c:minus>
              <c:numRef>
                <c:f>'rockfish release'!$N$314:$N$335</c:f>
                <c:numCache>
                  <c:formatCode>General</c:formatCode>
                  <c:ptCount val="22"/>
                  <c:pt idx="0">
                    <c:v>5600.827199400137</c:v>
                  </c:pt>
                  <c:pt idx="1">
                    <c:v>6100.5597091467116</c:v>
                  </c:pt>
                  <c:pt idx="2">
                    <c:v>4473.0155790431127</c:v>
                  </c:pt>
                  <c:pt idx="3">
                    <c:v>7353.9871516258263</c:v>
                  </c:pt>
                  <c:pt idx="4">
                    <c:v>6249.3871505739708</c:v>
                  </c:pt>
                  <c:pt idx="5">
                    <c:v>6671.292466179686</c:v>
                  </c:pt>
                  <c:pt idx="6">
                    <c:v>9419.8212697858471</c:v>
                  </c:pt>
                  <c:pt idx="7">
                    <c:v>3124.0108806015387</c:v>
                  </c:pt>
                  <c:pt idx="8">
                    <c:v>3360.2232417659038</c:v>
                  </c:pt>
                  <c:pt idx="9">
                    <c:v>4651.8815866300019</c:v>
                  </c:pt>
                  <c:pt idx="10">
                    <c:v>1710.832881728028</c:v>
                  </c:pt>
                  <c:pt idx="11">
                    <c:v>1709.4674923571358</c:v>
                  </c:pt>
                  <c:pt idx="12">
                    <c:v>2541.9030894227544</c:v>
                  </c:pt>
                  <c:pt idx="13">
                    <c:v>865.69088169023803</c:v>
                  </c:pt>
                  <c:pt idx="14">
                    <c:v>1785.4593877702459</c:v>
                  </c:pt>
                  <c:pt idx="15">
                    <c:v>2147.7162586939999</c:v>
                  </c:pt>
                  <c:pt idx="16">
                    <c:v>4093.0056379058315</c:v>
                  </c:pt>
                  <c:pt idx="17">
                    <c:v>1816.3949379594237</c:v>
                  </c:pt>
                  <c:pt idx="18">
                    <c:v>3024.0624151864281</c:v>
                  </c:pt>
                  <c:pt idx="19">
                    <c:v>7132.4522328932953</c:v>
                  </c:pt>
                  <c:pt idx="20">
                    <c:v>1471.3984335526027</c:v>
                  </c:pt>
                  <c:pt idx="21">
                    <c:v>3193.7992586115529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release'!$K$314:$K$335</c:f>
              <c:numCache>
                <c:formatCode>_(* #,##0_);_(* \(#,##0\);_(* "-"??_);_(@_)</c:formatCode>
                <c:ptCount val="22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  <c:pt idx="20">
                  <c:v>2673.8364686161299</c:v>
                </c:pt>
                <c:pt idx="21">
                  <c:v>2797.4390962671905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7C1-A689-C71495AD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release'!$K$3:$K$25</c:f>
                <c:numCache>
                  <c:formatCode>General</c:formatCode>
                  <c:ptCount val="23"/>
                  <c:pt idx="0">
                    <c:v>48.61574364414254</c:v>
                  </c:pt>
                  <c:pt idx="1">
                    <c:v>107.81266887967875</c:v>
                  </c:pt>
                  <c:pt idx="2">
                    <c:v>46.673907227507577</c:v>
                  </c:pt>
                  <c:pt idx="3">
                    <c:v>59.831581728340147</c:v>
                  </c:pt>
                  <c:pt idx="4">
                    <c:v>55.538536984659267</c:v>
                  </c:pt>
                  <c:pt idx="5">
                    <c:v>42.096928592193763</c:v>
                  </c:pt>
                  <c:pt idx="6">
                    <c:v>62.126560201535376</c:v>
                  </c:pt>
                  <c:pt idx="7">
                    <c:v>51.067315015989159</c:v>
                  </c:pt>
                  <c:pt idx="8">
                    <c:v>297.16115955808107</c:v>
                  </c:pt>
                  <c:pt idx="9">
                    <c:v>95.750591326714385</c:v>
                  </c:pt>
                  <c:pt idx="10">
                    <c:v>156.03562690362588</c:v>
                  </c:pt>
                  <c:pt idx="11">
                    <c:v>121.16279575751918</c:v>
                  </c:pt>
                  <c:pt idx="12">
                    <c:v>126.07191753833428</c:v>
                  </c:pt>
                  <c:pt idx="13">
                    <c:v>82.45561777787141</c:v>
                  </c:pt>
                  <c:pt idx="14">
                    <c:v>70.977667435760011</c:v>
                  </c:pt>
                  <c:pt idx="15">
                    <c:v>85.711191513991253</c:v>
                  </c:pt>
                  <c:pt idx="16">
                    <c:v>112.15959677507547</c:v>
                  </c:pt>
                  <c:pt idx="17">
                    <c:v>60.342978477444937</c:v>
                  </c:pt>
                  <c:pt idx="18">
                    <c:v>72.946170008845016</c:v>
                  </c:pt>
                  <c:pt idx="19">
                    <c:v>92.738074451546396</c:v>
                  </c:pt>
                  <c:pt idx="20">
                    <c:v>43.308421541145457</c:v>
                  </c:pt>
                  <c:pt idx="21">
                    <c:v>19.240763557996672</c:v>
                  </c:pt>
                  <c:pt idx="22">
                    <c:v>109.33460718876732</c:v>
                  </c:pt>
                </c:numCache>
              </c:numRef>
            </c:plus>
            <c:minus>
              <c:numRef>
                <c:f>'BRF release'!$K$3:$K$25</c:f>
                <c:numCache>
                  <c:formatCode>General</c:formatCode>
                  <c:ptCount val="23"/>
                  <c:pt idx="0">
                    <c:v>48.61574364414254</c:v>
                  </c:pt>
                  <c:pt idx="1">
                    <c:v>107.81266887967875</c:v>
                  </c:pt>
                  <c:pt idx="2">
                    <c:v>46.673907227507577</c:v>
                  </c:pt>
                  <c:pt idx="3">
                    <c:v>59.831581728340147</c:v>
                  </c:pt>
                  <c:pt idx="4">
                    <c:v>55.538536984659267</c:v>
                  </c:pt>
                  <c:pt idx="5">
                    <c:v>42.096928592193763</c:v>
                  </c:pt>
                  <c:pt idx="6">
                    <c:v>62.126560201535376</c:v>
                  </c:pt>
                  <c:pt idx="7">
                    <c:v>51.067315015989159</c:v>
                  </c:pt>
                  <c:pt idx="8">
                    <c:v>297.16115955808107</c:v>
                  </c:pt>
                  <c:pt idx="9">
                    <c:v>95.750591326714385</c:v>
                  </c:pt>
                  <c:pt idx="10">
                    <c:v>156.03562690362588</c:v>
                  </c:pt>
                  <c:pt idx="11">
                    <c:v>121.16279575751918</c:v>
                  </c:pt>
                  <c:pt idx="12">
                    <c:v>126.07191753833428</c:v>
                  </c:pt>
                  <c:pt idx="13">
                    <c:v>82.45561777787141</c:v>
                  </c:pt>
                  <c:pt idx="14">
                    <c:v>70.977667435760011</c:v>
                  </c:pt>
                  <c:pt idx="15">
                    <c:v>85.711191513991253</c:v>
                  </c:pt>
                  <c:pt idx="16">
                    <c:v>112.15959677507547</c:v>
                  </c:pt>
                  <c:pt idx="17">
                    <c:v>60.342978477444937</c:v>
                  </c:pt>
                  <c:pt idx="18">
                    <c:v>72.946170008845016</c:v>
                  </c:pt>
                  <c:pt idx="19">
                    <c:v>92.738074451546396</c:v>
                  </c:pt>
                  <c:pt idx="20">
                    <c:v>43.308421541145457</c:v>
                  </c:pt>
                  <c:pt idx="21">
                    <c:v>19.240763557996672</c:v>
                  </c:pt>
                  <c:pt idx="22">
                    <c:v>109.33460718876732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release'!$H$3:$H$25</c:f>
              <c:numCache>
                <c:formatCode>0</c:formatCode>
                <c:ptCount val="23"/>
                <c:pt idx="0">
                  <c:v>672.91428556799997</c:v>
                </c:pt>
                <c:pt idx="1">
                  <c:v>1777.0294119940002</c:v>
                </c:pt>
                <c:pt idx="2">
                  <c:v>811.04918021599997</c:v>
                </c:pt>
                <c:pt idx="3">
                  <c:v>610.52631547199996</c:v>
                </c:pt>
                <c:pt idx="4">
                  <c:v>666.34782595199999</c:v>
                </c:pt>
                <c:pt idx="5">
                  <c:v>497.18589766599996</c:v>
                </c:pt>
                <c:pt idx="6">
                  <c:v>1282.5630248749999</c:v>
                </c:pt>
                <c:pt idx="7">
                  <c:v>698.05357177400003</c:v>
                </c:pt>
                <c:pt idx="8">
                  <c:v>1711.2784822350002</c:v>
                </c:pt>
                <c:pt idx="9">
                  <c:v>1197.9921266459999</c:v>
                </c:pt>
                <c:pt idx="10">
                  <c:v>1120.3611109420001</c:v>
                </c:pt>
                <c:pt idx="11">
                  <c:v>656.87878744500006</c:v>
                </c:pt>
                <c:pt idx="12">
                  <c:v>1884.1666675849999</c:v>
                </c:pt>
                <c:pt idx="13">
                  <c:v>880.61538432999998</c:v>
                </c:pt>
                <c:pt idx="14">
                  <c:v>832.94690288700008</c:v>
                </c:pt>
                <c:pt idx="15">
                  <c:v>1607.8668832450001</c:v>
                </c:pt>
                <c:pt idx="16">
                  <c:v>880.77669876000004</c:v>
                </c:pt>
                <c:pt idx="17">
                  <c:v>602.95950203999996</c:v>
                </c:pt>
                <c:pt idx="18">
                  <c:v>738.76568997000004</c:v>
                </c:pt>
                <c:pt idx="19">
                  <c:v>477.73493935399995</c:v>
                </c:pt>
                <c:pt idx="20">
                  <c:v>634.89400912799999</c:v>
                </c:pt>
                <c:pt idx="21">
                  <c:v>142.70270265599999</c:v>
                </c:pt>
                <c:pt idx="22">
                  <c:v>261.1875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701-8B71-C700DDC3609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release'!$T$3:$T$25</c:f>
                <c:numCache>
                  <c:formatCode>General</c:formatCode>
                  <c:ptCount val="23"/>
                  <c:pt idx="0">
                    <c:v>503.21268754927684</c:v>
                  </c:pt>
                  <c:pt idx="1">
                    <c:v>1363.0574133758096</c:v>
                  </c:pt>
                  <c:pt idx="2">
                    <c:v>684.66995978720649</c:v>
                  </c:pt>
                  <c:pt idx="3">
                    <c:v>395.78202017363247</c:v>
                  </c:pt>
                  <c:pt idx="4">
                    <c:v>549.38316909104117</c:v>
                  </c:pt>
                  <c:pt idx="5">
                    <c:v>542.05644856009098</c:v>
                  </c:pt>
                  <c:pt idx="6">
                    <c:v>1073.4819825911145</c:v>
                  </c:pt>
                  <c:pt idx="7">
                    <c:v>616.37751223557223</c:v>
                  </c:pt>
                  <c:pt idx="8">
                    <c:v>2322.2800560223923</c:v>
                  </c:pt>
                  <c:pt idx="9">
                    <c:v>949.49638114102527</c:v>
                  </c:pt>
                  <c:pt idx="10">
                    <c:v>810.22888935098524</c:v>
                  </c:pt>
                  <c:pt idx="11">
                    <c:v>973.86319467638509</c:v>
                  </c:pt>
                  <c:pt idx="12">
                    <c:v>4709.1705975877212</c:v>
                  </c:pt>
                  <c:pt idx="13">
                    <c:v>1212.4909548031396</c:v>
                  </c:pt>
                  <c:pt idx="14">
                    <c:v>1050.5180436517528</c:v>
                  </c:pt>
                  <c:pt idx="15">
                    <c:v>3220.9830881618632</c:v>
                  </c:pt>
                  <c:pt idx="16">
                    <c:v>1055.35181745722</c:v>
                  </c:pt>
                  <c:pt idx="17">
                    <c:v>2268.7993041804148</c:v>
                  </c:pt>
                  <c:pt idx="18">
                    <c:v>459.40145474141997</c:v>
                  </c:pt>
                  <c:pt idx="19">
                    <c:v>1179.8878430052257</c:v>
                  </c:pt>
                  <c:pt idx="20">
                    <c:v>4472.8495353232756</c:v>
                  </c:pt>
                  <c:pt idx="21">
                    <c:v>1484.2757303871583</c:v>
                  </c:pt>
                  <c:pt idx="22">
                    <c:v>464.71302650607311</c:v>
                  </c:pt>
                </c:numCache>
              </c:numRef>
            </c:plus>
            <c:minus>
              <c:numRef>
                <c:f>'BRF release'!$T$3:$T$25</c:f>
                <c:numCache>
                  <c:formatCode>General</c:formatCode>
                  <c:ptCount val="23"/>
                  <c:pt idx="0">
                    <c:v>503.21268754927684</c:v>
                  </c:pt>
                  <c:pt idx="1">
                    <c:v>1363.0574133758096</c:v>
                  </c:pt>
                  <c:pt idx="2">
                    <c:v>684.66995978720649</c:v>
                  </c:pt>
                  <c:pt idx="3">
                    <c:v>395.78202017363247</c:v>
                  </c:pt>
                  <c:pt idx="4">
                    <c:v>549.38316909104117</c:v>
                  </c:pt>
                  <c:pt idx="5">
                    <c:v>542.05644856009098</c:v>
                  </c:pt>
                  <c:pt idx="6">
                    <c:v>1073.4819825911145</c:v>
                  </c:pt>
                  <c:pt idx="7">
                    <c:v>616.37751223557223</c:v>
                  </c:pt>
                  <c:pt idx="8">
                    <c:v>2322.2800560223923</c:v>
                  </c:pt>
                  <c:pt idx="9">
                    <c:v>949.49638114102527</c:v>
                  </c:pt>
                  <c:pt idx="10">
                    <c:v>810.22888935098524</c:v>
                  </c:pt>
                  <c:pt idx="11">
                    <c:v>973.86319467638509</c:v>
                  </c:pt>
                  <c:pt idx="12">
                    <c:v>4709.1705975877212</c:v>
                  </c:pt>
                  <c:pt idx="13">
                    <c:v>1212.4909548031396</c:v>
                  </c:pt>
                  <c:pt idx="14">
                    <c:v>1050.5180436517528</c:v>
                  </c:pt>
                  <c:pt idx="15">
                    <c:v>3220.9830881618632</c:v>
                  </c:pt>
                  <c:pt idx="16">
                    <c:v>1055.35181745722</c:v>
                  </c:pt>
                  <c:pt idx="17">
                    <c:v>2268.7993041804148</c:v>
                  </c:pt>
                  <c:pt idx="18">
                    <c:v>459.40145474141997</c:v>
                  </c:pt>
                  <c:pt idx="19">
                    <c:v>1179.8878430052257</c:v>
                  </c:pt>
                  <c:pt idx="20">
                    <c:v>4472.8495353232756</c:v>
                  </c:pt>
                  <c:pt idx="21">
                    <c:v>1484.2757303871583</c:v>
                  </c:pt>
                  <c:pt idx="22">
                    <c:v>464.71302650607311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release'!$Q$3:$Q$25</c:f>
              <c:numCache>
                <c:formatCode>_(* #,##0_);_(* \(#,##0\);_(* "-"??_);_(@_)</c:formatCode>
                <c:ptCount val="23"/>
                <c:pt idx="0">
                  <c:v>293.43842691799955</c:v>
                </c:pt>
                <c:pt idx="1">
                  <c:v>794.87234306040784</c:v>
                </c:pt>
                <c:pt idx="2">
                  <c:v>398.94060806674543</c:v>
                </c:pt>
                <c:pt idx="3">
                  <c:v>230.23987617276987</c:v>
                </c:pt>
                <c:pt idx="4">
                  <c:v>320.30687762003038</c:v>
                </c:pt>
                <c:pt idx="5">
                  <c:v>315.87046900336412</c:v>
                </c:pt>
                <c:pt idx="6">
                  <c:v>626.38350699676084</c:v>
                </c:pt>
                <c:pt idx="7">
                  <c:v>359.1623827442902</c:v>
                </c:pt>
                <c:pt idx="8">
                  <c:v>1354.8204061402607</c:v>
                </c:pt>
                <c:pt idx="9">
                  <c:v>551.04497716376591</c:v>
                </c:pt>
                <c:pt idx="10">
                  <c:v>467.13825259732118</c:v>
                </c:pt>
                <c:pt idx="11">
                  <c:v>561.75804725953515</c:v>
                </c:pt>
                <c:pt idx="12">
                  <c:v>2003.2556875419227</c:v>
                </c:pt>
                <c:pt idx="13">
                  <c:v>539.44852925560861</c:v>
                </c:pt>
                <c:pt idx="14">
                  <c:v>449.62691739836976</c:v>
                </c:pt>
                <c:pt idx="15">
                  <c:v>1596.2907688364039</c:v>
                </c:pt>
                <c:pt idx="16">
                  <c:v>309.73094058169136</c:v>
                </c:pt>
                <c:pt idx="17">
                  <c:v>825.88880412371122</c:v>
                </c:pt>
                <c:pt idx="18">
                  <c:v>102.05716605291511</c:v>
                </c:pt>
                <c:pt idx="19">
                  <c:v>438.08351907028464</c:v>
                </c:pt>
                <c:pt idx="20">
                  <c:v>1646.322670340681</c:v>
                </c:pt>
                <c:pt idx="21">
                  <c:v>474.55309203601405</c:v>
                </c:pt>
                <c:pt idx="22">
                  <c:v>163.09870754324999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7-4701-8B71-C700DDC3609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release'!$Y$3:$Y$25</c:f>
                <c:numCache>
                  <c:formatCode>General</c:formatCode>
                  <c:ptCount val="23"/>
                  <c:pt idx="0">
                    <c:v>505.55563436741471</c:v>
                  </c:pt>
                  <c:pt idx="1">
                    <c:v>1367.3145518605847</c:v>
                  </c:pt>
                  <c:pt idx="2">
                    <c:v>686.25899444079937</c:v>
                  </c:pt>
                  <c:pt idx="3">
                    <c:v>400.27893482524991</c:v>
                  </c:pt>
                  <c:pt idx="4">
                    <c:v>552.18329888807023</c:v>
                  </c:pt>
                  <c:pt idx="5">
                    <c:v>543.68864695014088</c:v>
                  </c:pt>
                  <c:pt idx="6">
                    <c:v>1075.2782321009875</c:v>
                  </c:pt>
                  <c:pt idx="7">
                    <c:v>618.48937602246269</c:v>
                  </c:pt>
                  <c:pt idx="8">
                    <c:v>2341.2153709877416</c:v>
                  </c:pt>
                  <c:pt idx="9">
                    <c:v>954.31208393235738</c:v>
                  </c:pt>
                  <c:pt idx="10">
                    <c:v>825.11694322813344</c:v>
                  </c:pt>
                  <c:pt idx="11">
                    <c:v>981.37146128317431</c:v>
                  </c:pt>
                  <c:pt idx="12">
                    <c:v>4710.8578672654185</c:v>
                  </c:pt>
                  <c:pt idx="13">
                    <c:v>1215.2914236439585</c:v>
                  </c:pt>
                  <c:pt idx="14">
                    <c:v>1052.9130967523042</c:v>
                  </c:pt>
                  <c:pt idx="15">
                    <c:v>3222.1232848194186</c:v>
                  </c:pt>
                  <c:pt idx="16">
                    <c:v>1061.2950738409204</c:v>
                  </c:pt>
                  <c:pt idx="17">
                    <c:v>2269.6016297361671</c:v>
                  </c:pt>
                  <c:pt idx="18">
                    <c:v>465.15679113336859</c:v>
                  </c:pt>
                  <c:pt idx="19">
                    <c:v>1183.5267941726138</c:v>
                  </c:pt>
                  <c:pt idx="20">
                    <c:v>4473.0591975758634</c:v>
                  </c:pt>
                  <c:pt idx="21">
                    <c:v>1484.4004347879406</c:v>
                  </c:pt>
                  <c:pt idx="22">
                    <c:v>477.40156402504192</c:v>
                  </c:pt>
                </c:numCache>
              </c:numRef>
            </c:plus>
            <c:minus>
              <c:numRef>
                <c:f>'BRF release'!$Y$3:$Y$25</c:f>
                <c:numCache>
                  <c:formatCode>General</c:formatCode>
                  <c:ptCount val="23"/>
                  <c:pt idx="0">
                    <c:v>505.55563436741471</c:v>
                  </c:pt>
                  <c:pt idx="1">
                    <c:v>1367.3145518605847</c:v>
                  </c:pt>
                  <c:pt idx="2">
                    <c:v>686.25899444079937</c:v>
                  </c:pt>
                  <c:pt idx="3">
                    <c:v>400.27893482524991</c:v>
                  </c:pt>
                  <c:pt idx="4">
                    <c:v>552.18329888807023</c:v>
                  </c:pt>
                  <c:pt idx="5">
                    <c:v>543.68864695014088</c:v>
                  </c:pt>
                  <c:pt idx="6">
                    <c:v>1075.2782321009875</c:v>
                  </c:pt>
                  <c:pt idx="7">
                    <c:v>618.48937602246269</c:v>
                  </c:pt>
                  <c:pt idx="8">
                    <c:v>2341.2153709877416</c:v>
                  </c:pt>
                  <c:pt idx="9">
                    <c:v>954.31208393235738</c:v>
                  </c:pt>
                  <c:pt idx="10">
                    <c:v>825.11694322813344</c:v>
                  </c:pt>
                  <c:pt idx="11">
                    <c:v>981.37146128317431</c:v>
                  </c:pt>
                  <c:pt idx="12">
                    <c:v>4710.8578672654185</c:v>
                  </c:pt>
                  <c:pt idx="13">
                    <c:v>1215.2914236439585</c:v>
                  </c:pt>
                  <c:pt idx="14">
                    <c:v>1052.9130967523042</c:v>
                  </c:pt>
                  <c:pt idx="15">
                    <c:v>3222.1232848194186</c:v>
                  </c:pt>
                  <c:pt idx="16">
                    <c:v>1061.2950738409204</c:v>
                  </c:pt>
                  <c:pt idx="17">
                    <c:v>2269.6016297361671</c:v>
                  </c:pt>
                  <c:pt idx="18">
                    <c:v>465.15679113336859</c:v>
                  </c:pt>
                  <c:pt idx="19">
                    <c:v>1183.5267941726138</c:v>
                  </c:pt>
                  <c:pt idx="20">
                    <c:v>4473.0591975758634</c:v>
                  </c:pt>
                  <c:pt idx="21">
                    <c:v>1484.4004347879406</c:v>
                  </c:pt>
                  <c:pt idx="22">
                    <c:v>477.40156402504192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release'!$V$3:$V$25</c:f>
              <c:numCache>
                <c:formatCode>_(* #,##0_);_(* \(#,##0\);_(* "-"??_);_(@_)</c:formatCode>
                <c:ptCount val="23"/>
                <c:pt idx="0">
                  <c:v>966.35271248599952</c:v>
                </c:pt>
                <c:pt idx="1">
                  <c:v>2571.9017550544081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1749.0371038097658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1420.0639135856086</c:v>
                </c:pt>
                <c:pt idx="14">
                  <c:v>1282.5738202853699</c:v>
                </c:pt>
                <c:pt idx="15">
                  <c:v>3204.1576520814042</c:v>
                </c:pt>
                <c:pt idx="16">
                  <c:v>1190.5076393416914</c:v>
                </c:pt>
                <c:pt idx="17">
                  <c:v>1428.8483061637112</c:v>
                </c:pt>
                <c:pt idx="18">
                  <c:v>840.82285602291518</c:v>
                </c:pt>
                <c:pt idx="19">
                  <c:v>915.81845842428459</c:v>
                </c:pt>
                <c:pt idx="20">
                  <c:v>2281.2166794686809</c:v>
                </c:pt>
                <c:pt idx="21">
                  <c:v>617.25579469201398</c:v>
                </c:pt>
                <c:pt idx="22">
                  <c:v>424.28620754324999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701-8B71-C700DDC3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release'!$D$26:$D$47</c:f>
            </c:numRef>
          </c:val>
          <c:smooth val="0"/>
          <c:extLst>
            <c:ext xmlns:c16="http://schemas.microsoft.com/office/drawing/2014/chart" uri="{C3380CC4-5D6E-409C-BE32-E72D297353CC}">
              <c16:uniqueId val="{00000000-BA6D-46A9-9654-A4946435692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release'!$R$26:$R$47</c:f>
              </c:numRef>
            </c:plus>
            <c:minus>
              <c:numRef>
                <c:f>'rockfish release'!$R$26:$R$47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release'!$O$26:$O$47</c:f>
            </c:numRef>
          </c:val>
          <c:smooth val="0"/>
          <c:extLst>
            <c:ext xmlns:c16="http://schemas.microsoft.com/office/drawing/2014/chart" uri="{C3380CC4-5D6E-409C-BE32-E72D297353CC}">
              <c16:uniqueId val="{00000001-BA6D-46A9-9654-A4946435692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release'!$N$26:$N$47</c:f>
              </c:numRef>
            </c:plus>
            <c:minus>
              <c:numRef>
                <c:f>'rockfish release'!$N$26:$N$47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release'!$K$26:$K$47</c:f>
            </c:numRef>
          </c:val>
          <c:smooth val="0"/>
          <c:extLst>
            <c:ext xmlns:c16="http://schemas.microsoft.com/office/drawing/2014/chart" uri="{C3380CC4-5D6E-409C-BE32-E72D297353CC}">
              <c16:uniqueId val="{00000002-BA6D-46A9-9654-A494643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release'!$K$27:$K$49</c:f>
                <c:numCache>
                  <c:formatCode>General</c:formatCode>
                  <c:ptCount val="23"/>
                  <c:pt idx="0">
                    <c:v>23.883819638333293</c:v>
                  </c:pt>
                  <c:pt idx="1">
                    <c:v>18.040998617943519</c:v>
                  </c:pt>
                  <c:pt idx="2">
                    <c:v>14.773686930160663</c:v>
                  </c:pt>
                  <c:pt idx="3">
                    <c:v>25.789474882905235</c:v>
                  </c:pt>
                  <c:pt idx="4">
                    <c:v>42.584316373546727</c:v>
                  </c:pt>
                  <c:pt idx="5">
                    <c:v>16.943849573769093</c:v>
                  </c:pt>
                  <c:pt idx="6">
                    <c:v>17.485802762177595</c:v>
                  </c:pt>
                  <c:pt idx="7">
                    <c:v>32.629860090861563</c:v>
                  </c:pt>
                  <c:pt idx="8">
                    <c:v>37.589432651602138</c:v>
                  </c:pt>
                  <c:pt idx="9">
                    <c:v>32.379427018695679</c:v>
                  </c:pt>
                  <c:pt idx="10">
                    <c:v>64.382637119235909</c:v>
                  </c:pt>
                  <c:pt idx="11">
                    <c:v>44.139991608484983</c:v>
                  </c:pt>
                  <c:pt idx="12">
                    <c:v>18.521320608606548</c:v>
                  </c:pt>
                  <c:pt idx="13">
                    <c:v>36.843376382736714</c:v>
                  </c:pt>
                  <c:pt idx="14">
                    <c:v>40.019812488082451</c:v>
                  </c:pt>
                  <c:pt idx="15">
                    <c:v>38.967531063380719</c:v>
                  </c:pt>
                  <c:pt idx="16">
                    <c:v>75.663220046677893</c:v>
                  </c:pt>
                  <c:pt idx="17">
                    <c:v>92.587734607797515</c:v>
                  </c:pt>
                  <c:pt idx="18">
                    <c:v>67.467512514509821</c:v>
                  </c:pt>
                  <c:pt idx="19">
                    <c:v>85.711992674515542</c:v>
                  </c:pt>
                  <c:pt idx="20">
                    <c:v>59.258464430830742</c:v>
                  </c:pt>
                  <c:pt idx="21">
                    <c:v>134.9859818365704</c:v>
                  </c:pt>
                  <c:pt idx="22">
                    <c:v>91.782223557204915</c:v>
                  </c:pt>
                </c:numCache>
              </c:numRef>
            </c:plus>
            <c:minus>
              <c:numRef>
                <c:f>'BRF release'!$K$27:$K$49</c:f>
                <c:numCache>
                  <c:formatCode>General</c:formatCode>
                  <c:ptCount val="23"/>
                  <c:pt idx="0">
                    <c:v>23.883819638333293</c:v>
                  </c:pt>
                  <c:pt idx="1">
                    <c:v>18.040998617943519</c:v>
                  </c:pt>
                  <c:pt idx="2">
                    <c:v>14.773686930160663</c:v>
                  </c:pt>
                  <c:pt idx="3">
                    <c:v>25.789474882905235</c:v>
                  </c:pt>
                  <c:pt idx="4">
                    <c:v>42.584316373546727</c:v>
                  </c:pt>
                  <c:pt idx="5">
                    <c:v>16.943849573769093</c:v>
                  </c:pt>
                  <c:pt idx="6">
                    <c:v>17.485802762177595</c:v>
                  </c:pt>
                  <c:pt idx="7">
                    <c:v>32.629860090861563</c:v>
                  </c:pt>
                  <c:pt idx="8">
                    <c:v>37.589432651602138</c:v>
                  </c:pt>
                  <c:pt idx="9">
                    <c:v>32.379427018695679</c:v>
                  </c:pt>
                  <c:pt idx="10">
                    <c:v>64.382637119235909</c:v>
                  </c:pt>
                  <c:pt idx="11">
                    <c:v>44.139991608484983</c:v>
                  </c:pt>
                  <c:pt idx="12">
                    <c:v>18.521320608606548</c:v>
                  </c:pt>
                  <c:pt idx="13">
                    <c:v>36.843376382736714</c:v>
                  </c:pt>
                  <c:pt idx="14">
                    <c:v>40.019812488082451</c:v>
                  </c:pt>
                  <c:pt idx="15">
                    <c:v>38.967531063380719</c:v>
                  </c:pt>
                  <c:pt idx="16">
                    <c:v>75.663220046677893</c:v>
                  </c:pt>
                  <c:pt idx="17">
                    <c:v>92.587734607797515</c:v>
                  </c:pt>
                  <c:pt idx="18">
                    <c:v>67.467512514509821</c:v>
                  </c:pt>
                  <c:pt idx="19">
                    <c:v>85.711992674515542</c:v>
                  </c:pt>
                  <c:pt idx="20">
                    <c:v>59.258464430830742</c:v>
                  </c:pt>
                  <c:pt idx="21">
                    <c:v>134.9859818365704</c:v>
                  </c:pt>
                  <c:pt idx="22">
                    <c:v>91.782223557204915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release'!$H$27:$H$49</c:f>
              <c:numCache>
                <c:formatCode>0</c:formatCode>
                <c:ptCount val="23"/>
                <c:pt idx="0">
                  <c:v>123.03614447399998</c:v>
                </c:pt>
                <c:pt idx="1">
                  <c:v>249.71428566</c:v>
                </c:pt>
                <c:pt idx="2">
                  <c:v>256.72131143999997</c:v>
                </c:pt>
                <c:pt idx="3">
                  <c:v>263.15789459999996</c:v>
                </c:pt>
                <c:pt idx="4">
                  <c:v>510.92391293999998</c:v>
                </c:pt>
                <c:pt idx="5">
                  <c:v>200.11538470799999</c:v>
                </c:pt>
                <c:pt idx="6">
                  <c:v>360.98319318299997</c:v>
                </c:pt>
                <c:pt idx="7">
                  <c:v>446.02678593500002</c:v>
                </c:pt>
                <c:pt idx="8">
                  <c:v>216.46835458500001</c:v>
                </c:pt>
                <c:pt idx="9">
                  <c:v>405.11811045999997</c:v>
                </c:pt>
                <c:pt idx="10">
                  <c:v>462.27777770800003</c:v>
                </c:pt>
                <c:pt idx="11">
                  <c:v>239.30303014500001</c:v>
                </c:pt>
                <c:pt idx="12">
                  <c:v>276.80434796100002</c:v>
                </c:pt>
                <c:pt idx="13">
                  <c:v>393.48251735499997</c:v>
                </c:pt>
                <c:pt idx="14">
                  <c:v>469.64601783000001</c:v>
                </c:pt>
                <c:pt idx="15">
                  <c:v>730.99675330499997</c:v>
                </c:pt>
                <c:pt idx="16">
                  <c:v>594.17475709999997</c:v>
                </c:pt>
                <c:pt idx="17">
                  <c:v>925.15576397999996</c:v>
                </c:pt>
                <c:pt idx="18">
                  <c:v>683.28033435200007</c:v>
                </c:pt>
                <c:pt idx="19">
                  <c:v>1382.882883342</c:v>
                </c:pt>
                <c:pt idx="20">
                  <c:v>868.71889388800003</c:v>
                </c:pt>
                <c:pt idx="21">
                  <c:v>1001.148648321</c:v>
                </c:pt>
                <c:pt idx="22">
                  <c:v>2530.276276564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F9-8B8F-25D6CB8229D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release'!$T$27:$T$49</c:f>
                <c:numCache>
                  <c:formatCode>General</c:formatCode>
                  <c:ptCount val="23"/>
                  <c:pt idx="0">
                    <c:v>238.89732205026357</c:v>
                  </c:pt>
                  <c:pt idx="1">
                    <c:v>344.83939798844676</c:v>
                  </c:pt>
                  <c:pt idx="2">
                    <c:v>377.08805217949168</c:v>
                  </c:pt>
                  <c:pt idx="3">
                    <c:v>266.39959599925646</c:v>
                  </c:pt>
                  <c:pt idx="4">
                    <c:v>505.80140485857038</c:v>
                  </c:pt>
                  <c:pt idx="5">
                    <c:v>263.83654960648994</c:v>
                  </c:pt>
                  <c:pt idx="6">
                    <c:v>367.87241895619673</c:v>
                  </c:pt>
                  <c:pt idx="7">
                    <c:v>464.56582347863213</c:v>
                  </c:pt>
                  <c:pt idx="8">
                    <c:v>376.50314299044163</c:v>
                  </c:pt>
                  <c:pt idx="9">
                    <c:v>425.35637429566037</c:v>
                  </c:pt>
                  <c:pt idx="10">
                    <c:v>416.14986223863087</c:v>
                  </c:pt>
                  <c:pt idx="11">
                    <c:v>422.280845869524</c:v>
                  </c:pt>
                  <c:pt idx="12">
                    <c:v>153.55862962439485</c:v>
                  </c:pt>
                  <c:pt idx="13">
                    <c:v>599.22412418135639</c:v>
                  </c:pt>
                  <c:pt idx="14">
                    <c:v>476.34134189753649</c:v>
                  </c:pt>
                  <c:pt idx="15">
                    <c:v>4492.3395422280482</c:v>
                  </c:pt>
                  <c:pt idx="16">
                    <c:v>1107.1224122560202</c:v>
                  </c:pt>
                  <c:pt idx="17">
                    <c:v>3453.3777718449128</c:v>
                  </c:pt>
                  <c:pt idx="18">
                    <c:v>3997.3488520335518</c:v>
                  </c:pt>
                  <c:pt idx="19">
                    <c:v>993.47717781414656</c:v>
                  </c:pt>
                  <c:pt idx="20">
                    <c:v>6389.7850504618227</c:v>
                  </c:pt>
                  <c:pt idx="21">
                    <c:v>841.14611270756006</c:v>
                  </c:pt>
                  <c:pt idx="22">
                    <c:v>962.41785002576194</c:v>
                  </c:pt>
                </c:numCache>
              </c:numRef>
            </c:plus>
            <c:minus>
              <c:numRef>
                <c:f>'BRF release'!$T$27:$T$49</c:f>
                <c:numCache>
                  <c:formatCode>General</c:formatCode>
                  <c:ptCount val="23"/>
                  <c:pt idx="0">
                    <c:v>238.89732205026357</c:v>
                  </c:pt>
                  <c:pt idx="1">
                    <c:v>344.83939798844676</c:v>
                  </c:pt>
                  <c:pt idx="2">
                    <c:v>377.08805217949168</c:v>
                  </c:pt>
                  <c:pt idx="3">
                    <c:v>266.39959599925646</c:v>
                  </c:pt>
                  <c:pt idx="4">
                    <c:v>505.80140485857038</c:v>
                  </c:pt>
                  <c:pt idx="5">
                    <c:v>263.83654960648994</c:v>
                  </c:pt>
                  <c:pt idx="6">
                    <c:v>367.87241895619673</c:v>
                  </c:pt>
                  <c:pt idx="7">
                    <c:v>464.56582347863213</c:v>
                  </c:pt>
                  <c:pt idx="8">
                    <c:v>376.50314299044163</c:v>
                  </c:pt>
                  <c:pt idx="9">
                    <c:v>425.35637429566037</c:v>
                  </c:pt>
                  <c:pt idx="10">
                    <c:v>416.14986223863087</c:v>
                  </c:pt>
                  <c:pt idx="11">
                    <c:v>422.280845869524</c:v>
                  </c:pt>
                  <c:pt idx="12">
                    <c:v>153.55862962439485</c:v>
                  </c:pt>
                  <c:pt idx="13">
                    <c:v>599.22412418135639</c:v>
                  </c:pt>
                  <c:pt idx="14">
                    <c:v>476.34134189753649</c:v>
                  </c:pt>
                  <c:pt idx="15">
                    <c:v>4492.3395422280482</c:v>
                  </c:pt>
                  <c:pt idx="16">
                    <c:v>1107.1224122560202</c:v>
                  </c:pt>
                  <c:pt idx="17">
                    <c:v>3453.3777718449128</c:v>
                  </c:pt>
                  <c:pt idx="18">
                    <c:v>3997.3488520335518</c:v>
                  </c:pt>
                  <c:pt idx="19">
                    <c:v>993.47717781414656</c:v>
                  </c:pt>
                  <c:pt idx="20">
                    <c:v>6389.7850504618227</c:v>
                  </c:pt>
                  <c:pt idx="21">
                    <c:v>841.14611270756006</c:v>
                  </c:pt>
                  <c:pt idx="22">
                    <c:v>962.41785002576194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release'!$Q$27:$Q$49</c:f>
              <c:numCache>
                <c:formatCode>_(* #,##0_);_(* \(#,##0\);_(* "-"??_);_(@_)</c:formatCode>
                <c:ptCount val="23"/>
                <c:pt idx="0">
                  <c:v>84.724533015500569</c:v>
                </c:pt>
                <c:pt idx="1">
                  <c:v>122.29994149375293</c:v>
                </c:pt>
                <c:pt idx="2">
                  <c:v>133.66662087929024</c:v>
                </c:pt>
                <c:pt idx="3">
                  <c:v>94.332528735428014</c:v>
                </c:pt>
                <c:pt idx="4">
                  <c:v>179.36183003793215</c:v>
                </c:pt>
                <c:pt idx="5">
                  <c:v>93.527496378948356</c:v>
                </c:pt>
                <c:pt idx="6">
                  <c:v>130.51945560163782</c:v>
                </c:pt>
                <c:pt idx="7">
                  <c:v>164.67908613252987</c:v>
                </c:pt>
                <c:pt idx="8">
                  <c:v>133.56609267357703</c:v>
                </c:pt>
                <c:pt idx="9">
                  <c:v>150.3890769045843</c:v>
                </c:pt>
                <c:pt idx="10">
                  <c:v>146.50952390442433</c:v>
                </c:pt>
                <c:pt idx="11">
                  <c:v>148.71540658184176</c:v>
                </c:pt>
                <c:pt idx="12">
                  <c:v>0</c:v>
                </c:pt>
                <c:pt idx="13">
                  <c:v>327.22821867302912</c:v>
                </c:pt>
                <c:pt idx="14">
                  <c:v>122.54702423502485</c:v>
                </c:pt>
                <c:pt idx="15">
                  <c:v>1636.9664434207248</c:v>
                </c:pt>
                <c:pt idx="16">
                  <c:v>111.96119041980721</c:v>
                </c:pt>
                <c:pt idx="17">
                  <c:v>1257.0993092783506</c:v>
                </c:pt>
                <c:pt idx="18">
                  <c:v>919.82553676605812</c:v>
                </c:pt>
                <c:pt idx="19">
                  <c:v>366.63458501504618</c:v>
                </c:pt>
                <c:pt idx="20">
                  <c:v>2351.8895290581163</c:v>
                </c:pt>
                <c:pt idx="21">
                  <c:v>184.02403338120374</c:v>
                </c:pt>
                <c:pt idx="22">
                  <c:v>337.77643083500681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7F9-8B8F-25D6CB8229D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release'!$Y$27:$Y$49</c:f>
                <c:numCache>
                  <c:formatCode>General</c:formatCode>
                  <c:ptCount val="23"/>
                  <c:pt idx="0">
                    <c:v>240.08824903210856</c:v>
                  </c:pt>
                  <c:pt idx="1">
                    <c:v>345.3110019043225</c:v>
                  </c:pt>
                  <c:pt idx="2">
                    <c:v>377.37734553366266</c:v>
                  </c:pt>
                  <c:pt idx="3">
                    <c:v>267.64499203852671</c:v>
                  </c:pt>
                  <c:pt idx="4">
                    <c:v>507.59086394251199</c:v>
                  </c:pt>
                  <c:pt idx="5">
                    <c:v>264.38006533518438</c:v>
                  </c:pt>
                  <c:pt idx="6">
                    <c:v>368.28775424513003</c:v>
                  </c:pt>
                  <c:pt idx="7">
                    <c:v>465.7103306927267</c:v>
                  </c:pt>
                  <c:pt idx="8">
                    <c:v>378.37492270068617</c:v>
                  </c:pt>
                  <c:pt idx="9">
                    <c:v>426.58700454656247</c:v>
                  </c:pt>
                  <c:pt idx="10">
                    <c:v>421.10073830813769</c:v>
                  </c:pt>
                  <c:pt idx="11">
                    <c:v>424.58150177260177</c:v>
                  </c:pt>
                  <c:pt idx="12">
                    <c:v>154.67156186322316</c:v>
                  </c:pt>
                  <c:pt idx="13">
                    <c:v>600.35571570877357</c:v>
                  </c:pt>
                  <c:pt idx="14">
                    <c:v>478.01951779433341</c:v>
                  </c:pt>
                  <c:pt idx="15">
                    <c:v>4492.5085454724385</c:v>
                  </c:pt>
                  <c:pt idx="16">
                    <c:v>1109.7048970728301</c:v>
                  </c:pt>
                  <c:pt idx="17">
                    <c:v>3454.6187233430464</c:v>
                  </c:pt>
                  <c:pt idx="18">
                    <c:v>3997.9181720113847</c:v>
                  </c:pt>
                  <c:pt idx="19">
                    <c:v>997.16771333903387</c:v>
                  </c:pt>
                  <c:pt idx="20">
                    <c:v>6390.0598241888238</c:v>
                  </c:pt>
                  <c:pt idx="21">
                    <c:v>851.90844473770915</c:v>
                  </c:pt>
                  <c:pt idx="22">
                    <c:v>966.78440958122349</c:v>
                  </c:pt>
                </c:numCache>
              </c:numRef>
            </c:plus>
            <c:minus>
              <c:numRef>
                <c:f>'BRF release'!$Y$27:$Y$49</c:f>
                <c:numCache>
                  <c:formatCode>General</c:formatCode>
                  <c:ptCount val="23"/>
                  <c:pt idx="0">
                    <c:v>240.08824903210856</c:v>
                  </c:pt>
                  <c:pt idx="1">
                    <c:v>345.3110019043225</c:v>
                  </c:pt>
                  <c:pt idx="2">
                    <c:v>377.37734553366266</c:v>
                  </c:pt>
                  <c:pt idx="3">
                    <c:v>267.64499203852671</c:v>
                  </c:pt>
                  <c:pt idx="4">
                    <c:v>507.59086394251199</c:v>
                  </c:pt>
                  <c:pt idx="5">
                    <c:v>264.38006533518438</c:v>
                  </c:pt>
                  <c:pt idx="6">
                    <c:v>368.28775424513003</c:v>
                  </c:pt>
                  <c:pt idx="7">
                    <c:v>465.7103306927267</c:v>
                  </c:pt>
                  <c:pt idx="8">
                    <c:v>378.37492270068617</c:v>
                  </c:pt>
                  <c:pt idx="9">
                    <c:v>426.58700454656247</c:v>
                  </c:pt>
                  <c:pt idx="10">
                    <c:v>421.10073830813769</c:v>
                  </c:pt>
                  <c:pt idx="11">
                    <c:v>424.58150177260177</c:v>
                  </c:pt>
                  <c:pt idx="12">
                    <c:v>154.67156186322316</c:v>
                  </c:pt>
                  <c:pt idx="13">
                    <c:v>600.35571570877357</c:v>
                  </c:pt>
                  <c:pt idx="14">
                    <c:v>478.01951779433341</c:v>
                  </c:pt>
                  <c:pt idx="15">
                    <c:v>4492.5085454724385</c:v>
                  </c:pt>
                  <c:pt idx="16">
                    <c:v>1109.7048970728301</c:v>
                  </c:pt>
                  <c:pt idx="17">
                    <c:v>3454.6187233430464</c:v>
                  </c:pt>
                  <c:pt idx="18">
                    <c:v>3997.9181720113847</c:v>
                  </c:pt>
                  <c:pt idx="19">
                    <c:v>997.16771333903387</c:v>
                  </c:pt>
                  <c:pt idx="20">
                    <c:v>6390.0598241888238</c:v>
                  </c:pt>
                  <c:pt idx="21">
                    <c:v>851.90844473770915</c:v>
                  </c:pt>
                  <c:pt idx="22">
                    <c:v>966.78440958122349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release'!$V$27:$V$49</c:f>
              <c:numCache>
                <c:formatCode>_(* #,##0_);_(* \(#,##0\);_(* "-"??_);_(@_)</c:formatCode>
                <c:ptCount val="23"/>
                <c:pt idx="0">
                  <c:v>207.76067748950055</c:v>
                </c:pt>
                <c:pt idx="1">
                  <c:v>372.01422715375293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555.5071873645843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720.71073602802903</c:v>
                </c:pt>
                <c:pt idx="14">
                  <c:v>592.19304206502488</c:v>
                </c:pt>
                <c:pt idx="15">
                  <c:v>2367.9631967257246</c:v>
                </c:pt>
                <c:pt idx="16">
                  <c:v>706.13594751980713</c:v>
                </c:pt>
                <c:pt idx="17">
                  <c:v>2182.2550732583504</c:v>
                </c:pt>
                <c:pt idx="18">
                  <c:v>1603.1058711180581</c:v>
                </c:pt>
                <c:pt idx="19">
                  <c:v>1749.5174683570463</c:v>
                </c:pt>
                <c:pt idx="20">
                  <c:v>3220.6084229461162</c:v>
                </c:pt>
                <c:pt idx="21">
                  <c:v>1185.1726817022038</c:v>
                </c:pt>
                <c:pt idx="22">
                  <c:v>2868.052707399007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7F9-8B8F-25D6CB82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release'!$K$51:$K$73</c:f>
                <c:numCache>
                  <c:formatCode>General</c:formatCode>
                  <c:ptCount val="23"/>
                  <c:pt idx="0">
                    <c:v>13.101680468843927</c:v>
                  </c:pt>
                  <c:pt idx="1">
                    <c:v>7.779122778376081</c:v>
                  </c:pt>
                  <c:pt idx="2">
                    <c:v>1.9447806945940203</c:v>
                  </c:pt>
                  <c:pt idx="3">
                    <c:v>6.3461264770962762</c:v>
                  </c:pt>
                  <c:pt idx="4">
                    <c:v>14.022892376809514</c:v>
                  </c:pt>
                  <c:pt idx="5">
                    <c:v>2.5589219665710794</c:v>
                  </c:pt>
                  <c:pt idx="6">
                    <c:v>11.054542895587064</c:v>
                  </c:pt>
                  <c:pt idx="7">
                    <c:v>7.8814796570389243</c:v>
                  </c:pt>
                  <c:pt idx="8">
                    <c:v>46.572379791593647</c:v>
                  </c:pt>
                  <c:pt idx="9">
                    <c:v>82.397287323588756</c:v>
                  </c:pt>
                  <c:pt idx="10">
                    <c:v>0</c:v>
                  </c:pt>
                  <c:pt idx="11">
                    <c:v>11.259256652912748</c:v>
                  </c:pt>
                  <c:pt idx="12">
                    <c:v>22.518513305825497</c:v>
                  </c:pt>
                  <c:pt idx="13">
                    <c:v>12.078111682215495</c:v>
                  </c:pt>
                  <c:pt idx="14">
                    <c:v>19.550163824603047</c:v>
                  </c:pt>
                  <c:pt idx="15">
                    <c:v>19.038379431288831</c:v>
                  </c:pt>
                  <c:pt idx="16">
                    <c:v>2.9683494812224516</c:v>
                  </c:pt>
                  <c:pt idx="17">
                    <c:v>37.137636090861875</c:v>
                  </c:pt>
                  <c:pt idx="18">
                    <c:v>9.8439725513701024</c:v>
                  </c:pt>
                  <c:pt idx="19">
                    <c:v>16.17238682872922</c:v>
                  </c:pt>
                  <c:pt idx="20">
                    <c:v>2.3542082092453933</c:v>
                  </c:pt>
                  <c:pt idx="21">
                    <c:v>4.4013457825022568</c:v>
                  </c:pt>
                  <c:pt idx="22">
                    <c:v>9.8262603516329445</c:v>
                  </c:pt>
                </c:numCache>
              </c:numRef>
            </c:plus>
            <c:minus>
              <c:numRef>
                <c:f>'BRF release'!$K$51:$K$73</c:f>
                <c:numCache>
                  <c:formatCode>General</c:formatCode>
                  <c:ptCount val="23"/>
                  <c:pt idx="0">
                    <c:v>13.101680468843927</c:v>
                  </c:pt>
                  <c:pt idx="1">
                    <c:v>7.779122778376081</c:v>
                  </c:pt>
                  <c:pt idx="2">
                    <c:v>1.9447806945940203</c:v>
                  </c:pt>
                  <c:pt idx="3">
                    <c:v>6.3461264770962762</c:v>
                  </c:pt>
                  <c:pt idx="4">
                    <c:v>14.022892376809514</c:v>
                  </c:pt>
                  <c:pt idx="5">
                    <c:v>2.5589219665710794</c:v>
                  </c:pt>
                  <c:pt idx="6">
                    <c:v>11.054542895587064</c:v>
                  </c:pt>
                  <c:pt idx="7">
                    <c:v>7.8814796570389243</c:v>
                  </c:pt>
                  <c:pt idx="8">
                    <c:v>46.572379791593647</c:v>
                  </c:pt>
                  <c:pt idx="9">
                    <c:v>82.397287323588756</c:v>
                  </c:pt>
                  <c:pt idx="10">
                    <c:v>0</c:v>
                  </c:pt>
                  <c:pt idx="11">
                    <c:v>11.259256652912748</c:v>
                  </c:pt>
                  <c:pt idx="12">
                    <c:v>22.518513305825497</c:v>
                  </c:pt>
                  <c:pt idx="13">
                    <c:v>12.078111682215495</c:v>
                  </c:pt>
                  <c:pt idx="14">
                    <c:v>19.550163824603047</c:v>
                  </c:pt>
                  <c:pt idx="15">
                    <c:v>19.038379431288831</c:v>
                  </c:pt>
                  <c:pt idx="16">
                    <c:v>2.9683494812224516</c:v>
                  </c:pt>
                  <c:pt idx="17">
                    <c:v>37.137636090861875</c:v>
                  </c:pt>
                  <c:pt idx="18">
                    <c:v>9.8439725513701024</c:v>
                  </c:pt>
                  <c:pt idx="19">
                    <c:v>16.17238682872922</c:v>
                  </c:pt>
                  <c:pt idx="20">
                    <c:v>2.3542082092453933</c:v>
                  </c:pt>
                  <c:pt idx="21">
                    <c:v>4.4013457825022568</c:v>
                  </c:pt>
                  <c:pt idx="22">
                    <c:v>9.8262603516329445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release'!$H$51:$H$73</c:f>
              <c:numCache>
                <c:formatCode>0</c:formatCode>
                <c:ptCount val="23"/>
                <c:pt idx="0">
                  <c:v>120.615384576</c:v>
                </c:pt>
                <c:pt idx="1">
                  <c:v>71.615384591999998</c:v>
                </c:pt>
                <c:pt idx="2">
                  <c:v>17.903846148</c:v>
                </c:pt>
                <c:pt idx="3">
                  <c:v>58.423076903999998</c:v>
                </c:pt>
                <c:pt idx="4">
                  <c:v>129.09615380399998</c:v>
                </c:pt>
                <c:pt idx="5">
                  <c:v>23.557692299999999</c:v>
                </c:pt>
                <c:pt idx="6">
                  <c:v>101.769230736</c:v>
                </c:pt>
                <c:pt idx="7">
                  <c:v>72.557692283999998</c:v>
                </c:pt>
                <c:pt idx="8">
                  <c:v>428.74999986</c:v>
                </c:pt>
                <c:pt idx="9">
                  <c:v>758.55769206000002</c:v>
                </c:pt>
                <c:pt idx="10">
                  <c:v>335</c:v>
                </c:pt>
                <c:pt idx="11">
                  <c:v>103.65384612</c:v>
                </c:pt>
                <c:pt idx="12">
                  <c:v>207.30769223999999</c:v>
                </c:pt>
                <c:pt idx="13">
                  <c:v>111.192307656</c:v>
                </c:pt>
                <c:pt idx="14">
                  <c:v>179.98076917200001</c:v>
                </c:pt>
                <c:pt idx="15">
                  <c:v>175.269230712</c:v>
                </c:pt>
                <c:pt idx="16">
                  <c:v>27.326923067999999</c:v>
                </c:pt>
                <c:pt idx="17">
                  <c:v>414.86538468600003</c:v>
                </c:pt>
                <c:pt idx="18">
                  <c:v>187.38461536899999</c:v>
                </c:pt>
                <c:pt idx="19">
                  <c:v>148.884615336</c:v>
                </c:pt>
                <c:pt idx="20">
                  <c:v>21.673076915999999</c:v>
                </c:pt>
                <c:pt idx="21">
                  <c:v>40.519230755999999</c:v>
                </c:pt>
                <c:pt idx="22">
                  <c:v>90.461538431999998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86-B902-013BD90B6C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release'!$T$51:$T$73</c:f>
                <c:numCache>
                  <c:formatCode>General</c:formatCode>
                  <c:ptCount val="23"/>
                  <c:pt idx="0">
                    <c:v>97.075737214075374</c:v>
                  </c:pt>
                  <c:pt idx="1">
                    <c:v>79.882521093653949</c:v>
                  </c:pt>
                  <c:pt idx="2">
                    <c:v>37.534227416014204</c:v>
                  </c:pt>
                  <c:pt idx="3">
                    <c:v>40.18680036971751</c:v>
                  </c:pt>
                  <c:pt idx="4">
                    <c:v>106.77163708108495</c:v>
                  </c:pt>
                  <c:pt idx="5">
                    <c:v>21.571541791725597</c:v>
                  </c:pt>
                  <c:pt idx="6">
                    <c:v>97.866296729439512</c:v>
                  </c:pt>
                  <c:pt idx="7">
                    <c:v>67.943813305832876</c:v>
                  </c:pt>
                  <c:pt idx="8">
                    <c:v>450.66285297340738</c:v>
                  </c:pt>
                  <c:pt idx="9">
                    <c:v>608.07467768875267</c:v>
                  </c:pt>
                  <c:pt idx="10">
                    <c:v>202.38655170742047</c:v>
                  </c:pt>
                  <c:pt idx="11">
                    <c:v>153.04675818041571</c:v>
                  </c:pt>
                  <c:pt idx="12">
                    <c:v>88.902364519386481</c:v>
                  </c:pt>
                  <c:pt idx="13">
                    <c:v>127.45402006397104</c:v>
                  </c:pt>
                  <c:pt idx="14">
                    <c:v>100.67782305089889</c:v>
                  </c:pt>
                  <c:pt idx="15">
                    <c:v>947.22817749826265</c:v>
                  </c:pt>
                  <c:pt idx="16">
                    <c:v>35.418776862679692</c:v>
                  </c:pt>
                  <c:pt idx="17">
                    <c:v>956.48863097219566</c:v>
                  </c:pt>
                  <c:pt idx="18">
                    <c:v>688.61891988813284</c:v>
                  </c:pt>
                  <c:pt idx="19">
                    <c:v>79.637449123378488</c:v>
                  </c:pt>
                  <c:pt idx="20">
                    <c:v>105.12544624761097</c:v>
                  </c:pt>
                  <c:pt idx="21">
                    <c:v>25.364153468741293</c:v>
                  </c:pt>
                  <c:pt idx="22">
                    <c:v>32.363381832404002</c:v>
                  </c:pt>
                </c:numCache>
              </c:numRef>
            </c:plus>
            <c:minus>
              <c:numRef>
                <c:f>'BRF release'!$T$51:$T$73</c:f>
                <c:numCache>
                  <c:formatCode>General</c:formatCode>
                  <c:ptCount val="23"/>
                  <c:pt idx="0">
                    <c:v>97.075737214075374</c:v>
                  </c:pt>
                  <c:pt idx="1">
                    <c:v>79.882521093653949</c:v>
                  </c:pt>
                  <c:pt idx="2">
                    <c:v>37.534227416014204</c:v>
                  </c:pt>
                  <c:pt idx="3">
                    <c:v>40.18680036971751</c:v>
                  </c:pt>
                  <c:pt idx="4">
                    <c:v>106.77163708108495</c:v>
                  </c:pt>
                  <c:pt idx="5">
                    <c:v>21.571541791725597</c:v>
                  </c:pt>
                  <c:pt idx="6">
                    <c:v>97.866296729439512</c:v>
                  </c:pt>
                  <c:pt idx="7">
                    <c:v>67.943813305832876</c:v>
                  </c:pt>
                  <c:pt idx="8">
                    <c:v>450.66285297340738</c:v>
                  </c:pt>
                  <c:pt idx="9">
                    <c:v>608.07467768875267</c:v>
                  </c:pt>
                  <c:pt idx="10">
                    <c:v>202.38655170742047</c:v>
                  </c:pt>
                  <c:pt idx="11">
                    <c:v>153.04675818041571</c:v>
                  </c:pt>
                  <c:pt idx="12">
                    <c:v>88.902364519386481</c:v>
                  </c:pt>
                  <c:pt idx="13">
                    <c:v>127.45402006397104</c:v>
                  </c:pt>
                  <c:pt idx="14">
                    <c:v>100.67782305089889</c:v>
                  </c:pt>
                  <c:pt idx="15">
                    <c:v>947.22817749826265</c:v>
                  </c:pt>
                  <c:pt idx="16">
                    <c:v>35.418776862679692</c:v>
                  </c:pt>
                  <c:pt idx="17">
                    <c:v>956.48863097219566</c:v>
                  </c:pt>
                  <c:pt idx="18">
                    <c:v>688.61891988813284</c:v>
                  </c:pt>
                  <c:pt idx="19">
                    <c:v>79.637449123378488</c:v>
                  </c:pt>
                  <c:pt idx="20">
                    <c:v>105.12544624761097</c:v>
                  </c:pt>
                  <c:pt idx="21">
                    <c:v>25.364153468741293</c:v>
                  </c:pt>
                  <c:pt idx="22">
                    <c:v>32.363381832404002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release'!$Q$51:$Q$73</c:f>
              <c:numCache>
                <c:formatCode>_(* #,##0_);_(* \(#,##0\);_(* "-"??_);_(@_)</c:formatCode>
                <c:ptCount val="23"/>
                <c:pt idx="0">
                  <c:v>34.427746749155787</c:v>
                </c:pt>
                <c:pt idx="1">
                  <c:v>28.330949749699656</c:v>
                </c:pt>
                <c:pt idx="2">
                  <c:v>13.304779393077496</c:v>
                </c:pt>
                <c:pt idx="3">
                  <c:v>14.230211147436826</c:v>
                </c:pt>
                <c:pt idx="4">
                  <c:v>37.8622044918285</c:v>
                </c:pt>
                <c:pt idx="5">
                  <c:v>7.6469022196624428</c:v>
                </c:pt>
                <c:pt idx="6">
                  <c:v>34.722515504473712</c:v>
                </c:pt>
                <c:pt idx="7">
                  <c:v>24.084692670205467</c:v>
                </c:pt>
                <c:pt idx="8">
                  <c:v>159.87456547291796</c:v>
                </c:pt>
                <c:pt idx="9">
                  <c:v>214.99099341837967</c:v>
                </c:pt>
                <c:pt idx="10">
                  <c:v>71.25211378373443</c:v>
                </c:pt>
                <c:pt idx="11">
                  <c:v>53.898752670079276</c:v>
                </c:pt>
                <c:pt idx="12">
                  <c:v>0</c:v>
                </c:pt>
                <c:pt idx="13">
                  <c:v>69.600922701882368</c:v>
                </c:pt>
                <c:pt idx="14">
                  <c:v>25.901106068601457</c:v>
                </c:pt>
                <c:pt idx="15">
                  <c:v>345.16107392412079</c:v>
                </c:pt>
                <c:pt idx="16">
                  <c:v>3.5818337492404759</c:v>
                </c:pt>
                <c:pt idx="17">
                  <c:v>287.92022893030793</c:v>
                </c:pt>
                <c:pt idx="18">
                  <c:v>158.45734036726213</c:v>
                </c:pt>
                <c:pt idx="19">
                  <c:v>29.38954589298968</c:v>
                </c:pt>
                <c:pt idx="20">
                  <c:v>15.818862107623321</c:v>
                </c:pt>
                <c:pt idx="21">
                  <c:v>5.5491118060250759</c:v>
                </c:pt>
                <c:pt idx="22">
                  <c:v>11.358463067582669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486-B902-013BD90B6C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release'!$Y$51:$Y$73</c:f>
                <c:numCache>
                  <c:formatCode>General</c:formatCode>
                  <c:ptCount val="23"/>
                  <c:pt idx="0">
                    <c:v>97.955871629851273</c:v>
                  </c:pt>
                  <c:pt idx="1">
                    <c:v>80.260400743324965</c:v>
                  </c:pt>
                  <c:pt idx="2">
                    <c:v>37.584576619500957</c:v>
                  </c:pt>
                  <c:pt idx="3">
                    <c:v>40.684791325737805</c:v>
                  </c:pt>
                  <c:pt idx="4">
                    <c:v>107.68855090299292</c:v>
                  </c:pt>
                  <c:pt idx="5">
                    <c:v>21.722787503061479</c:v>
                  </c:pt>
                  <c:pt idx="6">
                    <c:v>98.48865393620261</c:v>
                  </c:pt>
                  <c:pt idx="7">
                    <c:v>68.399411460349498</c:v>
                  </c:pt>
                  <c:pt idx="8">
                    <c:v>453.06290248660105</c:v>
                  </c:pt>
                  <c:pt idx="9">
                    <c:v>613.63191459095935</c:v>
                  </c:pt>
                  <c:pt idx="10">
                    <c:v>202.38655170742047</c:v>
                  </c:pt>
                  <c:pt idx="11">
                    <c:v>153.46035660688011</c:v>
                  </c:pt>
                  <c:pt idx="12">
                    <c:v>91.709944164428038</c:v>
                  </c:pt>
                  <c:pt idx="13">
                    <c:v>128.02502885090558</c:v>
                  </c:pt>
                  <c:pt idx="14">
                    <c:v>102.55843680476475</c:v>
                  </c:pt>
                  <c:pt idx="15">
                    <c:v>947.41948477854828</c:v>
                  </c:pt>
                  <c:pt idx="16">
                    <c:v>35.542943787634812</c:v>
                  </c:pt>
                  <c:pt idx="17">
                    <c:v>957.20933196113492</c:v>
                  </c:pt>
                  <c:pt idx="18">
                    <c:v>688.68927726768834</c:v>
                  </c:pt>
                  <c:pt idx="19">
                    <c:v>81.262964495622185</c:v>
                  </c:pt>
                  <c:pt idx="20">
                    <c:v>105.15180333713646</c:v>
                  </c:pt>
                  <c:pt idx="21">
                    <c:v>25.743195720092938</c:v>
                  </c:pt>
                  <c:pt idx="22">
                    <c:v>33.822239371869678</c:v>
                  </c:pt>
                </c:numCache>
              </c:numRef>
            </c:plus>
            <c:minus>
              <c:numRef>
                <c:f>'BRF release'!$Y$51:$Y$73</c:f>
                <c:numCache>
                  <c:formatCode>General</c:formatCode>
                  <c:ptCount val="23"/>
                  <c:pt idx="0">
                    <c:v>97.955871629851273</c:v>
                  </c:pt>
                  <c:pt idx="1">
                    <c:v>80.260400743324965</c:v>
                  </c:pt>
                  <c:pt idx="2">
                    <c:v>37.584576619500957</c:v>
                  </c:pt>
                  <c:pt idx="3">
                    <c:v>40.684791325737805</c:v>
                  </c:pt>
                  <c:pt idx="4">
                    <c:v>107.68855090299292</c:v>
                  </c:pt>
                  <c:pt idx="5">
                    <c:v>21.722787503061479</c:v>
                  </c:pt>
                  <c:pt idx="6">
                    <c:v>98.48865393620261</c:v>
                  </c:pt>
                  <c:pt idx="7">
                    <c:v>68.399411460349498</c:v>
                  </c:pt>
                  <c:pt idx="8">
                    <c:v>453.06290248660105</c:v>
                  </c:pt>
                  <c:pt idx="9">
                    <c:v>613.63191459095935</c:v>
                  </c:pt>
                  <c:pt idx="10">
                    <c:v>202.38655170742047</c:v>
                  </c:pt>
                  <c:pt idx="11">
                    <c:v>153.46035660688011</c:v>
                  </c:pt>
                  <c:pt idx="12">
                    <c:v>91.709944164428038</c:v>
                  </c:pt>
                  <c:pt idx="13">
                    <c:v>128.02502885090558</c:v>
                  </c:pt>
                  <c:pt idx="14">
                    <c:v>102.55843680476475</c:v>
                  </c:pt>
                  <c:pt idx="15">
                    <c:v>947.41948477854828</c:v>
                  </c:pt>
                  <c:pt idx="16">
                    <c:v>35.542943787634812</c:v>
                  </c:pt>
                  <c:pt idx="17">
                    <c:v>957.20933196113492</c:v>
                  </c:pt>
                  <c:pt idx="18">
                    <c:v>688.68927726768834</c:v>
                  </c:pt>
                  <c:pt idx="19">
                    <c:v>81.262964495622185</c:v>
                  </c:pt>
                  <c:pt idx="20">
                    <c:v>105.15180333713646</c:v>
                  </c:pt>
                  <c:pt idx="21">
                    <c:v>25.743195720092938</c:v>
                  </c:pt>
                  <c:pt idx="22">
                    <c:v>33.822239371869678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release'!$V$51:$V$73</c:f>
              <c:numCache>
                <c:formatCode>_(* #,##0_);_(* \(#,##0\);_(* "-"??_);_(@_)</c:formatCode>
                <c:ptCount val="23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205.88187524060146</c:v>
                </c:pt>
                <c:pt idx="15">
                  <c:v>520.43030463612081</c:v>
                </c:pt>
                <c:pt idx="16">
                  <c:v>30.908756817240477</c:v>
                </c:pt>
                <c:pt idx="17">
                  <c:v>702.78561361630796</c:v>
                </c:pt>
                <c:pt idx="18">
                  <c:v>345.84195573626209</c:v>
                </c:pt>
                <c:pt idx="19">
                  <c:v>178.27416122898967</c:v>
                </c:pt>
                <c:pt idx="20">
                  <c:v>37.491939023623317</c:v>
                </c:pt>
                <c:pt idx="21">
                  <c:v>46.068342562025073</c:v>
                </c:pt>
                <c:pt idx="22">
                  <c:v>101.82000149958267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486-B902-013BD90B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release'!$K$75:$K$97</c:f>
                <c:numCache>
                  <c:formatCode>General</c:formatCode>
                  <c:ptCount val="23"/>
                  <c:pt idx="0">
                    <c:v>124.51851867139224</c:v>
                  </c:pt>
                  <c:pt idx="1">
                    <c:v>156.42192498490382</c:v>
                  </c:pt>
                  <c:pt idx="2">
                    <c:v>148.32703084565463</c:v>
                  </c:pt>
                  <c:pt idx="3">
                    <c:v>357.36576773567839</c:v>
                  </c:pt>
                  <c:pt idx="4">
                    <c:v>394.43686107420064</c:v>
                  </c:pt>
                  <c:pt idx="5">
                    <c:v>804.96579661181102</c:v>
                  </c:pt>
                  <c:pt idx="6">
                    <c:v>263.07615741348968</c:v>
                  </c:pt>
                  <c:pt idx="7">
                    <c:v>333.08108531793067</c:v>
                  </c:pt>
                  <c:pt idx="8">
                    <c:v>291.89235925645676</c:v>
                  </c:pt>
                  <c:pt idx="9">
                    <c:v>164.04064888066779</c:v>
                  </c:pt>
                  <c:pt idx="10">
                    <c:v>71.622816840522901</c:v>
                  </c:pt>
                  <c:pt idx="11">
                    <c:v>26.295575542139861</c:v>
                  </c:pt>
                  <c:pt idx="12">
                    <c:v>67.133912950133919</c:v>
                  </c:pt>
                  <c:pt idx="13">
                    <c:v>16.857423075872255</c:v>
                  </c:pt>
                  <c:pt idx="14">
                    <c:v>52.982353506574995</c:v>
                  </c:pt>
                  <c:pt idx="15">
                    <c:v>19.545161942323627</c:v>
                  </c:pt>
                  <c:pt idx="16">
                    <c:v>48.132009423215834</c:v>
                  </c:pt>
                  <c:pt idx="17">
                    <c:v>32.163365348565129</c:v>
                  </c:pt>
                  <c:pt idx="18">
                    <c:v>25.533070613376307</c:v>
                  </c:pt>
                  <c:pt idx="19">
                    <c:v>19.803866739316863</c:v>
                  </c:pt>
                  <c:pt idx="20">
                    <c:v>14.627210705129313</c:v>
                  </c:pt>
                  <c:pt idx="21">
                    <c:v>11.630721925315425</c:v>
                  </c:pt>
                  <c:pt idx="22">
                    <c:v>29.22477989973126</c:v>
                  </c:pt>
                </c:numCache>
              </c:numRef>
            </c:plus>
            <c:minus>
              <c:numRef>
                <c:f>'BRF release'!$K$75:$K$97</c:f>
                <c:numCache>
                  <c:formatCode>General</c:formatCode>
                  <c:ptCount val="23"/>
                  <c:pt idx="0">
                    <c:v>124.51851867139224</c:v>
                  </c:pt>
                  <c:pt idx="1">
                    <c:v>156.42192498490382</c:v>
                  </c:pt>
                  <c:pt idx="2">
                    <c:v>148.32703084565463</c:v>
                  </c:pt>
                  <c:pt idx="3">
                    <c:v>357.36576773567839</c:v>
                  </c:pt>
                  <c:pt idx="4">
                    <c:v>394.43686107420064</c:v>
                  </c:pt>
                  <c:pt idx="5">
                    <c:v>804.96579661181102</c:v>
                  </c:pt>
                  <c:pt idx="6">
                    <c:v>263.07615741348968</c:v>
                  </c:pt>
                  <c:pt idx="7">
                    <c:v>333.08108531793067</c:v>
                  </c:pt>
                  <c:pt idx="8">
                    <c:v>291.89235925645676</c:v>
                  </c:pt>
                  <c:pt idx="9">
                    <c:v>164.04064888066779</c:v>
                  </c:pt>
                  <c:pt idx="10">
                    <c:v>71.622816840522901</c:v>
                  </c:pt>
                  <c:pt idx="11">
                    <c:v>26.295575542139861</c:v>
                  </c:pt>
                  <c:pt idx="12">
                    <c:v>67.133912950133919</c:v>
                  </c:pt>
                  <c:pt idx="13">
                    <c:v>16.857423075872255</c:v>
                  </c:pt>
                  <c:pt idx="14">
                    <c:v>52.982353506574995</c:v>
                  </c:pt>
                  <c:pt idx="15">
                    <c:v>19.545161942323627</c:v>
                  </c:pt>
                  <c:pt idx="16">
                    <c:v>48.132009423215834</c:v>
                  </c:pt>
                  <c:pt idx="17">
                    <c:v>32.163365348565129</c:v>
                  </c:pt>
                  <c:pt idx="18">
                    <c:v>25.533070613376307</c:v>
                  </c:pt>
                  <c:pt idx="19">
                    <c:v>19.803866739316863</c:v>
                  </c:pt>
                  <c:pt idx="20">
                    <c:v>14.627210705129313</c:v>
                  </c:pt>
                  <c:pt idx="21">
                    <c:v>11.630721925315425</c:v>
                  </c:pt>
                  <c:pt idx="22">
                    <c:v>29.22477989973126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release'!$H$75:$H$97</c:f>
              <c:numCache>
                <c:formatCode>0</c:formatCode>
                <c:ptCount val="23"/>
                <c:pt idx="0">
                  <c:v>219.06881073700001</c:v>
                </c:pt>
                <c:pt idx="1">
                  <c:v>275.197339683</c:v>
                </c:pt>
                <c:pt idx="2">
                  <c:v>260.955772637</c:v>
                </c:pt>
                <c:pt idx="3">
                  <c:v>628.72329811899999</c:v>
                </c:pt>
                <c:pt idx="4">
                  <c:v>1746.134614934</c:v>
                </c:pt>
                <c:pt idx="5">
                  <c:v>1416.1981818390002</c:v>
                </c:pt>
                <c:pt idx="6">
                  <c:v>982.72580543499998</c:v>
                </c:pt>
                <c:pt idx="7">
                  <c:v>585.99859698099999</c:v>
                </c:pt>
                <c:pt idx="8">
                  <c:v>513.53415289400004</c:v>
                </c:pt>
                <c:pt idx="9">
                  <c:v>288.60116749100001</c:v>
                </c:pt>
                <c:pt idx="10">
                  <c:v>229.14814818799999</c:v>
                </c:pt>
                <c:pt idx="11">
                  <c:v>142.87850467799998</c:v>
                </c:pt>
                <c:pt idx="12">
                  <c:v>234.14634175999998</c:v>
                </c:pt>
                <c:pt idx="13">
                  <c:v>60.816326634000006</c:v>
                </c:pt>
                <c:pt idx="14">
                  <c:v>173.33333324</c:v>
                </c:pt>
                <c:pt idx="15">
                  <c:v>125.99999993</c:v>
                </c:pt>
                <c:pt idx="16">
                  <c:v>194.4</c:v>
                </c:pt>
                <c:pt idx="17">
                  <c:v>118.33333321500001</c:v>
                </c:pt>
                <c:pt idx="18">
                  <c:v>138.648648624</c:v>
                </c:pt>
                <c:pt idx="19">
                  <c:v>164.44599305400001</c:v>
                </c:pt>
                <c:pt idx="20">
                  <c:v>244.8</c:v>
                </c:pt>
                <c:pt idx="21">
                  <c:v>152.3245033112583</c:v>
                </c:pt>
                <c:pt idx="22">
                  <c:v>336.19191919191917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48CF-85B0-716EFEE0C89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release'!$T$75:$T$97</c:f>
                <c:numCache>
                  <c:formatCode>General</c:formatCode>
                  <c:ptCount val="23"/>
                  <c:pt idx="0">
                    <c:v>842.32815922885413</c:v>
                  </c:pt>
                  <c:pt idx="1">
                    <c:v>805.59311833922925</c:v>
                  </c:pt>
                  <c:pt idx="2">
                    <c:v>827.68191524875681</c:v>
                  </c:pt>
                  <c:pt idx="3">
                    <c:v>1702.7782191252959</c:v>
                  </c:pt>
                  <c:pt idx="4">
                    <c:v>3399.3115303564887</c:v>
                  </c:pt>
                  <c:pt idx="5">
                    <c:v>3664.7201158558478</c:v>
                  </c:pt>
                  <c:pt idx="6">
                    <c:v>2293.9628331003373</c:v>
                  </c:pt>
                  <c:pt idx="7">
                    <c:v>1565.3902454550393</c:v>
                  </c:pt>
                  <c:pt idx="8">
                    <c:v>1313.5122937262367</c:v>
                  </c:pt>
                  <c:pt idx="9">
                    <c:v>767.08285299226338</c:v>
                  </c:pt>
                  <c:pt idx="10">
                    <c:v>426.85725782009769</c:v>
                  </c:pt>
                  <c:pt idx="11">
                    <c:v>366.33606019667798</c:v>
                  </c:pt>
                  <c:pt idx="12">
                    <c:v>2229.6982596022549</c:v>
                  </c:pt>
                  <c:pt idx="13">
                    <c:v>169.24472172798053</c:v>
                  </c:pt>
                  <c:pt idx="14">
                    <c:v>437.62791746207625</c:v>
                  </c:pt>
                  <c:pt idx="15">
                    <c:v>532.06851688772156</c:v>
                  </c:pt>
                  <c:pt idx="16">
                    <c:v>786.49260116616495</c:v>
                  </c:pt>
                  <c:pt idx="17">
                    <c:v>244.05361668219913</c:v>
                  </c:pt>
                  <c:pt idx="18">
                    <c:v>395.38727635189991</c:v>
                  </c:pt>
                  <c:pt idx="19">
                    <c:v>944.34541814355305</c:v>
                  </c:pt>
                  <c:pt idx="20">
                    <c:v>785.63559523031654</c:v>
                  </c:pt>
                  <c:pt idx="21">
                    <c:v>2289.6277815663216</c:v>
                  </c:pt>
                  <c:pt idx="22">
                    <c:v>1258.6290952724364</c:v>
                  </c:pt>
                </c:numCache>
              </c:numRef>
            </c:plus>
            <c:minus>
              <c:numRef>
                <c:f>'BRF release'!$T$75:$T$97</c:f>
                <c:numCache>
                  <c:formatCode>General</c:formatCode>
                  <c:ptCount val="23"/>
                  <c:pt idx="0">
                    <c:v>842.32815922885413</c:v>
                  </c:pt>
                  <c:pt idx="1">
                    <c:v>805.59311833922925</c:v>
                  </c:pt>
                  <c:pt idx="2">
                    <c:v>827.68191524875681</c:v>
                  </c:pt>
                  <c:pt idx="3">
                    <c:v>1702.7782191252959</c:v>
                  </c:pt>
                  <c:pt idx="4">
                    <c:v>3399.3115303564887</c:v>
                  </c:pt>
                  <c:pt idx="5">
                    <c:v>3664.7201158558478</c:v>
                  </c:pt>
                  <c:pt idx="6">
                    <c:v>2293.9628331003373</c:v>
                  </c:pt>
                  <c:pt idx="7">
                    <c:v>1565.3902454550393</c:v>
                  </c:pt>
                  <c:pt idx="8">
                    <c:v>1313.5122937262367</c:v>
                  </c:pt>
                  <c:pt idx="9">
                    <c:v>767.08285299226338</c:v>
                  </c:pt>
                  <c:pt idx="10">
                    <c:v>426.85725782009769</c:v>
                  </c:pt>
                  <c:pt idx="11">
                    <c:v>366.33606019667798</c:v>
                  </c:pt>
                  <c:pt idx="12">
                    <c:v>2229.6982596022549</c:v>
                  </c:pt>
                  <c:pt idx="13">
                    <c:v>169.24472172798053</c:v>
                  </c:pt>
                  <c:pt idx="14">
                    <c:v>437.62791746207625</c:v>
                  </c:pt>
                  <c:pt idx="15">
                    <c:v>532.06851688772156</c:v>
                  </c:pt>
                  <c:pt idx="16">
                    <c:v>786.49260116616495</c:v>
                  </c:pt>
                  <c:pt idx="17">
                    <c:v>244.05361668219913</c:v>
                  </c:pt>
                  <c:pt idx="18">
                    <c:v>395.38727635189991</c:v>
                  </c:pt>
                  <c:pt idx="19">
                    <c:v>944.34541814355305</c:v>
                  </c:pt>
                  <c:pt idx="20">
                    <c:v>785.63559523031654</c:v>
                  </c:pt>
                  <c:pt idx="21">
                    <c:v>2289.6277815663216</c:v>
                  </c:pt>
                  <c:pt idx="22">
                    <c:v>1258.6290952724364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release'!$Q$75:$Q$97</c:f>
              <c:numCache>
                <c:formatCode>_(* #,##0_);_(* \(#,##0\);_(* "-"??_);_(@_)</c:formatCode>
                <c:ptCount val="23"/>
                <c:pt idx="0">
                  <c:v>787.52231382456262</c:v>
                </c:pt>
                <c:pt idx="1">
                  <c:v>601.19877505402815</c:v>
                </c:pt>
                <c:pt idx="2">
                  <c:v>762.98148510715555</c:v>
                </c:pt>
                <c:pt idx="3">
                  <c:v>1270.7508992098064</c:v>
                </c:pt>
                <c:pt idx="4">
                  <c:v>2536.8413427990386</c:v>
                </c:pt>
                <c:pt idx="5">
                  <c:v>2734.9107066734277</c:v>
                </c:pt>
                <c:pt idx="6">
                  <c:v>1711.9406979574651</c:v>
                </c:pt>
                <c:pt idx="7">
                  <c:v>1168.2208755571812</c:v>
                </c:pt>
                <c:pt idx="8">
                  <c:v>980.24916552736886</c:v>
                </c:pt>
                <c:pt idx="9">
                  <c:v>572.45929872715601</c:v>
                </c:pt>
                <c:pt idx="10">
                  <c:v>382.36908623674088</c:v>
                </c:pt>
                <c:pt idx="11">
                  <c:v>342.66705247030097</c:v>
                </c:pt>
                <c:pt idx="12">
                  <c:v>1282.5409523360654</c:v>
                </c:pt>
                <c:pt idx="13">
                  <c:v>101.37709391571691</c:v>
                </c:pt>
                <c:pt idx="14">
                  <c:v>293.32880311243719</c:v>
                </c:pt>
                <c:pt idx="15">
                  <c:v>301.61445680873015</c:v>
                </c:pt>
                <c:pt idx="16">
                  <c:v>456.26151783959904</c:v>
                </c:pt>
                <c:pt idx="17">
                  <c:v>187.15473639563484</c:v>
                </c:pt>
                <c:pt idx="18">
                  <c:v>242.89296495527452</c:v>
                </c:pt>
                <c:pt idx="19">
                  <c:v>485.69320543681084</c:v>
                </c:pt>
                <c:pt idx="20">
                  <c:v>420.69354474258233</c:v>
                </c:pt>
                <c:pt idx="21">
                  <c:v>936.45489126050518</c:v>
                </c:pt>
                <c:pt idx="22">
                  <c:v>516.32244279315194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48CF-85B0-716EFEE0C89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release'!$Y$75:$Y$97</c:f>
                <c:numCache>
                  <c:formatCode>General</c:formatCode>
                  <c:ptCount val="23"/>
                  <c:pt idx="0">
                    <c:v>851.48199588833802</c:v>
                  </c:pt>
                  <c:pt idx="1">
                    <c:v>820.63883099175018</c:v>
                  </c:pt>
                  <c:pt idx="2">
                    <c:v>840.86756442934461</c:v>
                  </c:pt>
                  <c:pt idx="3">
                    <c:v>1739.8746953378065</c:v>
                  </c:pt>
                  <c:pt idx="4">
                    <c:v>3422.1191267675999</c:v>
                  </c:pt>
                  <c:pt idx="5">
                    <c:v>3752.0852150868568</c:v>
                  </c:pt>
                  <c:pt idx="6">
                    <c:v>2308.9986020448719</c:v>
                  </c:pt>
                  <c:pt idx="7">
                    <c:v>1600.4342004476034</c:v>
                  </c:pt>
                  <c:pt idx="8">
                    <c:v>1345.5540476555598</c:v>
                  </c:pt>
                  <c:pt idx="9">
                    <c:v>784.42682121402561</c:v>
                  </c:pt>
                  <c:pt idx="10">
                    <c:v>432.82438291513154</c:v>
                  </c:pt>
                  <c:pt idx="11">
                    <c:v>367.27859492967519</c:v>
                  </c:pt>
                  <c:pt idx="12">
                    <c:v>2230.7086970604923</c:v>
                  </c:pt>
                  <c:pt idx="13">
                    <c:v>170.0821817403002</c:v>
                  </c:pt>
                  <c:pt idx="14">
                    <c:v>440.82346117838318</c:v>
                  </c:pt>
                  <c:pt idx="15">
                    <c:v>532.42738473753502</c:v>
                  </c:pt>
                  <c:pt idx="16">
                    <c:v>787.96402330324486</c:v>
                  </c:pt>
                  <c:pt idx="17">
                    <c:v>246.16386795426956</c:v>
                  </c:pt>
                  <c:pt idx="18">
                    <c:v>396.21084790288285</c:v>
                  </c:pt>
                  <c:pt idx="19">
                    <c:v>944.55304875192189</c:v>
                  </c:pt>
                  <c:pt idx="20">
                    <c:v>785.77175043768659</c:v>
                  </c:pt>
                  <c:pt idx="21">
                    <c:v>2289.6573219180241</c:v>
                  </c:pt>
                  <c:pt idx="22">
                    <c:v>1258.9683424242642</c:v>
                  </c:pt>
                </c:numCache>
              </c:numRef>
            </c:plus>
            <c:minus>
              <c:numRef>
                <c:f>'BRF release'!$Y$75:$Y$97</c:f>
                <c:numCache>
                  <c:formatCode>General</c:formatCode>
                  <c:ptCount val="23"/>
                  <c:pt idx="0">
                    <c:v>851.48199588833802</c:v>
                  </c:pt>
                  <c:pt idx="1">
                    <c:v>820.63883099175018</c:v>
                  </c:pt>
                  <c:pt idx="2">
                    <c:v>840.86756442934461</c:v>
                  </c:pt>
                  <c:pt idx="3">
                    <c:v>1739.8746953378065</c:v>
                  </c:pt>
                  <c:pt idx="4">
                    <c:v>3422.1191267675999</c:v>
                  </c:pt>
                  <c:pt idx="5">
                    <c:v>3752.0852150868568</c:v>
                  </c:pt>
                  <c:pt idx="6">
                    <c:v>2308.9986020448719</c:v>
                  </c:pt>
                  <c:pt idx="7">
                    <c:v>1600.4342004476034</c:v>
                  </c:pt>
                  <c:pt idx="8">
                    <c:v>1345.5540476555598</c:v>
                  </c:pt>
                  <c:pt idx="9">
                    <c:v>784.42682121402561</c:v>
                  </c:pt>
                  <c:pt idx="10">
                    <c:v>432.82438291513154</c:v>
                  </c:pt>
                  <c:pt idx="11">
                    <c:v>367.27859492967519</c:v>
                  </c:pt>
                  <c:pt idx="12">
                    <c:v>2230.7086970604923</c:v>
                  </c:pt>
                  <c:pt idx="13">
                    <c:v>170.0821817403002</c:v>
                  </c:pt>
                  <c:pt idx="14">
                    <c:v>440.82346117838318</c:v>
                  </c:pt>
                  <c:pt idx="15">
                    <c:v>532.42738473753502</c:v>
                  </c:pt>
                  <c:pt idx="16">
                    <c:v>787.96402330324486</c:v>
                  </c:pt>
                  <c:pt idx="17">
                    <c:v>246.16386795426956</c:v>
                  </c:pt>
                  <c:pt idx="18">
                    <c:v>396.21084790288285</c:v>
                  </c:pt>
                  <c:pt idx="19">
                    <c:v>944.55304875192189</c:v>
                  </c:pt>
                  <c:pt idx="20">
                    <c:v>785.77175043768659</c:v>
                  </c:pt>
                  <c:pt idx="21">
                    <c:v>2289.6573219180241</c:v>
                  </c:pt>
                  <c:pt idx="22">
                    <c:v>1258.9683424242642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release'!$V$75:$V$97</c:f>
              <c:numCache>
                <c:formatCode>_(* #,##0_);_(* \(#,##0\);_(* "-"??_);_(@_)</c:formatCode>
                <c:ptCount val="23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611.51723442474088</c:v>
                </c:pt>
                <c:pt idx="11">
                  <c:v>485.54555714830099</c:v>
                </c:pt>
                <c:pt idx="12">
                  <c:v>1516.6872940960654</c:v>
                </c:pt>
                <c:pt idx="13">
                  <c:v>162.1934205497169</c:v>
                </c:pt>
                <c:pt idx="14">
                  <c:v>466.66213635243719</c:v>
                </c:pt>
                <c:pt idx="15">
                  <c:v>427.61445673873015</c:v>
                </c:pt>
                <c:pt idx="16">
                  <c:v>650.66151783959901</c:v>
                </c:pt>
                <c:pt idx="17">
                  <c:v>305.48806961063485</c:v>
                </c:pt>
                <c:pt idx="18">
                  <c:v>381.54161357927455</c:v>
                </c:pt>
                <c:pt idx="19">
                  <c:v>650.13919849081083</c:v>
                </c:pt>
                <c:pt idx="20">
                  <c:v>665.49354474258234</c:v>
                </c:pt>
                <c:pt idx="21">
                  <c:v>1088.7793945717635</c:v>
                </c:pt>
                <c:pt idx="22">
                  <c:v>852.5143619850711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8CF-85B0-716EFEE0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release'!$K$99:$K$121</c:f>
                <c:numCache>
                  <c:formatCode>General</c:formatCode>
                  <c:ptCount val="23"/>
                  <c:pt idx="0">
                    <c:v>30.809420477515797</c:v>
                  </c:pt>
                  <c:pt idx="1">
                    <c:v>105.93936941604268</c:v>
                  </c:pt>
                  <c:pt idx="2">
                    <c:v>39.407398285194617</c:v>
                  </c:pt>
                  <c:pt idx="3">
                    <c:v>71.138030670676002</c:v>
                  </c:pt>
                  <c:pt idx="4">
                    <c:v>85.365636804811203</c:v>
                  </c:pt>
                  <c:pt idx="5">
                    <c:v>42.989889038394132</c:v>
                  </c:pt>
                  <c:pt idx="6">
                    <c:v>71.342744428001694</c:v>
                  </c:pt>
                  <c:pt idx="7">
                    <c:v>81.373718536960311</c:v>
                  </c:pt>
                  <c:pt idx="8">
                    <c:v>267.25381018868353</c:v>
                  </c:pt>
                  <c:pt idx="9">
                    <c:v>80.452506628994726</c:v>
                  </c:pt>
                  <c:pt idx="10">
                    <c:v>0</c:v>
                  </c:pt>
                  <c:pt idx="11">
                    <c:v>103.78987496412297</c:v>
                  </c:pt>
                  <c:pt idx="12">
                    <c:v>50.052513666130316</c:v>
                  </c:pt>
                  <c:pt idx="13">
                    <c:v>53.635004419329825</c:v>
                  </c:pt>
                  <c:pt idx="14">
                    <c:v>64.28011980026551</c:v>
                  </c:pt>
                  <c:pt idx="15">
                    <c:v>84.444424896845618</c:v>
                  </c:pt>
                  <c:pt idx="16">
                    <c:v>77.586514026435125</c:v>
                  </c:pt>
                  <c:pt idx="17">
                    <c:v>80.586243020693729</c:v>
                  </c:pt>
                  <c:pt idx="18">
                    <c:v>36.126894338772047</c:v>
                  </c:pt>
                  <c:pt idx="19">
                    <c:v>67.453183038813648</c:v>
                  </c:pt>
                  <c:pt idx="20">
                    <c:v>69.090893097419141</c:v>
                  </c:pt>
                  <c:pt idx="21">
                    <c:v>34.391911230715309</c:v>
                  </c:pt>
                  <c:pt idx="22">
                    <c:v>69.397963733407664</c:v>
                  </c:pt>
                </c:numCache>
              </c:numRef>
            </c:plus>
            <c:minus>
              <c:numRef>
                <c:f>'BRF release'!$K$99:$K$121</c:f>
                <c:numCache>
                  <c:formatCode>General</c:formatCode>
                  <c:ptCount val="23"/>
                  <c:pt idx="0">
                    <c:v>30.809420477515797</c:v>
                  </c:pt>
                  <c:pt idx="1">
                    <c:v>105.93936941604268</c:v>
                  </c:pt>
                  <c:pt idx="2">
                    <c:v>39.407398285194617</c:v>
                  </c:pt>
                  <c:pt idx="3">
                    <c:v>71.138030670676002</c:v>
                  </c:pt>
                  <c:pt idx="4">
                    <c:v>85.365636804811203</c:v>
                  </c:pt>
                  <c:pt idx="5">
                    <c:v>42.989889038394132</c:v>
                  </c:pt>
                  <c:pt idx="6">
                    <c:v>71.342744428001694</c:v>
                  </c:pt>
                  <c:pt idx="7">
                    <c:v>81.373718536960311</c:v>
                  </c:pt>
                  <c:pt idx="8">
                    <c:v>267.25381018868353</c:v>
                  </c:pt>
                  <c:pt idx="9">
                    <c:v>80.452506628994726</c:v>
                  </c:pt>
                  <c:pt idx="10">
                    <c:v>0</c:v>
                  </c:pt>
                  <c:pt idx="11">
                    <c:v>103.78987496412297</c:v>
                  </c:pt>
                  <c:pt idx="12">
                    <c:v>50.052513666130316</c:v>
                  </c:pt>
                  <c:pt idx="13">
                    <c:v>53.635004419329825</c:v>
                  </c:pt>
                  <c:pt idx="14">
                    <c:v>64.28011980026551</c:v>
                  </c:pt>
                  <c:pt idx="15">
                    <c:v>84.444424896845618</c:v>
                  </c:pt>
                  <c:pt idx="16">
                    <c:v>77.586514026435125</c:v>
                  </c:pt>
                  <c:pt idx="17">
                    <c:v>80.586243020693729</c:v>
                  </c:pt>
                  <c:pt idx="18">
                    <c:v>36.126894338772047</c:v>
                  </c:pt>
                  <c:pt idx="19">
                    <c:v>67.453183038813648</c:v>
                  </c:pt>
                  <c:pt idx="20">
                    <c:v>69.090893097419141</c:v>
                  </c:pt>
                  <c:pt idx="21">
                    <c:v>34.391911230715309</c:v>
                  </c:pt>
                  <c:pt idx="22">
                    <c:v>69.397963733407664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release'!$H$99:$H$121</c:f>
              <c:numCache>
                <c:formatCode>0</c:formatCode>
                <c:ptCount val="23"/>
                <c:pt idx="0">
                  <c:v>283.63461529199998</c:v>
                </c:pt>
                <c:pt idx="1">
                  <c:v>975.28846121999993</c:v>
                </c:pt>
                <c:pt idx="2">
                  <c:v>362.78846141999998</c:v>
                </c:pt>
                <c:pt idx="3">
                  <c:v>654.90384594</c:v>
                </c:pt>
                <c:pt idx="4">
                  <c:v>785.88461512799995</c:v>
                </c:pt>
                <c:pt idx="5">
                  <c:v>395.76923063999999</c:v>
                </c:pt>
                <c:pt idx="6">
                  <c:v>656.78846132399997</c:v>
                </c:pt>
                <c:pt idx="7">
                  <c:v>749.13461513999994</c:v>
                </c:pt>
                <c:pt idx="8">
                  <c:v>2460.3653838119999</c:v>
                </c:pt>
                <c:pt idx="9">
                  <c:v>740.65384591199995</c:v>
                </c:pt>
                <c:pt idx="10">
                  <c:v>604</c:v>
                </c:pt>
                <c:pt idx="11">
                  <c:v>955.499999688</c:v>
                </c:pt>
                <c:pt idx="12">
                  <c:v>460.78846138799997</c:v>
                </c:pt>
                <c:pt idx="13">
                  <c:v>493.76923060799999</c:v>
                </c:pt>
                <c:pt idx="14">
                  <c:v>591.76923057599993</c:v>
                </c:pt>
                <c:pt idx="15">
                  <c:v>777.40384589999996</c:v>
                </c:pt>
                <c:pt idx="16">
                  <c:v>714.26923053600001</c:v>
                </c:pt>
                <c:pt idx="17">
                  <c:v>900.23076938400004</c:v>
                </c:pt>
                <c:pt idx="18">
                  <c:v>687.69230763500002</c:v>
                </c:pt>
                <c:pt idx="19">
                  <c:v>620.98076902799994</c:v>
                </c:pt>
                <c:pt idx="20">
                  <c:v>636.05769209999994</c:v>
                </c:pt>
                <c:pt idx="21">
                  <c:v>316.61538451199999</c:v>
                </c:pt>
                <c:pt idx="22">
                  <c:v>638.88461517600001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250-AFE3-7ABEC689228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release'!$T$99:$T$121</c:f>
                <c:numCache>
                  <c:formatCode>General</c:formatCode>
                  <c:ptCount val="23"/>
                  <c:pt idx="0">
                    <c:v>370.73536156229136</c:v>
                  </c:pt>
                  <c:pt idx="1">
                    <c:v>1063.6753443697919</c:v>
                  </c:pt>
                  <c:pt idx="2">
                    <c:v>538.76272643146467</c:v>
                  </c:pt>
                  <c:pt idx="3">
                    <c:v>537.27317396978913</c:v>
                  </c:pt>
                  <c:pt idx="4">
                    <c:v>770.72593228871665</c:v>
                  </c:pt>
                  <c:pt idx="5">
                    <c:v>423.31701836958496</c:v>
                  </c:pt>
                  <c:pt idx="6">
                    <c:v>732.27555681763874</c:v>
                  </c:pt>
                  <c:pt idx="7">
                    <c:v>786.30401576793804</c:v>
                  </c:pt>
                  <c:pt idx="8">
                    <c:v>2849.7131670943268</c:v>
                  </c:pt>
                  <c:pt idx="9">
                    <c:v>751.39761452124071</c:v>
                  </c:pt>
                  <c:pt idx="10">
                    <c:v>429.38950803012568</c:v>
                  </c:pt>
                  <c:pt idx="11">
                    <c:v>1090.621131089928</c:v>
                  </c:pt>
                  <c:pt idx="12">
                    <c:v>171.77943200045615</c:v>
                  </c:pt>
                  <c:pt idx="13">
                    <c:v>1785.2114509027645</c:v>
                  </c:pt>
                  <c:pt idx="14">
                    <c:v>344.14175945376314</c:v>
                  </c:pt>
                  <c:pt idx="15">
                    <c:v>87.051319106801401</c:v>
                  </c:pt>
                  <c:pt idx="16">
                    <c:v>376.49494875509311</c:v>
                  </c:pt>
                  <c:pt idx="17">
                    <c:v>2047.2926867192105</c:v>
                  </c:pt>
                  <c:pt idx="18">
                    <c:v>2502.5419283739466</c:v>
                  </c:pt>
                  <c:pt idx="19">
                    <c:v>673.38414756276848</c:v>
                  </c:pt>
                  <c:pt idx="20">
                    <c:v>2289.021813456045</c:v>
                  </c:pt>
                  <c:pt idx="21">
                    <c:v>199.96390757914648</c:v>
                  </c:pt>
                  <c:pt idx="22">
                    <c:v>217.74586028986386</c:v>
                  </c:pt>
                </c:numCache>
              </c:numRef>
            </c:plus>
            <c:minus>
              <c:numRef>
                <c:f>'BRF release'!$T$99:$T$121</c:f>
                <c:numCache>
                  <c:formatCode>General</c:formatCode>
                  <c:ptCount val="23"/>
                  <c:pt idx="0">
                    <c:v>370.73536156229136</c:v>
                  </c:pt>
                  <c:pt idx="1">
                    <c:v>1063.6753443697919</c:v>
                  </c:pt>
                  <c:pt idx="2">
                    <c:v>538.76272643146467</c:v>
                  </c:pt>
                  <c:pt idx="3">
                    <c:v>537.27317396978913</c:v>
                  </c:pt>
                  <c:pt idx="4">
                    <c:v>770.72593228871665</c:v>
                  </c:pt>
                  <c:pt idx="5">
                    <c:v>423.31701836958496</c:v>
                  </c:pt>
                  <c:pt idx="6">
                    <c:v>732.27555681763874</c:v>
                  </c:pt>
                  <c:pt idx="7">
                    <c:v>786.30401576793804</c:v>
                  </c:pt>
                  <c:pt idx="8">
                    <c:v>2849.7131670943268</c:v>
                  </c:pt>
                  <c:pt idx="9">
                    <c:v>751.39761452124071</c:v>
                  </c:pt>
                  <c:pt idx="10">
                    <c:v>429.38950803012568</c:v>
                  </c:pt>
                  <c:pt idx="11">
                    <c:v>1090.621131089928</c:v>
                  </c:pt>
                  <c:pt idx="12">
                    <c:v>171.77943200045615</c:v>
                  </c:pt>
                  <c:pt idx="13">
                    <c:v>1785.2114509027645</c:v>
                  </c:pt>
                  <c:pt idx="14">
                    <c:v>344.14175945376314</c:v>
                  </c:pt>
                  <c:pt idx="15">
                    <c:v>87.051319106801401</c:v>
                  </c:pt>
                  <c:pt idx="16">
                    <c:v>376.49494875509311</c:v>
                  </c:pt>
                  <c:pt idx="17">
                    <c:v>2047.2926867192105</c:v>
                  </c:pt>
                  <c:pt idx="18">
                    <c:v>2502.5419283739466</c:v>
                  </c:pt>
                  <c:pt idx="19">
                    <c:v>673.38414756276848</c:v>
                  </c:pt>
                  <c:pt idx="20">
                    <c:v>2289.021813456045</c:v>
                  </c:pt>
                  <c:pt idx="21">
                    <c:v>199.96390757914648</c:v>
                  </c:pt>
                  <c:pt idx="22">
                    <c:v>217.74586028986386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release'!$Q$99:$Q$121</c:f>
              <c:numCache>
                <c:formatCode>_(* #,##0_);_(* \(#,##0\);_(* "-"??_);_(@_)</c:formatCode>
                <c:ptCount val="23"/>
                <c:pt idx="0">
                  <c:v>116.11955094350198</c:v>
                </c:pt>
                <c:pt idx="1">
                  <c:v>333.16630705631627</c:v>
                </c:pt>
                <c:pt idx="2">
                  <c:v>168.66958212244509</c:v>
                </c:pt>
                <c:pt idx="3">
                  <c:v>168.04069040238679</c:v>
                </c:pt>
                <c:pt idx="4">
                  <c:v>241.37752711220074</c:v>
                </c:pt>
                <c:pt idx="5">
                  <c:v>132.53402244977838</c:v>
                </c:pt>
                <c:pt idx="6">
                  <c:v>229.44736868664424</c:v>
                </c:pt>
                <c:pt idx="7">
                  <c:v>246.17272191228034</c:v>
                </c:pt>
                <c:pt idx="8">
                  <c:v>892.81791923006995</c:v>
                </c:pt>
                <c:pt idx="9">
                  <c:v>234.67778184075911</c:v>
                </c:pt>
                <c:pt idx="10">
                  <c:v>133.57878010332354</c:v>
                </c:pt>
                <c:pt idx="11">
                  <c:v>339.38186866578485</c:v>
                </c:pt>
                <c:pt idx="12">
                  <c:v>51.062882333558882</c:v>
                </c:pt>
                <c:pt idx="13">
                  <c:v>341.60553623329406</c:v>
                </c:pt>
                <c:pt idx="14">
                  <c:v>31.676978492200181</c:v>
                </c:pt>
                <c:pt idx="15">
                  <c:v>26.495163658210707</c:v>
                </c:pt>
                <c:pt idx="16">
                  <c:v>37.709448874983721</c:v>
                </c:pt>
                <c:pt idx="17">
                  <c:v>616.27180915721226</c:v>
                </c:pt>
                <c:pt idx="18">
                  <c:v>575.85716377370875</c:v>
                </c:pt>
                <c:pt idx="19">
                  <c:v>165.59289142320327</c:v>
                </c:pt>
                <c:pt idx="20">
                  <c:v>344.44296524663685</c:v>
                </c:pt>
                <c:pt idx="21">
                  <c:v>43.747648889360477</c:v>
                </c:pt>
                <c:pt idx="22">
                  <c:v>76.421503940143552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250-AFE3-7ABEC689228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release'!$Y$99:$Y$121</c:f>
                <c:numCache>
                  <c:formatCode>General</c:formatCode>
                  <c:ptCount val="23"/>
                  <c:pt idx="0">
                    <c:v>372.01334479139763</c:v>
                  </c:pt>
                  <c:pt idx="1">
                    <c:v>1068.9379721071116</c:v>
                  </c:pt>
                  <c:pt idx="2">
                    <c:v>540.202016315631</c:v>
                  </c:pt>
                  <c:pt idx="3">
                    <c:v>541.96225226049944</c:v>
                  </c:pt>
                  <c:pt idx="4">
                    <c:v>775.43907217098774</c:v>
                  </c:pt>
                  <c:pt idx="5">
                    <c:v>425.49433439336065</c:v>
                  </c:pt>
                  <c:pt idx="6">
                    <c:v>735.74267124797245</c:v>
                  </c:pt>
                  <c:pt idx="7">
                    <c:v>790.50343913313748</c:v>
                  </c:pt>
                  <c:pt idx="8">
                    <c:v>2862.2176251590563</c:v>
                  </c:pt>
                  <c:pt idx="9">
                    <c:v>755.6923851218163</c:v>
                  </c:pt>
                  <c:pt idx="10">
                    <c:v>429.38950803012568</c:v>
                  </c:pt>
                  <c:pt idx="11">
                    <c:v>1095.5486249934058</c:v>
                  </c:pt>
                  <c:pt idx="12">
                    <c:v>178.9229649393769</c:v>
                  </c:pt>
                  <c:pt idx="13">
                    <c:v>1786.0169758805246</c:v>
                  </c:pt>
                  <c:pt idx="14">
                    <c:v>350.09353664623438</c:v>
                  </c:pt>
                  <c:pt idx="15">
                    <c:v>121.27981305391745</c:v>
                  </c:pt>
                  <c:pt idx="16">
                    <c:v>384.40618308876662</c:v>
                  </c:pt>
                  <c:pt idx="17">
                    <c:v>2048.8781046363288</c:v>
                  </c:pt>
                  <c:pt idx="18">
                    <c:v>2502.8026801496271</c:v>
                  </c:pt>
                  <c:pt idx="19">
                    <c:v>676.75412233018869</c:v>
                  </c:pt>
                  <c:pt idx="20">
                    <c:v>2290.064281627614</c:v>
                  </c:pt>
                  <c:pt idx="21">
                    <c:v>202.8998962356138</c:v>
                  </c:pt>
                  <c:pt idx="22">
                    <c:v>228.5373865338367</c:v>
                  </c:pt>
                </c:numCache>
              </c:numRef>
            </c:plus>
            <c:minus>
              <c:numRef>
                <c:f>'BRF release'!$Y$99:$Y$121</c:f>
                <c:numCache>
                  <c:formatCode>General</c:formatCode>
                  <c:ptCount val="23"/>
                  <c:pt idx="0">
                    <c:v>372.01334479139763</c:v>
                  </c:pt>
                  <c:pt idx="1">
                    <c:v>1068.9379721071116</c:v>
                  </c:pt>
                  <c:pt idx="2">
                    <c:v>540.202016315631</c:v>
                  </c:pt>
                  <c:pt idx="3">
                    <c:v>541.96225226049944</c:v>
                  </c:pt>
                  <c:pt idx="4">
                    <c:v>775.43907217098774</c:v>
                  </c:pt>
                  <c:pt idx="5">
                    <c:v>425.49433439336065</c:v>
                  </c:pt>
                  <c:pt idx="6">
                    <c:v>735.74267124797245</c:v>
                  </c:pt>
                  <c:pt idx="7">
                    <c:v>790.50343913313748</c:v>
                  </c:pt>
                  <c:pt idx="8">
                    <c:v>2862.2176251590563</c:v>
                  </c:pt>
                  <c:pt idx="9">
                    <c:v>755.6923851218163</c:v>
                  </c:pt>
                  <c:pt idx="10">
                    <c:v>429.38950803012568</c:v>
                  </c:pt>
                  <c:pt idx="11">
                    <c:v>1095.5486249934058</c:v>
                  </c:pt>
                  <c:pt idx="12">
                    <c:v>178.9229649393769</c:v>
                  </c:pt>
                  <c:pt idx="13">
                    <c:v>1786.0169758805246</c:v>
                  </c:pt>
                  <c:pt idx="14">
                    <c:v>350.09353664623438</c:v>
                  </c:pt>
                  <c:pt idx="15">
                    <c:v>121.27981305391745</c:v>
                  </c:pt>
                  <c:pt idx="16">
                    <c:v>384.40618308876662</c:v>
                  </c:pt>
                  <c:pt idx="17">
                    <c:v>2048.8781046363288</c:v>
                  </c:pt>
                  <c:pt idx="18">
                    <c:v>2502.8026801496271</c:v>
                  </c:pt>
                  <c:pt idx="19">
                    <c:v>676.75412233018869</c:v>
                  </c:pt>
                  <c:pt idx="20">
                    <c:v>2290.064281627614</c:v>
                  </c:pt>
                  <c:pt idx="21">
                    <c:v>202.8998962356138</c:v>
                  </c:pt>
                  <c:pt idx="22">
                    <c:v>228.5373865338367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release'!$V$99:$V$121</c:f>
              <c:numCache>
                <c:formatCode>_(* #,##0_);_(* \(#,##0\);_(* "-"??_);_(@_)</c:formatCode>
                <c:ptCount val="23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623.44620906820012</c:v>
                </c:pt>
                <c:pt idx="15">
                  <c:v>803.89900955821065</c:v>
                </c:pt>
                <c:pt idx="16">
                  <c:v>751.97867941098377</c:v>
                </c:pt>
                <c:pt idx="17">
                  <c:v>1516.5025785412122</c:v>
                </c:pt>
                <c:pt idx="18">
                  <c:v>1263.5494714087088</c:v>
                </c:pt>
                <c:pt idx="19">
                  <c:v>786.57366045120318</c:v>
                </c:pt>
                <c:pt idx="20">
                  <c:v>980.50065734663679</c:v>
                </c:pt>
                <c:pt idx="21">
                  <c:v>360.36303340136044</c:v>
                </c:pt>
                <c:pt idx="22">
                  <c:v>715.30611911614358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250-AFE3-7ABEC689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release'!$K$123:$K$145</c:f>
                <c:numCache>
                  <c:formatCode>General</c:formatCode>
                  <c:ptCount val="23"/>
                  <c:pt idx="0">
                    <c:v>98.330892065688332</c:v>
                  </c:pt>
                  <c:pt idx="1">
                    <c:v>349.01182006948062</c:v>
                  </c:pt>
                  <c:pt idx="2">
                    <c:v>220.93546666222178</c:v>
                  </c:pt>
                  <c:pt idx="3">
                    <c:v>155.51828613595066</c:v>
                  </c:pt>
                  <c:pt idx="4">
                    <c:v>97.897598364014243</c:v>
                  </c:pt>
                  <c:pt idx="5">
                    <c:v>106.21365997695322</c:v>
                  </c:pt>
                  <c:pt idx="6">
                    <c:v>129.5828157621834</c:v>
                  </c:pt>
                  <c:pt idx="7">
                    <c:v>72.957247825261121</c:v>
                  </c:pt>
                  <c:pt idx="8">
                    <c:v>44.755407659133056</c:v>
                  </c:pt>
                  <c:pt idx="9">
                    <c:v>40.524875218384132</c:v>
                  </c:pt>
                  <c:pt idx="10">
                    <c:v>38.177872276097311</c:v>
                  </c:pt>
                  <c:pt idx="11">
                    <c:v>32.128056118730868</c:v>
                  </c:pt>
                  <c:pt idx="12">
                    <c:v>36.541359871553922</c:v>
                  </c:pt>
                  <c:pt idx="13">
                    <c:v>20.921412973253979</c:v>
                  </c:pt>
                  <c:pt idx="14">
                    <c:v>30.545386810233772</c:v>
                  </c:pt>
                  <c:pt idx="15">
                    <c:v>31.534389139122382</c:v>
                  </c:pt>
                  <c:pt idx="16">
                    <c:v>62.653376713158003</c:v>
                  </c:pt>
                  <c:pt idx="17">
                    <c:v>43.625263254880707</c:v>
                  </c:pt>
                  <c:pt idx="18">
                    <c:v>29.347588676722889</c:v>
                  </c:pt>
                  <c:pt idx="19">
                    <c:v>49.944393226503408</c:v>
                  </c:pt>
                  <c:pt idx="20">
                    <c:v>70.812846284759331</c:v>
                  </c:pt>
                  <c:pt idx="21">
                    <c:v>33.73599102612841</c:v>
                  </c:pt>
                  <c:pt idx="22">
                    <c:v>35.888703275793269</c:v>
                  </c:pt>
                </c:numCache>
              </c:numRef>
            </c:plus>
            <c:minus>
              <c:numRef>
                <c:f>'BRF release'!$K$123:$K$145</c:f>
                <c:numCache>
                  <c:formatCode>General</c:formatCode>
                  <c:ptCount val="23"/>
                  <c:pt idx="0">
                    <c:v>98.330892065688332</c:v>
                  </c:pt>
                  <c:pt idx="1">
                    <c:v>349.01182006948062</c:v>
                  </c:pt>
                  <c:pt idx="2">
                    <c:v>220.93546666222178</c:v>
                  </c:pt>
                  <c:pt idx="3">
                    <c:v>155.51828613595066</c:v>
                  </c:pt>
                  <c:pt idx="4">
                    <c:v>97.897598364014243</c:v>
                  </c:pt>
                  <c:pt idx="5">
                    <c:v>106.21365997695322</c:v>
                  </c:pt>
                  <c:pt idx="6">
                    <c:v>129.5828157621834</c:v>
                  </c:pt>
                  <c:pt idx="7">
                    <c:v>72.957247825261121</c:v>
                  </c:pt>
                  <c:pt idx="8">
                    <c:v>44.755407659133056</c:v>
                  </c:pt>
                  <c:pt idx="9">
                    <c:v>40.524875218384132</c:v>
                  </c:pt>
                  <c:pt idx="10">
                    <c:v>38.177872276097311</c:v>
                  </c:pt>
                  <c:pt idx="11">
                    <c:v>32.128056118730868</c:v>
                  </c:pt>
                  <c:pt idx="12">
                    <c:v>36.541359871553922</c:v>
                  </c:pt>
                  <c:pt idx="13">
                    <c:v>20.921412973253979</c:v>
                  </c:pt>
                  <c:pt idx="14">
                    <c:v>30.545386810233772</c:v>
                  </c:pt>
                  <c:pt idx="15">
                    <c:v>31.534389139122382</c:v>
                  </c:pt>
                  <c:pt idx="16">
                    <c:v>62.653376713158003</c:v>
                  </c:pt>
                  <c:pt idx="17">
                    <c:v>43.625263254880707</c:v>
                  </c:pt>
                  <c:pt idx="18">
                    <c:v>29.347588676722889</c:v>
                  </c:pt>
                  <c:pt idx="19">
                    <c:v>49.944393226503408</c:v>
                  </c:pt>
                  <c:pt idx="20">
                    <c:v>70.812846284759331</c:v>
                  </c:pt>
                  <c:pt idx="21">
                    <c:v>33.73599102612841</c:v>
                  </c:pt>
                  <c:pt idx="22">
                    <c:v>35.888703275793269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release'!$H$123:$H$145</c:f>
              <c:numCache>
                <c:formatCode>0</c:formatCode>
                <c:ptCount val="23"/>
                <c:pt idx="0">
                  <c:v>2873.8054711919999</c:v>
                </c:pt>
                <c:pt idx="1">
                  <c:v>4756.7420834300001</c:v>
                </c:pt>
                <c:pt idx="2">
                  <c:v>4570.6435740719999</c:v>
                </c:pt>
                <c:pt idx="3">
                  <c:v>3194.0718391999999</c:v>
                </c:pt>
                <c:pt idx="4">
                  <c:v>3232.835741457</c:v>
                </c:pt>
                <c:pt idx="5">
                  <c:v>4126.053284304</c:v>
                </c:pt>
                <c:pt idx="6">
                  <c:v>4071.1922496400002</c:v>
                </c:pt>
                <c:pt idx="7">
                  <c:v>2977.2696404609997</c:v>
                </c:pt>
                <c:pt idx="8">
                  <c:v>2713.9845089280002</c:v>
                </c:pt>
                <c:pt idx="9">
                  <c:v>2257.4924930739999</c:v>
                </c:pt>
                <c:pt idx="10">
                  <c:v>1181.2568697649999</c:v>
                </c:pt>
                <c:pt idx="11">
                  <c:v>1173.0053586699999</c:v>
                </c:pt>
                <c:pt idx="12">
                  <c:v>970.023750049</c:v>
                </c:pt>
                <c:pt idx="13">
                  <c:v>762.58401858000002</c:v>
                </c:pt>
                <c:pt idx="14">
                  <c:v>1026.93759851</c:v>
                </c:pt>
                <c:pt idx="15">
                  <c:v>1028.46334402</c:v>
                </c:pt>
                <c:pt idx="16">
                  <c:v>1444.1081907980001</c:v>
                </c:pt>
                <c:pt idx="17">
                  <c:v>1843.2368409220001</c:v>
                </c:pt>
                <c:pt idx="18">
                  <c:v>710.74154354500001</c:v>
                </c:pt>
                <c:pt idx="19">
                  <c:v>1613.291999545</c:v>
                </c:pt>
                <c:pt idx="20">
                  <c:v>2051.1785021310002</c:v>
                </c:pt>
                <c:pt idx="21">
                  <c:v>840.58865401712353</c:v>
                </c:pt>
                <c:pt idx="22">
                  <c:v>1377.9520612416968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DFD-8833-0F2C984C7DE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release'!$T$123:$T$145</c:f>
                <c:numCache>
                  <c:formatCode>General</c:formatCode>
                  <c:ptCount val="23"/>
                  <c:pt idx="0">
                    <c:v>1690.8895994386125</c:v>
                  </c:pt>
                  <c:pt idx="1">
                    <c:v>4342.7437924145552</c:v>
                  </c:pt>
                  <c:pt idx="2">
                    <c:v>3509.7057826046862</c:v>
                  </c:pt>
                  <c:pt idx="3">
                    <c:v>2632.4796951480566</c:v>
                  </c:pt>
                  <c:pt idx="4">
                    <c:v>3030.6198292613585</c:v>
                  </c:pt>
                  <c:pt idx="5">
                    <c:v>3208.5623190066781</c:v>
                  </c:pt>
                  <c:pt idx="6">
                    <c:v>2953.3887784248004</c:v>
                  </c:pt>
                  <c:pt idx="7">
                    <c:v>1987.1953537194318</c:v>
                  </c:pt>
                  <c:pt idx="8">
                    <c:v>1984.4336773465125</c:v>
                  </c:pt>
                  <c:pt idx="9">
                    <c:v>1724.6321553751554</c:v>
                  </c:pt>
                  <c:pt idx="10">
                    <c:v>999.06670408707657</c:v>
                  </c:pt>
                  <c:pt idx="11">
                    <c:v>1009.8236214397915</c:v>
                  </c:pt>
                  <c:pt idx="12">
                    <c:v>922.77243462582635</c:v>
                  </c:pt>
                  <c:pt idx="13">
                    <c:v>598.26244041736663</c:v>
                  </c:pt>
                  <c:pt idx="14">
                    <c:v>2236.6365056862301</c:v>
                  </c:pt>
                  <c:pt idx="15">
                    <c:v>2282.7932342278054</c:v>
                  </c:pt>
                  <c:pt idx="16">
                    <c:v>1455.1693803470446</c:v>
                  </c:pt>
                  <c:pt idx="17">
                    <c:v>1695.8321339925178</c:v>
                  </c:pt>
                  <c:pt idx="18">
                    <c:v>1079.939899960232</c:v>
                  </c:pt>
                  <c:pt idx="19">
                    <c:v>1786.358475634082</c:v>
                  </c:pt>
                  <c:pt idx="20">
                    <c:v>1737.6875893139204</c:v>
                  </c:pt>
                  <c:pt idx="21">
                    <c:v>992.05546802432389</c:v>
                  </c:pt>
                  <c:pt idx="22">
                    <c:v>1669.2671988052655</c:v>
                  </c:pt>
                </c:numCache>
              </c:numRef>
            </c:plus>
            <c:minus>
              <c:numRef>
                <c:f>'BRF release'!$T$123:$T$145</c:f>
                <c:numCache>
                  <c:formatCode>General</c:formatCode>
                  <c:ptCount val="23"/>
                  <c:pt idx="0">
                    <c:v>1690.8895994386125</c:v>
                  </c:pt>
                  <c:pt idx="1">
                    <c:v>4342.7437924145552</c:v>
                  </c:pt>
                  <c:pt idx="2">
                    <c:v>3509.7057826046862</c:v>
                  </c:pt>
                  <c:pt idx="3">
                    <c:v>2632.4796951480566</c:v>
                  </c:pt>
                  <c:pt idx="4">
                    <c:v>3030.6198292613585</c:v>
                  </c:pt>
                  <c:pt idx="5">
                    <c:v>3208.5623190066781</c:v>
                  </c:pt>
                  <c:pt idx="6">
                    <c:v>2953.3887784248004</c:v>
                  </c:pt>
                  <c:pt idx="7">
                    <c:v>1987.1953537194318</c:v>
                  </c:pt>
                  <c:pt idx="8">
                    <c:v>1984.4336773465125</c:v>
                  </c:pt>
                  <c:pt idx="9">
                    <c:v>1724.6321553751554</c:v>
                  </c:pt>
                  <c:pt idx="10">
                    <c:v>999.06670408707657</c:v>
                  </c:pt>
                  <c:pt idx="11">
                    <c:v>1009.8236214397915</c:v>
                  </c:pt>
                  <c:pt idx="12">
                    <c:v>922.77243462582635</c:v>
                  </c:pt>
                  <c:pt idx="13">
                    <c:v>598.26244041736663</c:v>
                  </c:pt>
                  <c:pt idx="14">
                    <c:v>2236.6365056862301</c:v>
                  </c:pt>
                  <c:pt idx="15">
                    <c:v>2282.7932342278054</c:v>
                  </c:pt>
                  <c:pt idx="16">
                    <c:v>1455.1693803470446</c:v>
                  </c:pt>
                  <c:pt idx="17">
                    <c:v>1695.8321339925178</c:v>
                  </c:pt>
                  <c:pt idx="18">
                    <c:v>1079.939899960232</c:v>
                  </c:pt>
                  <c:pt idx="19">
                    <c:v>1786.358475634082</c:v>
                  </c:pt>
                  <c:pt idx="20">
                    <c:v>1737.6875893139204</c:v>
                  </c:pt>
                  <c:pt idx="21">
                    <c:v>992.05546802432389</c:v>
                  </c:pt>
                  <c:pt idx="22">
                    <c:v>1669.2671988052655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release'!$Q$123:$Q$145</c:f>
              <c:numCache>
                <c:formatCode>_(* #,##0_);_(* \(#,##0\);_(* "-"??_);_(@_)</c:formatCode>
                <c:ptCount val="23"/>
                <c:pt idx="0">
                  <c:v>2149.3649376193275</c:v>
                </c:pt>
                <c:pt idx="1">
                  <c:v>5565.657009077082</c:v>
                </c:pt>
                <c:pt idx="2">
                  <c:v>4504.2989434248584</c:v>
                </c:pt>
                <c:pt idx="3">
                  <c:v>3391.2223098684394</c:v>
                </c:pt>
                <c:pt idx="4">
                  <c:v>3909.0651847333183</c:v>
                </c:pt>
                <c:pt idx="5">
                  <c:v>4137.5466965342257</c:v>
                </c:pt>
                <c:pt idx="6">
                  <c:v>3790.9085564317957</c:v>
                </c:pt>
                <c:pt idx="7">
                  <c:v>2550.682704787328</c:v>
                </c:pt>
                <c:pt idx="8">
                  <c:v>2551.1672775261636</c:v>
                </c:pt>
                <c:pt idx="9">
                  <c:v>2214.6914182183432</c:v>
                </c:pt>
                <c:pt idx="10">
                  <c:v>1288.3729959732793</c:v>
                </c:pt>
                <c:pt idx="11">
                  <c:v>1302.2284812149144</c:v>
                </c:pt>
                <c:pt idx="12">
                  <c:v>1124.1298692407443</c:v>
                </c:pt>
                <c:pt idx="13">
                  <c:v>589.11526759730316</c:v>
                </c:pt>
                <c:pt idx="14">
                  <c:v>2042.8364264879999</c:v>
                </c:pt>
                <c:pt idx="15">
                  <c:v>2088.5372405863363</c:v>
                </c:pt>
                <c:pt idx="16">
                  <c:v>1396.9766358736179</c:v>
                </c:pt>
                <c:pt idx="17">
                  <c:v>1780.8176356665444</c:v>
                </c:pt>
                <c:pt idx="18">
                  <c:v>880.44905919302732</c:v>
                </c:pt>
                <c:pt idx="19">
                  <c:v>1574.0351399657827</c:v>
                </c:pt>
                <c:pt idx="20">
                  <c:v>2035.4939324353097</c:v>
                </c:pt>
                <c:pt idx="21">
                  <c:v>948.70796368536537</c:v>
                </c:pt>
                <c:pt idx="22">
                  <c:v>1511.8440443665613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DFD-8833-0F2C984C7DE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release'!$Y$123:$Y$145</c:f>
                <c:numCache>
                  <c:formatCode>General</c:formatCode>
                  <c:ptCount val="23"/>
                  <c:pt idx="0">
                    <c:v>1693.7463215676974</c:v>
                  </c:pt>
                  <c:pt idx="1">
                    <c:v>4356.7456773494778</c:v>
                  </c:pt>
                  <c:pt idx="2">
                    <c:v>3516.6528348527704</c:v>
                  </c:pt>
                  <c:pt idx="3">
                    <c:v>2637.0694497281393</c:v>
                  </c:pt>
                  <c:pt idx="4">
                    <c:v>3032.2006017540443</c:v>
                  </c:pt>
                  <c:pt idx="5">
                    <c:v>3210.3198433357402</c:v>
                  </c:pt>
                  <c:pt idx="6">
                    <c:v>2956.2301978476557</c:v>
                  </c:pt>
                  <c:pt idx="7">
                    <c:v>1988.5341671327485</c:v>
                  </c:pt>
                  <c:pt idx="8">
                    <c:v>1984.9383028955174</c:v>
                  </c:pt>
                  <c:pt idx="9">
                    <c:v>1725.1082101901375</c:v>
                  </c:pt>
                  <c:pt idx="10">
                    <c:v>999.7958937437902</c:v>
                  </c:pt>
                  <c:pt idx="11">
                    <c:v>1010.3345774582516</c:v>
                  </c:pt>
                  <c:pt idx="12">
                    <c:v>923.49566165008991</c:v>
                  </c:pt>
                  <c:pt idx="13">
                    <c:v>598.62814261855453</c:v>
                  </c:pt>
                  <c:pt idx="14">
                    <c:v>2236.8450726913779</c:v>
                  </c:pt>
                  <c:pt idx="15">
                    <c:v>2283.0110310584619</c:v>
                  </c:pt>
                  <c:pt idx="16">
                    <c:v>1456.5175491950527</c:v>
                  </c:pt>
                  <c:pt idx="17">
                    <c:v>1696.393170899858</c:v>
                  </c:pt>
                  <c:pt idx="18">
                    <c:v>1080.3385897427038</c:v>
                  </c:pt>
                  <c:pt idx="19">
                    <c:v>1787.0565312503363</c:v>
                  </c:pt>
                  <c:pt idx="20">
                    <c:v>1739.1298448518942</c:v>
                  </c:pt>
                  <c:pt idx="21">
                    <c:v>992.62891793835797</c:v>
                  </c:pt>
                  <c:pt idx="22">
                    <c:v>1669.652951972354</c:v>
                  </c:pt>
                </c:numCache>
              </c:numRef>
            </c:plus>
            <c:minus>
              <c:numRef>
                <c:f>'BRF release'!$Y$123:$Y$145</c:f>
                <c:numCache>
                  <c:formatCode>General</c:formatCode>
                  <c:ptCount val="23"/>
                  <c:pt idx="0">
                    <c:v>1693.7463215676974</c:v>
                  </c:pt>
                  <c:pt idx="1">
                    <c:v>4356.7456773494778</c:v>
                  </c:pt>
                  <c:pt idx="2">
                    <c:v>3516.6528348527704</c:v>
                  </c:pt>
                  <c:pt idx="3">
                    <c:v>2637.0694497281393</c:v>
                  </c:pt>
                  <c:pt idx="4">
                    <c:v>3032.2006017540443</c:v>
                  </c:pt>
                  <c:pt idx="5">
                    <c:v>3210.3198433357402</c:v>
                  </c:pt>
                  <c:pt idx="6">
                    <c:v>2956.2301978476557</c:v>
                  </c:pt>
                  <c:pt idx="7">
                    <c:v>1988.5341671327485</c:v>
                  </c:pt>
                  <c:pt idx="8">
                    <c:v>1984.9383028955174</c:v>
                  </c:pt>
                  <c:pt idx="9">
                    <c:v>1725.1082101901375</c:v>
                  </c:pt>
                  <c:pt idx="10">
                    <c:v>999.7958937437902</c:v>
                  </c:pt>
                  <c:pt idx="11">
                    <c:v>1010.3345774582516</c:v>
                  </c:pt>
                  <c:pt idx="12">
                    <c:v>923.49566165008991</c:v>
                  </c:pt>
                  <c:pt idx="13">
                    <c:v>598.62814261855453</c:v>
                  </c:pt>
                  <c:pt idx="14">
                    <c:v>2236.8450726913779</c:v>
                  </c:pt>
                  <c:pt idx="15">
                    <c:v>2283.0110310584619</c:v>
                  </c:pt>
                  <c:pt idx="16">
                    <c:v>1456.5175491950527</c:v>
                  </c:pt>
                  <c:pt idx="17">
                    <c:v>1696.393170899858</c:v>
                  </c:pt>
                  <c:pt idx="18">
                    <c:v>1080.3385897427038</c:v>
                  </c:pt>
                  <c:pt idx="19">
                    <c:v>1787.0565312503363</c:v>
                  </c:pt>
                  <c:pt idx="20">
                    <c:v>1739.1298448518942</c:v>
                  </c:pt>
                  <c:pt idx="21">
                    <c:v>992.62891793835797</c:v>
                  </c:pt>
                  <c:pt idx="22">
                    <c:v>1669.652951972354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release'!$V$123:$V$145</c:f>
              <c:numCache>
                <c:formatCode>_(* #,##0_);_(* \(#,##0\);_(* "-"??_);_(@_)</c:formatCode>
                <c:ptCount val="23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  <c:pt idx="20">
                  <c:v>4086.6724345663097</c:v>
                </c:pt>
                <c:pt idx="21">
                  <c:v>1789.2966177024889</c:v>
                </c:pt>
                <c:pt idx="22">
                  <c:v>2889.7961056082581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DFD-8833-0F2C984C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release'!$K$147:$K$169</c:f>
                <c:numCache>
                  <c:formatCode>General</c:formatCode>
                  <c:ptCount val="23"/>
                  <c:pt idx="0">
                    <c:v>102.92864474658302</c:v>
                  </c:pt>
                  <c:pt idx="1">
                    <c:v>103.8298509426152</c:v>
                  </c:pt>
                  <c:pt idx="2">
                    <c:v>97.779920534063336</c:v>
                  </c:pt>
                  <c:pt idx="3">
                    <c:v>153.18948080445711</c:v>
                  </c:pt>
                  <c:pt idx="4">
                    <c:v>216.57166612832336</c:v>
                  </c:pt>
                  <c:pt idx="5">
                    <c:v>104.9467892204768</c:v>
                  </c:pt>
                  <c:pt idx="6">
                    <c:v>175.35504010338823</c:v>
                  </c:pt>
                  <c:pt idx="7">
                    <c:v>101.69111737054914</c:v>
                  </c:pt>
                  <c:pt idx="8">
                    <c:v>167.15988388334245</c:v>
                  </c:pt>
                  <c:pt idx="9">
                    <c:v>95.684510863410921</c:v>
                  </c:pt>
                  <c:pt idx="10">
                    <c:v>131.02071694010107</c:v>
                  </c:pt>
                  <c:pt idx="11">
                    <c:v>85.613809227195702</c:v>
                  </c:pt>
                  <c:pt idx="12">
                    <c:v>65.834351446791501</c:v>
                  </c:pt>
                  <c:pt idx="13">
                    <c:v>59.472705446989593</c:v>
                  </c:pt>
                  <c:pt idx="14">
                    <c:v>28.013868741657713</c:v>
                  </c:pt>
                  <c:pt idx="15">
                    <c:v>39.054415190612332</c:v>
                  </c:pt>
                  <c:pt idx="16">
                    <c:v>73.25980011578342</c:v>
                  </c:pt>
                  <c:pt idx="17">
                    <c:v>50.795038844937828</c:v>
                  </c:pt>
                  <c:pt idx="18">
                    <c:v>27.824193117297842</c:v>
                  </c:pt>
                  <c:pt idx="19">
                    <c:v>20.381027574070472</c:v>
                  </c:pt>
                  <c:pt idx="20">
                    <c:v>79.317670912434949</c:v>
                  </c:pt>
                  <c:pt idx="21">
                    <c:v>21.846283623142053</c:v>
                  </c:pt>
                  <c:pt idx="22">
                    <c:v>29.475838296405417</c:v>
                  </c:pt>
                </c:numCache>
              </c:numRef>
            </c:plus>
            <c:minus>
              <c:numRef>
                <c:f>'BRF release'!$K$147:$K$169</c:f>
                <c:numCache>
                  <c:formatCode>General</c:formatCode>
                  <c:ptCount val="23"/>
                  <c:pt idx="0">
                    <c:v>102.92864474658302</c:v>
                  </c:pt>
                  <c:pt idx="1">
                    <c:v>103.8298509426152</c:v>
                  </c:pt>
                  <c:pt idx="2">
                    <c:v>97.779920534063336</c:v>
                  </c:pt>
                  <c:pt idx="3">
                    <c:v>153.18948080445711</c:v>
                  </c:pt>
                  <c:pt idx="4">
                    <c:v>216.57166612832336</c:v>
                  </c:pt>
                  <c:pt idx="5">
                    <c:v>104.9467892204768</c:v>
                  </c:pt>
                  <c:pt idx="6">
                    <c:v>175.35504010338823</c:v>
                  </c:pt>
                  <c:pt idx="7">
                    <c:v>101.69111737054914</c:v>
                  </c:pt>
                  <c:pt idx="8">
                    <c:v>167.15988388334245</c:v>
                  </c:pt>
                  <c:pt idx="9">
                    <c:v>95.684510863410921</c:v>
                  </c:pt>
                  <c:pt idx="10">
                    <c:v>131.02071694010107</c:v>
                  </c:pt>
                  <c:pt idx="11">
                    <c:v>85.613809227195702</c:v>
                  </c:pt>
                  <c:pt idx="12">
                    <c:v>65.834351446791501</c:v>
                  </c:pt>
                  <c:pt idx="13">
                    <c:v>59.472705446989593</c:v>
                  </c:pt>
                  <c:pt idx="14">
                    <c:v>28.013868741657713</c:v>
                  </c:pt>
                  <c:pt idx="15">
                    <c:v>39.054415190612332</c:v>
                  </c:pt>
                  <c:pt idx="16">
                    <c:v>73.25980011578342</c:v>
                  </c:pt>
                  <c:pt idx="17">
                    <c:v>50.795038844937828</c:v>
                  </c:pt>
                  <c:pt idx="18">
                    <c:v>27.824193117297842</c:v>
                  </c:pt>
                  <c:pt idx="19">
                    <c:v>20.381027574070472</c:v>
                  </c:pt>
                  <c:pt idx="20">
                    <c:v>79.317670912434949</c:v>
                  </c:pt>
                  <c:pt idx="21">
                    <c:v>21.846283623142053</c:v>
                  </c:pt>
                  <c:pt idx="22">
                    <c:v>29.475838296405417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release'!$H$147:$H$169</c:f>
              <c:numCache>
                <c:formatCode>0</c:formatCode>
                <c:ptCount val="23"/>
                <c:pt idx="0">
                  <c:v>1424.685713976</c:v>
                </c:pt>
                <c:pt idx="1">
                  <c:v>1711.3823531620001</c:v>
                </c:pt>
                <c:pt idx="2">
                  <c:v>1699.114753864</c:v>
                </c:pt>
                <c:pt idx="3">
                  <c:v>1563.1578939239998</c:v>
                </c:pt>
                <c:pt idx="4">
                  <c:v>2598.4130429520001</c:v>
                </c:pt>
                <c:pt idx="5">
                  <c:v>1239.4743595479999</c:v>
                </c:pt>
                <c:pt idx="6">
                  <c:v>3620.0924360290001</c:v>
                </c:pt>
                <c:pt idx="7">
                  <c:v>1390.0446435450001</c:v>
                </c:pt>
                <c:pt idx="8">
                  <c:v>962.6329120800001</c:v>
                </c:pt>
                <c:pt idx="9">
                  <c:v>1197.1653549919999</c:v>
                </c:pt>
                <c:pt idx="10">
                  <c:v>940.74999985800002</c:v>
                </c:pt>
                <c:pt idx="11">
                  <c:v>464.15151484500007</c:v>
                </c:pt>
                <c:pt idx="12">
                  <c:v>983.905797581</c:v>
                </c:pt>
                <c:pt idx="13">
                  <c:v>635.16083895500003</c:v>
                </c:pt>
                <c:pt idx="14">
                  <c:v>328.75221248100002</c:v>
                </c:pt>
                <c:pt idx="15">
                  <c:v>732.62662343500006</c:v>
                </c:pt>
                <c:pt idx="16">
                  <c:v>575.30097069800001</c:v>
                </c:pt>
                <c:pt idx="17">
                  <c:v>507.55451754000001</c:v>
                </c:pt>
                <c:pt idx="18">
                  <c:v>281.79079482399999</c:v>
                </c:pt>
                <c:pt idx="19">
                  <c:v>328.82882893800002</c:v>
                </c:pt>
                <c:pt idx="20">
                  <c:v>1162.783409976</c:v>
                </c:pt>
                <c:pt idx="21">
                  <c:v>162.02702697399999</c:v>
                </c:pt>
                <c:pt idx="22">
                  <c:v>812.59759768999993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C5C-BC14-4EF15CC0439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release'!$T$147:$T$169</c:f>
                <c:numCache>
                  <c:formatCode>General</c:formatCode>
                  <c:ptCount val="23"/>
                  <c:pt idx="0">
                    <c:v>2552.6632524025122</c:v>
                  </c:pt>
                  <c:pt idx="1">
                    <c:v>3144.998020834596</c:v>
                  </c:pt>
                  <c:pt idx="2">
                    <c:v>3202.9419899019517</c:v>
                  </c:pt>
                  <c:pt idx="3">
                    <c:v>2410.1311056944637</c:v>
                  </c:pt>
                  <c:pt idx="4">
                    <c:v>4716.8327582979218</c:v>
                  </c:pt>
                  <c:pt idx="5">
                    <c:v>2826.7765565088857</c:v>
                  </c:pt>
                  <c:pt idx="6">
                    <c:v>6907.5427401703291</c:v>
                  </c:pt>
                  <c:pt idx="7">
                    <c:v>2747.1104547606938</c:v>
                  </c:pt>
                  <c:pt idx="8">
                    <c:v>3189.3438243093046</c:v>
                  </c:pt>
                  <c:pt idx="9">
                    <c:v>2255.8320954953388</c:v>
                  </c:pt>
                  <c:pt idx="10">
                    <c:v>1547.0242676417638</c:v>
                  </c:pt>
                  <c:pt idx="11">
                    <c:v>1531.8762839988167</c:v>
                  </c:pt>
                  <c:pt idx="12">
                    <c:v>2268.690150695486</c:v>
                  </c:pt>
                  <c:pt idx="13">
                    <c:v>7312.1162497435125</c:v>
                  </c:pt>
                  <c:pt idx="14">
                    <c:v>892.71102329401958</c:v>
                  </c:pt>
                  <c:pt idx="15">
                    <c:v>1869.0961733775609</c:v>
                  </c:pt>
                  <c:pt idx="16">
                    <c:v>2665.314231480676</c:v>
                  </c:pt>
                  <c:pt idx="17">
                    <c:v>2412.4498822508117</c:v>
                  </c:pt>
                  <c:pt idx="18">
                    <c:v>916.56078872232411</c:v>
                  </c:pt>
                  <c:pt idx="19">
                    <c:v>882.58968511871126</c:v>
                  </c:pt>
                  <c:pt idx="20">
                    <c:v>3873.6363447283443</c:v>
                  </c:pt>
                  <c:pt idx="21">
                    <c:v>700.1310903906998</c:v>
                  </c:pt>
                  <c:pt idx="22">
                    <c:v>1588.8697950764265</c:v>
                  </c:pt>
                </c:numCache>
              </c:numRef>
            </c:plus>
            <c:minus>
              <c:numRef>
                <c:f>'BRF release'!$T$147:$T$169</c:f>
                <c:numCache>
                  <c:formatCode>General</c:formatCode>
                  <c:ptCount val="23"/>
                  <c:pt idx="0">
                    <c:v>2552.6632524025122</c:v>
                  </c:pt>
                  <c:pt idx="1">
                    <c:v>3144.998020834596</c:v>
                  </c:pt>
                  <c:pt idx="2">
                    <c:v>3202.9419899019517</c:v>
                  </c:pt>
                  <c:pt idx="3">
                    <c:v>2410.1311056944637</c:v>
                  </c:pt>
                  <c:pt idx="4">
                    <c:v>4716.8327582979218</c:v>
                  </c:pt>
                  <c:pt idx="5">
                    <c:v>2826.7765565088857</c:v>
                  </c:pt>
                  <c:pt idx="6">
                    <c:v>6907.5427401703291</c:v>
                  </c:pt>
                  <c:pt idx="7">
                    <c:v>2747.1104547606938</c:v>
                  </c:pt>
                  <c:pt idx="8">
                    <c:v>3189.3438243093046</c:v>
                  </c:pt>
                  <c:pt idx="9">
                    <c:v>2255.8320954953388</c:v>
                  </c:pt>
                  <c:pt idx="10">
                    <c:v>1547.0242676417638</c:v>
                  </c:pt>
                  <c:pt idx="11">
                    <c:v>1531.8762839988167</c:v>
                  </c:pt>
                  <c:pt idx="12">
                    <c:v>2268.690150695486</c:v>
                  </c:pt>
                  <c:pt idx="13">
                    <c:v>7312.1162497435125</c:v>
                  </c:pt>
                  <c:pt idx="14">
                    <c:v>892.71102329401958</c:v>
                  </c:pt>
                  <c:pt idx="15">
                    <c:v>1869.0961733775609</c:v>
                  </c:pt>
                  <c:pt idx="16">
                    <c:v>2665.314231480676</c:v>
                  </c:pt>
                  <c:pt idx="17">
                    <c:v>2412.4498822508117</c:v>
                  </c:pt>
                  <c:pt idx="18">
                    <c:v>916.56078872232411</c:v>
                  </c:pt>
                  <c:pt idx="19">
                    <c:v>882.58968511871126</c:v>
                  </c:pt>
                  <c:pt idx="20">
                    <c:v>3873.6363447283443</c:v>
                  </c:pt>
                  <c:pt idx="21">
                    <c:v>700.1310903906998</c:v>
                  </c:pt>
                  <c:pt idx="22">
                    <c:v>1588.8697950764265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release'!$Q$147:$Q$169</c:f>
              <c:numCache>
                <c:formatCode>_(* #,##0_);_(* \(#,##0\);_(* "-"??_);_(@_)</c:formatCode>
                <c:ptCount val="23"/>
                <c:pt idx="0">
                  <c:v>2220.8973109145832</c:v>
                </c:pt>
                <c:pt idx="1">
                  <c:v>2736.4375911397706</c:v>
                </c:pt>
                <c:pt idx="2">
                  <c:v>2782.9850836619044</c:v>
                </c:pt>
                <c:pt idx="3">
                  <c:v>2088.4051337997525</c:v>
                </c:pt>
                <c:pt idx="4">
                  <c:v>4102.600472406978</c:v>
                </c:pt>
                <c:pt idx="5">
                  <c:v>2456.5003365154107</c:v>
                </c:pt>
                <c:pt idx="6">
                  <c:v>6016.354918428844</c:v>
                </c:pt>
                <c:pt idx="7">
                  <c:v>2387.0793135117328</c:v>
                </c:pt>
                <c:pt idx="8">
                  <c:v>2777.015032926025</c:v>
                </c:pt>
                <c:pt idx="9">
                  <c:v>1946.8967414928661</c:v>
                </c:pt>
                <c:pt idx="10">
                  <c:v>1320.5259950568004</c:v>
                </c:pt>
                <c:pt idx="11">
                  <c:v>1308.6698311254029</c:v>
                </c:pt>
                <c:pt idx="12">
                  <c:v>1879.586908924942</c:v>
                </c:pt>
                <c:pt idx="13">
                  <c:v>3163.8330412118962</c:v>
                </c:pt>
                <c:pt idx="14">
                  <c:v>680.07121740745549</c:v>
                </c:pt>
                <c:pt idx="15">
                  <c:v>979.43338388969232</c:v>
                </c:pt>
                <c:pt idx="16">
                  <c:v>1340.3380555727847</c:v>
                </c:pt>
                <c:pt idx="17">
                  <c:v>1162.2618886731134</c:v>
                </c:pt>
                <c:pt idx="18">
                  <c:v>439.60019428172387</c:v>
                </c:pt>
                <c:pt idx="19">
                  <c:v>495.84903268800542</c:v>
                </c:pt>
                <c:pt idx="20">
                  <c:v>2887.83991711106</c:v>
                </c:pt>
                <c:pt idx="21">
                  <c:v>500.62550075670816</c:v>
                </c:pt>
                <c:pt idx="22">
                  <c:v>958.32612943915149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C5C-BC14-4EF15CC0439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release'!$Y$147:$Y$169</c:f>
                <c:numCache>
                  <c:formatCode>General</c:formatCode>
                  <c:ptCount val="23"/>
                  <c:pt idx="0">
                    <c:v>2554.7375571818602</c:v>
                  </c:pt>
                  <c:pt idx="1">
                    <c:v>3146.7114880459394</c:v>
                  </c:pt>
                  <c:pt idx="2">
                    <c:v>3204.4341627714439</c:v>
                  </c:pt>
                  <c:pt idx="3">
                    <c:v>2414.9946094484681</c:v>
                  </c:pt>
                  <c:pt idx="4">
                    <c:v>4721.8020454400648</c:v>
                  </c:pt>
                  <c:pt idx="5">
                    <c:v>2828.7240107504163</c:v>
                  </c:pt>
                  <c:pt idx="6">
                    <c:v>6909.7681652403853</c:v>
                  </c:pt>
                  <c:pt idx="7">
                    <c:v>2748.9919850751794</c:v>
                  </c:pt>
                  <c:pt idx="8">
                    <c:v>3193.7214118391407</c:v>
                  </c:pt>
                  <c:pt idx="9">
                    <c:v>2257.860484770054</c:v>
                  </c:pt>
                  <c:pt idx="10">
                    <c:v>1552.562563293355</c:v>
                  </c:pt>
                  <c:pt idx="11">
                    <c:v>1534.2668196270211</c:v>
                  </c:pt>
                  <c:pt idx="12">
                    <c:v>2269.6451620667767</c:v>
                  </c:pt>
                  <c:pt idx="13">
                    <c:v>7312.3581047741573</c:v>
                  </c:pt>
                  <c:pt idx="14">
                    <c:v>893.15046210172818</c:v>
                  </c:pt>
                  <c:pt idx="15">
                    <c:v>1869.5041462057586</c:v>
                  </c:pt>
                  <c:pt idx="16">
                    <c:v>2666.3208641959109</c:v>
                  </c:pt>
                  <c:pt idx="17">
                    <c:v>2412.9845773115112</c:v>
                  </c:pt>
                  <c:pt idx="18">
                    <c:v>916.98302336843597</c:v>
                  </c:pt>
                  <c:pt idx="19">
                    <c:v>882.82497617756644</c:v>
                  </c:pt>
                  <c:pt idx="20">
                    <c:v>3874.4483251321521</c:v>
                  </c:pt>
                  <c:pt idx="21">
                    <c:v>700.4718437166573</c:v>
                  </c:pt>
                  <c:pt idx="22">
                    <c:v>1589.1431813242889</c:v>
                  </c:pt>
                </c:numCache>
              </c:numRef>
            </c:plus>
            <c:minus>
              <c:numRef>
                <c:f>'BRF release'!$Y$147:$Y$169</c:f>
                <c:numCache>
                  <c:formatCode>General</c:formatCode>
                  <c:ptCount val="23"/>
                  <c:pt idx="0">
                    <c:v>2554.7375571818602</c:v>
                  </c:pt>
                  <c:pt idx="1">
                    <c:v>3146.7114880459394</c:v>
                  </c:pt>
                  <c:pt idx="2">
                    <c:v>3204.4341627714439</c:v>
                  </c:pt>
                  <c:pt idx="3">
                    <c:v>2414.9946094484681</c:v>
                  </c:pt>
                  <c:pt idx="4">
                    <c:v>4721.8020454400648</c:v>
                  </c:pt>
                  <c:pt idx="5">
                    <c:v>2828.7240107504163</c:v>
                  </c:pt>
                  <c:pt idx="6">
                    <c:v>6909.7681652403853</c:v>
                  </c:pt>
                  <c:pt idx="7">
                    <c:v>2748.9919850751794</c:v>
                  </c:pt>
                  <c:pt idx="8">
                    <c:v>3193.7214118391407</c:v>
                  </c:pt>
                  <c:pt idx="9">
                    <c:v>2257.860484770054</c:v>
                  </c:pt>
                  <c:pt idx="10">
                    <c:v>1552.562563293355</c:v>
                  </c:pt>
                  <c:pt idx="11">
                    <c:v>1534.2668196270211</c:v>
                  </c:pt>
                  <c:pt idx="12">
                    <c:v>2269.6451620667767</c:v>
                  </c:pt>
                  <c:pt idx="13">
                    <c:v>7312.3581047741573</c:v>
                  </c:pt>
                  <c:pt idx="14">
                    <c:v>893.15046210172818</c:v>
                  </c:pt>
                  <c:pt idx="15">
                    <c:v>1869.5041462057586</c:v>
                  </c:pt>
                  <c:pt idx="16">
                    <c:v>2666.3208641959109</c:v>
                  </c:pt>
                  <c:pt idx="17">
                    <c:v>2412.9845773115112</c:v>
                  </c:pt>
                  <c:pt idx="18">
                    <c:v>916.98302336843597</c:v>
                  </c:pt>
                  <c:pt idx="19">
                    <c:v>882.82497617756644</c:v>
                  </c:pt>
                  <c:pt idx="20">
                    <c:v>3874.4483251321521</c:v>
                  </c:pt>
                  <c:pt idx="21">
                    <c:v>700.4718437166573</c:v>
                  </c:pt>
                  <c:pt idx="22">
                    <c:v>1589.1431813242889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release'!$V$147:$V$169</c:f>
              <c:numCache>
                <c:formatCode>_(* #,##0_);_(* \(#,##0\);_(* "-"??_);_(@_)</c:formatCode>
                <c:ptCount val="23"/>
                <c:pt idx="0">
                  <c:v>3645.5830248905831</c:v>
                </c:pt>
                <c:pt idx="1">
                  <c:v>4447.8199443017711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3144.0620964848658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3798.9938801668964</c:v>
                </c:pt>
                <c:pt idx="14">
                  <c:v>1008.8234298884555</c:v>
                </c:pt>
                <c:pt idx="15">
                  <c:v>1712.0600073246924</c:v>
                </c:pt>
                <c:pt idx="16">
                  <c:v>1915.6390262707846</c:v>
                </c:pt>
                <c:pt idx="17">
                  <c:v>1669.8164062131134</c:v>
                </c:pt>
                <c:pt idx="18">
                  <c:v>721.39098910572386</c:v>
                </c:pt>
                <c:pt idx="19">
                  <c:v>824.67786162600544</c:v>
                </c:pt>
                <c:pt idx="20">
                  <c:v>4050.6233270870598</c:v>
                </c:pt>
                <c:pt idx="21">
                  <c:v>662.65252773070813</c:v>
                </c:pt>
                <c:pt idx="22">
                  <c:v>1770.9237271291513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C5C-BC14-4EF15CC0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release'!$K$171:$K$193</c:f>
                <c:numCache>
                  <c:formatCode>General</c:formatCode>
                  <c:ptCount val="23"/>
                  <c:pt idx="0">
                    <c:v>39.361540947032815</c:v>
                  </c:pt>
                  <c:pt idx="1">
                    <c:v>63.090501131888743</c:v>
                  </c:pt>
                  <c:pt idx="2">
                    <c:v>63.252588014152323</c:v>
                  </c:pt>
                  <c:pt idx="3">
                    <c:v>76.568614847280855</c:v>
                  </c:pt>
                  <c:pt idx="4">
                    <c:v>74.075786033588059</c:v>
                  </c:pt>
                  <c:pt idx="5">
                    <c:v>66.765568532238902</c:v>
                  </c:pt>
                  <c:pt idx="6">
                    <c:v>58.561129600003582</c:v>
                  </c:pt>
                  <c:pt idx="7">
                    <c:v>36.679663395540715</c:v>
                  </c:pt>
                  <c:pt idx="8">
                    <c:v>63.629572019725039</c:v>
                  </c:pt>
                  <c:pt idx="9">
                    <c:v>60.87759939278493</c:v>
                  </c:pt>
                  <c:pt idx="10">
                    <c:v>27.468121873634217</c:v>
                  </c:pt>
                  <c:pt idx="11">
                    <c:v>25.955195489792231</c:v>
                  </c:pt>
                  <c:pt idx="12">
                    <c:v>14.737380794659272</c:v>
                  </c:pt>
                  <c:pt idx="13">
                    <c:v>26.164258111602674</c:v>
                  </c:pt>
                  <c:pt idx="14">
                    <c:v>18.856514505397392</c:v>
                  </c:pt>
                  <c:pt idx="15">
                    <c:v>18.491141449041159</c:v>
                  </c:pt>
                  <c:pt idx="16">
                    <c:v>17.597464251062718</c:v>
                  </c:pt>
                  <c:pt idx="17">
                    <c:v>28.015927747525335</c:v>
                  </c:pt>
                  <c:pt idx="18">
                    <c:v>27.927332892815553</c:v>
                  </c:pt>
                  <c:pt idx="19">
                    <c:v>12.195233756332186</c:v>
                  </c:pt>
                  <c:pt idx="20">
                    <c:v>22.664882475854878</c:v>
                  </c:pt>
                  <c:pt idx="21">
                    <c:v>6.6646116652627434</c:v>
                  </c:pt>
                  <c:pt idx="22">
                    <c:v>14.354458185243512</c:v>
                  </c:pt>
                </c:numCache>
              </c:numRef>
            </c:plus>
            <c:minus>
              <c:numRef>
                <c:f>'BRF release'!$K$171:$K$193</c:f>
                <c:numCache>
                  <c:formatCode>General</c:formatCode>
                  <c:ptCount val="23"/>
                  <c:pt idx="0">
                    <c:v>39.361540947032815</c:v>
                  </c:pt>
                  <c:pt idx="1">
                    <c:v>63.090501131888743</c:v>
                  </c:pt>
                  <c:pt idx="2">
                    <c:v>63.252588014152323</c:v>
                  </c:pt>
                  <c:pt idx="3">
                    <c:v>76.568614847280855</c:v>
                  </c:pt>
                  <c:pt idx="4">
                    <c:v>74.075786033588059</c:v>
                  </c:pt>
                  <c:pt idx="5">
                    <c:v>66.765568532238902</c:v>
                  </c:pt>
                  <c:pt idx="6">
                    <c:v>58.561129600003582</c:v>
                  </c:pt>
                  <c:pt idx="7">
                    <c:v>36.679663395540715</c:v>
                  </c:pt>
                  <c:pt idx="8">
                    <c:v>63.629572019725039</c:v>
                  </c:pt>
                  <c:pt idx="9">
                    <c:v>60.87759939278493</c:v>
                  </c:pt>
                  <c:pt idx="10">
                    <c:v>27.468121873634217</c:v>
                  </c:pt>
                  <c:pt idx="11">
                    <c:v>25.955195489792231</c:v>
                  </c:pt>
                  <c:pt idx="12">
                    <c:v>14.737380794659272</c:v>
                  </c:pt>
                  <c:pt idx="13">
                    <c:v>26.164258111602674</c:v>
                  </c:pt>
                  <c:pt idx="14">
                    <c:v>18.856514505397392</c:v>
                  </c:pt>
                  <c:pt idx="15">
                    <c:v>18.491141449041159</c:v>
                  </c:pt>
                  <c:pt idx="16">
                    <c:v>17.597464251062718</c:v>
                  </c:pt>
                  <c:pt idx="17">
                    <c:v>28.015927747525335</c:v>
                  </c:pt>
                  <c:pt idx="18">
                    <c:v>27.927332892815553</c:v>
                  </c:pt>
                  <c:pt idx="19">
                    <c:v>12.195233756332186</c:v>
                  </c:pt>
                  <c:pt idx="20">
                    <c:v>22.664882475854878</c:v>
                  </c:pt>
                  <c:pt idx="21">
                    <c:v>6.6646116652627434</c:v>
                  </c:pt>
                  <c:pt idx="22">
                    <c:v>14.354458185243512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release'!$H$171:$H$193</c:f>
              <c:numCache>
                <c:formatCode>0</c:formatCode>
                <c:ptCount val="23"/>
                <c:pt idx="0">
                  <c:v>867.91484059600009</c:v>
                </c:pt>
                <c:pt idx="1">
                  <c:v>545.99021865199995</c:v>
                </c:pt>
                <c:pt idx="2">
                  <c:v>755.23810407500002</c:v>
                </c:pt>
                <c:pt idx="3">
                  <c:v>759.1694929680001</c:v>
                </c:pt>
                <c:pt idx="4">
                  <c:v>1440.4320710500001</c:v>
                </c:pt>
                <c:pt idx="5">
                  <c:v>1239.2394071579999</c:v>
                </c:pt>
                <c:pt idx="6">
                  <c:v>2005.228689024</c:v>
                </c:pt>
                <c:pt idx="7">
                  <c:v>677.77841706699996</c:v>
                </c:pt>
                <c:pt idx="8">
                  <c:v>1646.3229626880002</c:v>
                </c:pt>
                <c:pt idx="9">
                  <c:v>809.84279774200002</c:v>
                </c:pt>
                <c:pt idx="10">
                  <c:v>519.43905249299996</c:v>
                </c:pt>
                <c:pt idx="11">
                  <c:v>511.15160107200001</c:v>
                </c:pt>
                <c:pt idx="12">
                  <c:v>241.091516316</c:v>
                </c:pt>
                <c:pt idx="13">
                  <c:v>577.371793174</c:v>
                </c:pt>
                <c:pt idx="14">
                  <c:v>361.18330850400002</c:v>
                </c:pt>
                <c:pt idx="15">
                  <c:v>413.01759071599997</c:v>
                </c:pt>
                <c:pt idx="16">
                  <c:v>391.78102856000004</c:v>
                </c:pt>
                <c:pt idx="17">
                  <c:v>448.48181663999998</c:v>
                </c:pt>
                <c:pt idx="18">
                  <c:v>422.097034904</c:v>
                </c:pt>
                <c:pt idx="19">
                  <c:v>328.79410855200001</c:v>
                </c:pt>
                <c:pt idx="20">
                  <c:v>348.97066890000002</c:v>
                </c:pt>
                <c:pt idx="21">
                  <c:v>107.57330569798296</c:v>
                </c:pt>
                <c:pt idx="22">
                  <c:v>256.28430529321082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5EE-8ED2-C048CC5CE0B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release'!$T$171:$T$193</c:f>
                <c:numCache>
                  <c:formatCode>General</c:formatCode>
                  <c:ptCount val="23"/>
                  <c:pt idx="0">
                    <c:v>1948.9849944327623</c:v>
                  </c:pt>
                  <c:pt idx="1">
                    <c:v>2319.0479431126014</c:v>
                  </c:pt>
                  <c:pt idx="2">
                    <c:v>328.23323006676981</c:v>
                  </c:pt>
                  <c:pt idx="3">
                    <c:v>1162.8706148598535</c:v>
                  </c:pt>
                  <c:pt idx="4">
                    <c:v>4396.3522371643721</c:v>
                  </c:pt>
                  <c:pt idx="5">
                    <c:v>3130.0121143646984</c:v>
                  </c:pt>
                  <c:pt idx="6">
                    <c:v>131.14144097413995</c:v>
                  </c:pt>
                  <c:pt idx="7">
                    <c:v>1924.7277664112501</c:v>
                  </c:pt>
                  <c:pt idx="8">
                    <c:v>5300.9317382534255</c:v>
                  </c:pt>
                  <c:pt idx="9">
                    <c:v>2823.1206547659663</c:v>
                  </c:pt>
                  <c:pt idx="10">
                    <c:v>972.50147301113952</c:v>
                  </c:pt>
                  <c:pt idx="11">
                    <c:v>1691.8022518383434</c:v>
                  </c:pt>
                  <c:pt idx="12">
                    <c:v>1632.0889932621446</c:v>
                  </c:pt>
                  <c:pt idx="13">
                    <c:v>1812.8316545528435</c:v>
                  </c:pt>
                  <c:pt idx="14">
                    <c:v>1433.6956648518847</c:v>
                  </c:pt>
                  <c:pt idx="15">
                    <c:v>815.54067777017758</c:v>
                  </c:pt>
                  <c:pt idx="16">
                    <c:v>468.71621445952979</c:v>
                  </c:pt>
                  <c:pt idx="17">
                    <c:v>1634.8391386223705</c:v>
                  </c:pt>
                  <c:pt idx="18">
                    <c:v>2371.5815847498716</c:v>
                  </c:pt>
                  <c:pt idx="19">
                    <c:v>2484.3705651562072</c:v>
                  </c:pt>
                  <c:pt idx="20">
                    <c:v>2591.0744822399406</c:v>
                  </c:pt>
                  <c:pt idx="21">
                    <c:v>1388.4503882035472</c:v>
                  </c:pt>
                  <c:pt idx="22">
                    <c:v>1542.5231721114665</c:v>
                  </c:pt>
                </c:numCache>
              </c:numRef>
            </c:plus>
            <c:minus>
              <c:numRef>
                <c:f>'BRF release'!$T$171:$T$193</c:f>
                <c:numCache>
                  <c:formatCode>General</c:formatCode>
                  <c:ptCount val="23"/>
                  <c:pt idx="0">
                    <c:v>1948.9849944327623</c:v>
                  </c:pt>
                  <c:pt idx="1">
                    <c:v>2319.0479431126014</c:v>
                  </c:pt>
                  <c:pt idx="2">
                    <c:v>328.23323006676981</c:v>
                  </c:pt>
                  <c:pt idx="3">
                    <c:v>1162.8706148598535</c:v>
                  </c:pt>
                  <c:pt idx="4">
                    <c:v>4396.3522371643721</c:v>
                  </c:pt>
                  <c:pt idx="5">
                    <c:v>3130.0121143646984</c:v>
                  </c:pt>
                  <c:pt idx="6">
                    <c:v>131.14144097413995</c:v>
                  </c:pt>
                  <c:pt idx="7">
                    <c:v>1924.7277664112501</c:v>
                  </c:pt>
                  <c:pt idx="8">
                    <c:v>5300.9317382534255</c:v>
                  </c:pt>
                  <c:pt idx="9">
                    <c:v>2823.1206547659663</c:v>
                  </c:pt>
                  <c:pt idx="10">
                    <c:v>972.50147301113952</c:v>
                  </c:pt>
                  <c:pt idx="11">
                    <c:v>1691.8022518383434</c:v>
                  </c:pt>
                  <c:pt idx="12">
                    <c:v>1632.0889932621446</c:v>
                  </c:pt>
                  <c:pt idx="13">
                    <c:v>1812.8316545528435</c:v>
                  </c:pt>
                  <c:pt idx="14">
                    <c:v>1433.6956648518847</c:v>
                  </c:pt>
                  <c:pt idx="15">
                    <c:v>815.54067777017758</c:v>
                  </c:pt>
                  <c:pt idx="16">
                    <c:v>468.71621445952979</c:v>
                  </c:pt>
                  <c:pt idx="17">
                    <c:v>1634.8391386223705</c:v>
                  </c:pt>
                  <c:pt idx="18">
                    <c:v>2371.5815847498716</c:v>
                  </c:pt>
                  <c:pt idx="19">
                    <c:v>2484.3705651562072</c:v>
                  </c:pt>
                  <c:pt idx="20">
                    <c:v>2591.0744822399406</c:v>
                  </c:pt>
                  <c:pt idx="21">
                    <c:v>1388.4503882035472</c:v>
                  </c:pt>
                  <c:pt idx="22">
                    <c:v>1542.5231721114665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release'!$Q$171:$Q$193</c:f>
              <c:numCache>
                <c:formatCode>_(* #,##0_);_(* \(#,##0\);_(* "-"??_);_(@_)</c:formatCode>
                <c:ptCount val="23"/>
                <c:pt idx="0">
                  <c:v>2069.0591056022968</c:v>
                </c:pt>
                <c:pt idx="1">
                  <c:v>2481.6580292456028</c:v>
                </c:pt>
                <c:pt idx="2">
                  <c:v>307.54276818085498</c:v>
                </c:pt>
                <c:pt idx="3">
                  <c:v>1208.0054791469436</c:v>
                </c:pt>
                <c:pt idx="4">
                  <c:v>4720.6657100327502</c:v>
                </c:pt>
                <c:pt idx="5">
                  <c:v>3334.8557709492679</c:v>
                </c:pt>
                <c:pt idx="6">
                  <c:v>73.338963445885099</c:v>
                </c:pt>
                <c:pt idx="7">
                  <c:v>2060.6281171116848</c:v>
                </c:pt>
                <c:pt idx="8">
                  <c:v>5693.4732278739621</c:v>
                </c:pt>
                <c:pt idx="9">
                  <c:v>3035.6158846371077</c:v>
                </c:pt>
                <c:pt idx="10">
                  <c:v>1038.2276823787713</c:v>
                </c:pt>
                <c:pt idx="11">
                  <c:v>1818.187074521248</c:v>
                </c:pt>
                <c:pt idx="12">
                  <c:v>1092.9898056444054</c:v>
                </c:pt>
                <c:pt idx="13">
                  <c:v>1101.2640150006994</c:v>
                </c:pt>
                <c:pt idx="14">
                  <c:v>783.60647611495563</c:v>
                </c:pt>
                <c:pt idx="15">
                  <c:v>433.56702491346317</c:v>
                </c:pt>
                <c:pt idx="16">
                  <c:v>277.75308587092184</c:v>
                </c:pt>
                <c:pt idx="17">
                  <c:v>981.48348210715312</c:v>
                </c:pt>
                <c:pt idx="18">
                  <c:v>1529.7483128533061</c:v>
                </c:pt>
                <c:pt idx="19">
                  <c:v>1163.8741788645909</c:v>
                </c:pt>
                <c:pt idx="20">
                  <c:v>2043.498942444053</c:v>
                </c:pt>
                <c:pt idx="21">
                  <c:v>983.9901590523657</c:v>
                </c:pt>
                <c:pt idx="22">
                  <c:v>1122.4199167927923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9-45EE-8ED2-C048CC5CE0B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release'!$Y$171:$Y$193</c:f>
                <c:numCache>
                  <c:formatCode>General</c:formatCode>
                  <c:ptCount val="23"/>
                  <c:pt idx="0">
                    <c:v>1949.3824251361762</c:v>
                  </c:pt>
                  <c:pt idx="1">
                    <c:v>2319.9059838251765</c:v>
                  </c:pt>
                  <c:pt idx="2">
                    <c:v>334.27225911007497</c:v>
                  </c:pt>
                  <c:pt idx="3">
                    <c:v>1165.3886989687883</c:v>
                  </c:pt>
                  <c:pt idx="4">
                    <c:v>4396.9762582138956</c:v>
                  </c:pt>
                  <c:pt idx="5">
                    <c:v>3130.7241138770441</c:v>
                  </c:pt>
                  <c:pt idx="6">
                    <c:v>143.62271213426604</c:v>
                  </c:pt>
                  <c:pt idx="7">
                    <c:v>1925.0772380611768</c:v>
                  </c:pt>
                  <c:pt idx="8">
                    <c:v>5301.313612309491</c:v>
                  </c:pt>
                  <c:pt idx="9">
                    <c:v>2823.7769588751244</c:v>
                  </c:pt>
                  <c:pt idx="10">
                    <c:v>972.88931165271879</c:v>
                  </c:pt>
                  <c:pt idx="11">
                    <c:v>1692.0013390946835</c:v>
                  </c:pt>
                  <c:pt idx="12">
                    <c:v>1632.1555294518128</c:v>
                  </c:pt>
                  <c:pt idx="13">
                    <c:v>1813.0204566279251</c:v>
                  </c:pt>
                  <c:pt idx="14">
                    <c:v>1433.8196635401468</c:v>
                  </c:pt>
                  <c:pt idx="15">
                    <c:v>815.75028005507238</c:v>
                  </c:pt>
                  <c:pt idx="16">
                    <c:v>469.04643740821587</c:v>
                  </c:pt>
                  <c:pt idx="17">
                    <c:v>1635.0791728167442</c:v>
                  </c:pt>
                  <c:pt idx="18">
                    <c:v>2371.7460127608983</c:v>
                  </c:pt>
                  <c:pt idx="19">
                    <c:v>2484.4004968484742</c:v>
                  </c:pt>
                  <c:pt idx="20">
                    <c:v>2591.1736085049611</c:v>
                  </c:pt>
                  <c:pt idx="21">
                    <c:v>1388.4663832989363</c:v>
                  </c:pt>
                  <c:pt idx="22">
                    <c:v>1542.5899607383074</c:v>
                  </c:pt>
                </c:numCache>
              </c:numRef>
            </c:plus>
            <c:minus>
              <c:numRef>
                <c:f>'BRF release'!$Y$171:$Y$193</c:f>
                <c:numCache>
                  <c:formatCode>General</c:formatCode>
                  <c:ptCount val="23"/>
                  <c:pt idx="0">
                    <c:v>1949.3824251361762</c:v>
                  </c:pt>
                  <c:pt idx="1">
                    <c:v>2319.9059838251765</c:v>
                  </c:pt>
                  <c:pt idx="2">
                    <c:v>334.27225911007497</c:v>
                  </c:pt>
                  <c:pt idx="3">
                    <c:v>1165.3886989687883</c:v>
                  </c:pt>
                  <c:pt idx="4">
                    <c:v>4396.9762582138956</c:v>
                  </c:pt>
                  <c:pt idx="5">
                    <c:v>3130.7241138770441</c:v>
                  </c:pt>
                  <c:pt idx="6">
                    <c:v>143.62271213426604</c:v>
                  </c:pt>
                  <c:pt idx="7">
                    <c:v>1925.0772380611768</c:v>
                  </c:pt>
                  <c:pt idx="8">
                    <c:v>5301.313612309491</c:v>
                  </c:pt>
                  <c:pt idx="9">
                    <c:v>2823.7769588751244</c:v>
                  </c:pt>
                  <c:pt idx="10">
                    <c:v>972.88931165271879</c:v>
                  </c:pt>
                  <c:pt idx="11">
                    <c:v>1692.0013390946835</c:v>
                  </c:pt>
                  <c:pt idx="12">
                    <c:v>1632.1555294518128</c:v>
                  </c:pt>
                  <c:pt idx="13">
                    <c:v>1813.0204566279251</c:v>
                  </c:pt>
                  <c:pt idx="14">
                    <c:v>1433.8196635401468</c:v>
                  </c:pt>
                  <c:pt idx="15">
                    <c:v>815.75028005507238</c:v>
                  </c:pt>
                  <c:pt idx="16">
                    <c:v>469.04643740821587</c:v>
                  </c:pt>
                  <c:pt idx="17">
                    <c:v>1635.0791728167442</c:v>
                  </c:pt>
                  <c:pt idx="18">
                    <c:v>2371.7460127608983</c:v>
                  </c:pt>
                  <c:pt idx="19">
                    <c:v>2484.4004968484742</c:v>
                  </c:pt>
                  <c:pt idx="20">
                    <c:v>2591.1736085049611</c:v>
                  </c:pt>
                  <c:pt idx="21">
                    <c:v>1388.4663832989363</c:v>
                  </c:pt>
                  <c:pt idx="22">
                    <c:v>1542.5899607383074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release'!$V$171:$V$193</c:f>
              <c:numCache>
                <c:formatCode>_(* #,##0_);_(* \(#,##0\);_(* "-"??_);_(@_)</c:formatCode>
                <c:ptCount val="23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  <c:pt idx="20">
                  <c:v>2392.4696113440532</c:v>
                </c:pt>
                <c:pt idx="21">
                  <c:v>1091.5634647503487</c:v>
                </c:pt>
                <c:pt idx="22">
                  <c:v>1378.704222086003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5EE-8ED2-C048CC5C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release'!$K$195:$K$217</c:f>
                <c:numCache>
                  <c:formatCode>General</c:formatCode>
                  <c:ptCount val="23"/>
                  <c:pt idx="0">
                    <c:v>12.383542163356589</c:v>
                  </c:pt>
                  <c:pt idx="1">
                    <c:v>53.636053872498856</c:v>
                  </c:pt>
                  <c:pt idx="2">
                    <c:v>64.307355685326826</c:v>
                  </c:pt>
                  <c:pt idx="3">
                    <c:v>56.771302129093613</c:v>
                  </c:pt>
                  <c:pt idx="4">
                    <c:v>29.718730325122301</c:v>
                  </c:pt>
                  <c:pt idx="5">
                    <c:v>44.755764230686601</c:v>
                  </c:pt>
                  <c:pt idx="6">
                    <c:v>42.907495036109367</c:v>
                  </c:pt>
                  <c:pt idx="7">
                    <c:v>24.136024009505689</c:v>
                  </c:pt>
                  <c:pt idx="8">
                    <c:v>9.4533538123015113</c:v>
                  </c:pt>
                  <c:pt idx="9">
                    <c:v>19.885117720566804</c:v>
                  </c:pt>
                  <c:pt idx="10">
                    <c:v>23.88140574986171</c:v>
                  </c:pt>
                  <c:pt idx="11">
                    <c:v>13.610362400659286</c:v>
                  </c:pt>
                  <c:pt idx="12">
                    <c:v>8.9891335832211094</c:v>
                  </c:pt>
                  <c:pt idx="13">
                    <c:v>15.383991163984149</c:v>
                  </c:pt>
                  <c:pt idx="14">
                    <c:v>15.316232758597003</c:v>
                  </c:pt>
                  <c:pt idx="15">
                    <c:v>13.127805599473264</c:v>
                  </c:pt>
                  <c:pt idx="16">
                    <c:v>16.482369710329884</c:v>
                  </c:pt>
                  <c:pt idx="17">
                    <c:v>17.774359099299193</c:v>
                  </c:pt>
                  <c:pt idx="18">
                    <c:v>10.428388836544368</c:v>
                  </c:pt>
                  <c:pt idx="19">
                    <c:v>14.125909316727753</c:v>
                  </c:pt>
                  <c:pt idx="20">
                    <c:v>17.871378254671775</c:v>
                  </c:pt>
                  <c:pt idx="21">
                    <c:v>8.2139126044424255</c:v>
                  </c:pt>
                  <c:pt idx="22">
                    <c:v>9.1681977997112369</c:v>
                  </c:pt>
                </c:numCache>
              </c:numRef>
            </c:plus>
            <c:minus>
              <c:numRef>
                <c:f>'BRF release'!$K$195:$K$217</c:f>
                <c:numCache>
                  <c:formatCode>General</c:formatCode>
                  <c:ptCount val="23"/>
                  <c:pt idx="0">
                    <c:v>12.383542163356589</c:v>
                  </c:pt>
                  <c:pt idx="1">
                    <c:v>53.636053872498856</c:v>
                  </c:pt>
                  <c:pt idx="2">
                    <c:v>64.307355685326826</c:v>
                  </c:pt>
                  <c:pt idx="3">
                    <c:v>56.771302129093613</c:v>
                  </c:pt>
                  <c:pt idx="4">
                    <c:v>29.718730325122301</c:v>
                  </c:pt>
                  <c:pt idx="5">
                    <c:v>44.755764230686601</c:v>
                  </c:pt>
                  <c:pt idx="6">
                    <c:v>42.907495036109367</c:v>
                  </c:pt>
                  <c:pt idx="7">
                    <c:v>24.136024009505689</c:v>
                  </c:pt>
                  <c:pt idx="8">
                    <c:v>9.4533538123015113</c:v>
                  </c:pt>
                  <c:pt idx="9">
                    <c:v>19.885117720566804</c:v>
                  </c:pt>
                  <c:pt idx="10">
                    <c:v>23.88140574986171</c:v>
                  </c:pt>
                  <c:pt idx="11">
                    <c:v>13.610362400659286</c:v>
                  </c:pt>
                  <c:pt idx="12">
                    <c:v>8.9891335832211094</c:v>
                  </c:pt>
                  <c:pt idx="13">
                    <c:v>15.383991163984149</c:v>
                  </c:pt>
                  <c:pt idx="14">
                    <c:v>15.316232758597003</c:v>
                  </c:pt>
                  <c:pt idx="15">
                    <c:v>13.127805599473264</c:v>
                  </c:pt>
                  <c:pt idx="16">
                    <c:v>16.482369710329884</c:v>
                  </c:pt>
                  <c:pt idx="17">
                    <c:v>17.774359099299193</c:v>
                  </c:pt>
                  <c:pt idx="18">
                    <c:v>10.428388836544368</c:v>
                  </c:pt>
                  <c:pt idx="19">
                    <c:v>14.125909316727753</c:v>
                  </c:pt>
                  <c:pt idx="20">
                    <c:v>17.871378254671775</c:v>
                  </c:pt>
                  <c:pt idx="21">
                    <c:v>8.2139126044424255</c:v>
                  </c:pt>
                  <c:pt idx="22">
                    <c:v>9.1681977997112369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release'!$H$195:$H$217</c:f>
              <c:numCache>
                <c:formatCode>0</c:formatCode>
                <c:ptCount val="23"/>
                <c:pt idx="0">
                  <c:v>679.84000406400003</c:v>
                </c:pt>
                <c:pt idx="1">
                  <c:v>1636.59717269</c:v>
                </c:pt>
                <c:pt idx="2">
                  <c:v>1514.119117446</c:v>
                </c:pt>
                <c:pt idx="3">
                  <c:v>1428.4730515489998</c:v>
                </c:pt>
                <c:pt idx="4">
                  <c:v>1317.740146744</c:v>
                </c:pt>
                <c:pt idx="5">
                  <c:v>1534.5834447719999</c:v>
                </c:pt>
                <c:pt idx="6">
                  <c:v>1238.449365123</c:v>
                </c:pt>
                <c:pt idx="7">
                  <c:v>1078.5719638400001</c:v>
                </c:pt>
                <c:pt idx="8">
                  <c:v>662.62316543399993</c:v>
                </c:pt>
                <c:pt idx="9">
                  <c:v>682.88874437300001</c:v>
                </c:pt>
                <c:pt idx="10">
                  <c:v>727.39574262799999</c:v>
                </c:pt>
                <c:pt idx="11">
                  <c:v>438.91421749</c:v>
                </c:pt>
                <c:pt idx="12">
                  <c:v>378.36920431100003</c:v>
                </c:pt>
                <c:pt idx="13">
                  <c:v>419.27552341199998</c:v>
                </c:pt>
                <c:pt idx="14">
                  <c:v>298.12686624000003</c:v>
                </c:pt>
                <c:pt idx="15">
                  <c:v>369.68300480799996</c:v>
                </c:pt>
                <c:pt idx="16">
                  <c:v>384.12633270000003</c:v>
                </c:pt>
                <c:pt idx="17">
                  <c:v>638.32431494499997</c:v>
                </c:pt>
                <c:pt idx="18">
                  <c:v>345.86122429800002</c:v>
                </c:pt>
                <c:pt idx="19">
                  <c:v>476.44481484600004</c:v>
                </c:pt>
                <c:pt idx="20">
                  <c:v>544.36921059299993</c:v>
                </c:pt>
                <c:pt idx="21">
                  <c:v>407.47690627983667</c:v>
                </c:pt>
                <c:pt idx="22">
                  <c:v>304.18046600272226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10A-A209-583BD30629B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release'!$T$195:$T$217</c:f>
                <c:numCache>
                  <c:formatCode>General</c:formatCode>
                  <c:ptCount val="23"/>
                  <c:pt idx="0">
                    <c:v>503.80478230237946</c:v>
                  </c:pt>
                  <c:pt idx="1">
                    <c:v>1182.7288739612011</c:v>
                  </c:pt>
                  <c:pt idx="2">
                    <c:v>1073.8555380374703</c:v>
                  </c:pt>
                  <c:pt idx="3">
                    <c:v>1157.8080491681687</c:v>
                  </c:pt>
                  <c:pt idx="4">
                    <c:v>1282.2051993872476</c:v>
                  </c:pt>
                  <c:pt idx="5">
                    <c:v>1205.7659801006682</c:v>
                  </c:pt>
                  <c:pt idx="6">
                    <c:v>1152.4462194026112</c:v>
                  </c:pt>
                  <c:pt idx="7">
                    <c:v>899.84383577002529</c:v>
                  </c:pt>
                  <c:pt idx="8">
                    <c:v>623.02061982580346</c:v>
                  </c:pt>
                  <c:pt idx="9">
                    <c:v>647.94144461883559</c:v>
                  </c:pt>
                  <c:pt idx="10">
                    <c:v>684.76380877250233</c:v>
                  </c:pt>
                  <c:pt idx="11">
                    <c:v>536.90184276932564</c:v>
                  </c:pt>
                  <c:pt idx="12">
                    <c:v>1289.7161381266155</c:v>
                  </c:pt>
                  <c:pt idx="13">
                    <c:v>323.37374332895797</c:v>
                  </c:pt>
                  <c:pt idx="14">
                    <c:v>1180.8499877329282</c:v>
                  </c:pt>
                  <c:pt idx="15">
                    <c:v>912.41650706509313</c:v>
                  </c:pt>
                  <c:pt idx="16">
                    <c:v>391.59477382364781</c:v>
                  </c:pt>
                  <c:pt idx="17">
                    <c:v>332.30685735096517</c:v>
                  </c:pt>
                  <c:pt idx="18">
                    <c:v>894.05550447533244</c:v>
                  </c:pt>
                  <c:pt idx="19">
                    <c:v>735.97882680659654</c:v>
                  </c:pt>
                  <c:pt idx="20">
                    <c:v>894.29021659955947</c:v>
                  </c:pt>
                  <c:pt idx="21">
                    <c:v>462.59597833735927</c:v>
                  </c:pt>
                  <c:pt idx="22">
                    <c:v>397.88797572934249</c:v>
                  </c:pt>
                </c:numCache>
              </c:numRef>
            </c:plus>
            <c:minus>
              <c:numRef>
                <c:f>'BRF release'!$T$195:$T$217</c:f>
                <c:numCache>
                  <c:formatCode>General</c:formatCode>
                  <c:ptCount val="23"/>
                  <c:pt idx="0">
                    <c:v>503.80478230237946</c:v>
                  </c:pt>
                  <c:pt idx="1">
                    <c:v>1182.7288739612011</c:v>
                  </c:pt>
                  <c:pt idx="2">
                    <c:v>1073.8555380374703</c:v>
                  </c:pt>
                  <c:pt idx="3">
                    <c:v>1157.8080491681687</c:v>
                  </c:pt>
                  <c:pt idx="4">
                    <c:v>1282.2051993872476</c:v>
                  </c:pt>
                  <c:pt idx="5">
                    <c:v>1205.7659801006682</c:v>
                  </c:pt>
                  <c:pt idx="6">
                    <c:v>1152.4462194026112</c:v>
                  </c:pt>
                  <c:pt idx="7">
                    <c:v>899.84383577002529</c:v>
                  </c:pt>
                  <c:pt idx="8">
                    <c:v>623.02061982580346</c:v>
                  </c:pt>
                  <c:pt idx="9">
                    <c:v>647.94144461883559</c:v>
                  </c:pt>
                  <c:pt idx="10">
                    <c:v>684.76380877250233</c:v>
                  </c:pt>
                  <c:pt idx="11">
                    <c:v>536.90184276932564</c:v>
                  </c:pt>
                  <c:pt idx="12">
                    <c:v>1289.7161381266155</c:v>
                  </c:pt>
                  <c:pt idx="13">
                    <c:v>323.37374332895797</c:v>
                  </c:pt>
                  <c:pt idx="14">
                    <c:v>1180.8499877329282</c:v>
                  </c:pt>
                  <c:pt idx="15">
                    <c:v>912.41650706509313</c:v>
                  </c:pt>
                  <c:pt idx="16">
                    <c:v>391.59477382364781</c:v>
                  </c:pt>
                  <c:pt idx="17">
                    <c:v>332.30685735096517</c:v>
                  </c:pt>
                  <c:pt idx="18">
                    <c:v>894.05550447533244</c:v>
                  </c:pt>
                  <c:pt idx="19">
                    <c:v>735.97882680659654</c:v>
                  </c:pt>
                  <c:pt idx="20">
                    <c:v>894.29021659955947</c:v>
                  </c:pt>
                  <c:pt idx="21">
                    <c:v>462.59597833735927</c:v>
                  </c:pt>
                  <c:pt idx="22">
                    <c:v>397.88797572934249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release'!$Q$195:$Q$217</c:f>
              <c:numCache>
                <c:formatCode>_(* #,##0_);_(* \(#,##0\);_(* "-"??_);_(@_)</c:formatCode>
                <c:ptCount val="23"/>
                <c:pt idx="0">
                  <c:v>278.65542439089467</c:v>
                </c:pt>
                <c:pt idx="1">
                  <c:v>654.16968613691301</c:v>
                </c:pt>
                <c:pt idx="2">
                  <c:v>600.39235430116787</c:v>
                </c:pt>
                <c:pt idx="3">
                  <c:v>640.38592851329929</c:v>
                </c:pt>
                <c:pt idx="4">
                  <c:v>723.5693082121378</c:v>
                </c:pt>
                <c:pt idx="5">
                  <c:v>676.13857664634497</c:v>
                </c:pt>
                <c:pt idx="6">
                  <c:v>649.87476277004146</c:v>
                </c:pt>
                <c:pt idx="7">
                  <c:v>497.70541040940543</c:v>
                </c:pt>
                <c:pt idx="8">
                  <c:v>344.59394059034435</c:v>
                </c:pt>
                <c:pt idx="9">
                  <c:v>358.37769821395807</c:v>
                </c:pt>
                <c:pt idx="10">
                  <c:v>385.03461451059553</c:v>
                </c:pt>
                <c:pt idx="11">
                  <c:v>302.33526102772731</c:v>
                </c:pt>
                <c:pt idx="12">
                  <c:v>595.07855720823864</c:v>
                </c:pt>
                <c:pt idx="13">
                  <c:v>151.90189880527481</c:v>
                </c:pt>
                <c:pt idx="14">
                  <c:v>462.7062874460135</c:v>
                </c:pt>
                <c:pt idx="15">
                  <c:v>371.33893367463872</c:v>
                </c:pt>
                <c:pt idx="16">
                  <c:v>143.359924296483</c:v>
                </c:pt>
                <c:pt idx="17">
                  <c:v>136.79583303971282</c:v>
                </c:pt>
                <c:pt idx="18">
                  <c:v>277.84757891799836</c:v>
                </c:pt>
                <c:pt idx="19">
                  <c:v>178.1096571517684</c:v>
                </c:pt>
                <c:pt idx="20">
                  <c:v>416.35670491062064</c:v>
                </c:pt>
                <c:pt idx="21">
                  <c:v>224.96251208815468</c:v>
                </c:pt>
                <c:pt idx="22">
                  <c:v>241.53282676205851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10A-A209-583BD30629B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release'!$Y$195:$Y$217</c:f>
                <c:numCache>
                  <c:formatCode>General</c:formatCode>
                  <c:ptCount val="23"/>
                  <c:pt idx="0">
                    <c:v>503.9569533077796</c:v>
                  </c:pt>
                  <c:pt idx="1">
                    <c:v>1183.9444309495882</c:v>
                  </c:pt>
                  <c:pt idx="2">
                    <c:v>1075.7793233600394</c:v>
                  </c:pt>
                  <c:pt idx="3">
                    <c:v>1159.1990594647812</c:v>
                  </c:pt>
                  <c:pt idx="4">
                    <c:v>1282.5495609401723</c:v>
                  </c:pt>
                  <c:pt idx="5">
                    <c:v>1206.5963190727866</c:v>
                  </c:pt>
                  <c:pt idx="6">
                    <c:v>1153.2447015901027</c:v>
                  </c:pt>
                  <c:pt idx="7">
                    <c:v>900.16747132314197</c:v>
                  </c:pt>
                  <c:pt idx="8">
                    <c:v>623.09233555423305</c:v>
                  </c:pt>
                  <c:pt idx="9">
                    <c:v>648.24650678696639</c:v>
                  </c:pt>
                  <c:pt idx="10">
                    <c:v>685.18011890685614</c:v>
                  </c:pt>
                  <c:pt idx="11">
                    <c:v>537.07432514855429</c:v>
                  </c:pt>
                  <c:pt idx="12">
                    <c:v>1289.7474642218949</c:v>
                  </c:pt>
                  <c:pt idx="13">
                    <c:v>323.73947096193928</c:v>
                  </c:pt>
                  <c:pt idx="14">
                    <c:v>1180.9493132707992</c:v>
                  </c:pt>
                  <c:pt idx="15">
                    <c:v>912.51094330135174</c:v>
                  </c:pt>
                  <c:pt idx="16">
                    <c:v>391.94149486532029</c:v>
                  </c:pt>
                  <c:pt idx="17">
                    <c:v>332.78187343042822</c:v>
                  </c:pt>
                  <c:pt idx="18">
                    <c:v>894.1163215020556</c:v>
                  </c:pt>
                  <c:pt idx="19">
                    <c:v>736.11437618188017</c:v>
                  </c:pt>
                  <c:pt idx="20">
                    <c:v>894.4687684130779</c:v>
                  </c:pt>
                  <c:pt idx="21">
                    <c:v>462.66889622512122</c:v>
                  </c:pt>
                  <c:pt idx="22">
                    <c:v>397.99358924596822</c:v>
                  </c:pt>
                </c:numCache>
              </c:numRef>
            </c:plus>
            <c:minus>
              <c:numRef>
                <c:f>'BRF release'!$Y$195:$Y$217</c:f>
                <c:numCache>
                  <c:formatCode>General</c:formatCode>
                  <c:ptCount val="23"/>
                  <c:pt idx="0">
                    <c:v>503.9569533077796</c:v>
                  </c:pt>
                  <c:pt idx="1">
                    <c:v>1183.9444309495882</c:v>
                  </c:pt>
                  <c:pt idx="2">
                    <c:v>1075.7793233600394</c:v>
                  </c:pt>
                  <c:pt idx="3">
                    <c:v>1159.1990594647812</c:v>
                  </c:pt>
                  <c:pt idx="4">
                    <c:v>1282.5495609401723</c:v>
                  </c:pt>
                  <c:pt idx="5">
                    <c:v>1206.5963190727866</c:v>
                  </c:pt>
                  <c:pt idx="6">
                    <c:v>1153.2447015901027</c:v>
                  </c:pt>
                  <c:pt idx="7">
                    <c:v>900.16747132314197</c:v>
                  </c:pt>
                  <c:pt idx="8">
                    <c:v>623.09233555423305</c:v>
                  </c:pt>
                  <c:pt idx="9">
                    <c:v>648.24650678696639</c:v>
                  </c:pt>
                  <c:pt idx="10">
                    <c:v>685.18011890685614</c:v>
                  </c:pt>
                  <c:pt idx="11">
                    <c:v>537.07432514855429</c:v>
                  </c:pt>
                  <c:pt idx="12">
                    <c:v>1289.7474642218949</c:v>
                  </c:pt>
                  <c:pt idx="13">
                    <c:v>323.73947096193928</c:v>
                  </c:pt>
                  <c:pt idx="14">
                    <c:v>1180.9493132707992</c:v>
                  </c:pt>
                  <c:pt idx="15">
                    <c:v>912.51094330135174</c:v>
                  </c:pt>
                  <c:pt idx="16">
                    <c:v>391.94149486532029</c:v>
                  </c:pt>
                  <c:pt idx="17">
                    <c:v>332.78187343042822</c:v>
                  </c:pt>
                  <c:pt idx="18">
                    <c:v>894.1163215020556</c:v>
                  </c:pt>
                  <c:pt idx="19">
                    <c:v>736.11437618188017</c:v>
                  </c:pt>
                  <c:pt idx="20">
                    <c:v>894.4687684130779</c:v>
                  </c:pt>
                  <c:pt idx="21">
                    <c:v>462.66889622512122</c:v>
                  </c:pt>
                  <c:pt idx="22">
                    <c:v>397.99358924596822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release'!$V$195:$V$217</c:f>
              <c:numCache>
                <c:formatCode>_(* #,##0_);_(* \(#,##0\);_(* "-"??_);_(@_)</c:formatCode>
                <c:ptCount val="23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  <c:pt idx="20">
                  <c:v>960.72591550362063</c:v>
                </c:pt>
                <c:pt idx="21">
                  <c:v>632.43941836799138</c:v>
                </c:pt>
                <c:pt idx="22">
                  <c:v>545.71329276478082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10A-A209-583BD30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release'!$K$219:$K$241</c:f>
                <c:numCache>
                  <c:formatCode>General</c:formatCode>
                  <c:ptCount val="23"/>
                  <c:pt idx="0">
                    <c:v>286.79999224312741</c:v>
                  </c:pt>
                  <c:pt idx="1">
                    <c:v>197.19515777121669</c:v>
                  </c:pt>
                  <c:pt idx="2">
                    <c:v>181.62924143181186</c:v>
                  </c:pt>
                  <c:pt idx="3">
                    <c:v>203.16343657492632</c:v>
                  </c:pt>
                  <c:pt idx="4">
                    <c:v>268.24993650186775</c:v>
                  </c:pt>
                  <c:pt idx="5">
                    <c:v>235.54538170586434</c:v>
                  </c:pt>
                  <c:pt idx="6">
                    <c:v>257.2408816815115</c:v>
                  </c:pt>
                  <c:pt idx="7">
                    <c:v>14.217456857258263</c:v>
                  </c:pt>
                  <c:pt idx="8">
                    <c:v>14.856678792381558</c:v>
                  </c:pt>
                  <c:pt idx="9">
                    <c:v>136.18160486572569</c:v>
                  </c:pt>
                  <c:pt idx="10">
                    <c:v>11.122220082613003</c:v>
                  </c:pt>
                  <c:pt idx="11">
                    <c:v>7.9532117210596125</c:v>
                  </c:pt>
                  <c:pt idx="12">
                    <c:v>7.5732128136214421</c:v>
                  </c:pt>
                  <c:pt idx="13">
                    <c:v>7.1537153915989693</c:v>
                  </c:pt>
                  <c:pt idx="14">
                    <c:v>5.2317466086652171</c:v>
                  </c:pt>
                  <c:pt idx="15">
                    <c:v>6.6091013997365788</c:v>
                  </c:pt>
                  <c:pt idx="16">
                    <c:v>5.5372726136783257</c:v>
                  </c:pt>
                  <c:pt idx="17">
                    <c:v>8.3748911901956085</c:v>
                  </c:pt>
                  <c:pt idx="18">
                    <c:v>11.203358655843166</c:v>
                  </c:pt>
                  <c:pt idx="19">
                    <c:v>9.8787062452529675</c:v>
                  </c:pt>
                  <c:pt idx="20">
                    <c:v>14.122375778072991</c:v>
                  </c:pt>
                  <c:pt idx="21">
                    <c:v>9.1950824140856362</c:v>
                  </c:pt>
                  <c:pt idx="22">
                    <c:v>7.1076869432180301</c:v>
                  </c:pt>
                </c:numCache>
              </c:numRef>
            </c:plus>
            <c:minus>
              <c:numRef>
                <c:f>'BRF release'!$K$219:$K$241</c:f>
                <c:numCache>
                  <c:formatCode>General</c:formatCode>
                  <c:ptCount val="23"/>
                  <c:pt idx="0">
                    <c:v>286.79999224312741</c:v>
                  </c:pt>
                  <c:pt idx="1">
                    <c:v>197.19515777121669</c:v>
                  </c:pt>
                  <c:pt idx="2">
                    <c:v>181.62924143181186</c:v>
                  </c:pt>
                  <c:pt idx="3">
                    <c:v>203.16343657492632</c:v>
                  </c:pt>
                  <c:pt idx="4">
                    <c:v>268.24993650186775</c:v>
                  </c:pt>
                  <c:pt idx="5">
                    <c:v>235.54538170586434</c:v>
                  </c:pt>
                  <c:pt idx="6">
                    <c:v>257.2408816815115</c:v>
                  </c:pt>
                  <c:pt idx="7">
                    <c:v>14.217456857258263</c:v>
                  </c:pt>
                  <c:pt idx="8">
                    <c:v>14.856678792381558</c:v>
                  </c:pt>
                  <c:pt idx="9">
                    <c:v>136.18160486572569</c:v>
                  </c:pt>
                  <c:pt idx="10">
                    <c:v>11.122220082613003</c:v>
                  </c:pt>
                  <c:pt idx="11">
                    <c:v>7.9532117210596125</c:v>
                  </c:pt>
                  <c:pt idx="12">
                    <c:v>7.5732128136214421</c:v>
                  </c:pt>
                  <c:pt idx="13">
                    <c:v>7.1537153915989693</c:v>
                  </c:pt>
                  <c:pt idx="14">
                    <c:v>5.2317466086652171</c:v>
                  </c:pt>
                  <c:pt idx="15">
                    <c:v>6.6091013997365788</c:v>
                  </c:pt>
                  <c:pt idx="16">
                    <c:v>5.5372726136783257</c:v>
                  </c:pt>
                  <c:pt idx="17">
                    <c:v>8.3748911901956085</c:v>
                  </c:pt>
                  <c:pt idx="18">
                    <c:v>11.203358655843166</c:v>
                  </c:pt>
                  <c:pt idx="19">
                    <c:v>9.8787062452529675</c:v>
                  </c:pt>
                  <c:pt idx="20">
                    <c:v>14.122375778072991</c:v>
                  </c:pt>
                  <c:pt idx="21">
                    <c:v>9.1950824140856362</c:v>
                  </c:pt>
                  <c:pt idx="22">
                    <c:v>7.1076869432180301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release'!$H$219:$H$241</c:f>
              <c:numCache>
                <c:formatCode>0</c:formatCode>
                <c:ptCount val="23"/>
                <c:pt idx="0">
                  <c:v>6862.363871384</c:v>
                </c:pt>
                <c:pt idx="1">
                  <c:v>4718.3576112299997</c:v>
                </c:pt>
                <c:pt idx="2">
                  <c:v>4345.9064787280004</c:v>
                </c:pt>
                <c:pt idx="3">
                  <c:v>4861.1627086660001</c:v>
                </c:pt>
                <c:pt idx="4">
                  <c:v>6418.5101901640001</c:v>
                </c:pt>
                <c:pt idx="5">
                  <c:v>5635.9768521870001</c:v>
                </c:pt>
                <c:pt idx="6">
                  <c:v>6155.0926793530007</c:v>
                </c:pt>
                <c:pt idx="7">
                  <c:v>4017.1159151450001</c:v>
                </c:pt>
                <c:pt idx="8">
                  <c:v>4025.5489744250003</c:v>
                </c:pt>
                <c:pt idx="9">
                  <c:v>3258.4649597390003</c:v>
                </c:pt>
                <c:pt idx="10">
                  <c:v>1500.664862032</c:v>
                </c:pt>
                <c:pt idx="11">
                  <c:v>1468.9360635750002</c:v>
                </c:pt>
                <c:pt idx="12">
                  <c:v>2259.51537968</c:v>
                </c:pt>
                <c:pt idx="13">
                  <c:v>1690.4596787400001</c:v>
                </c:pt>
                <c:pt idx="14">
                  <c:v>2110.4763452479997</c:v>
                </c:pt>
                <c:pt idx="15">
                  <c:v>1445.05673598</c:v>
                </c:pt>
                <c:pt idx="16">
                  <c:v>1575.371291061</c:v>
                </c:pt>
                <c:pt idx="17">
                  <c:v>1567.0205764920001</c:v>
                </c:pt>
                <c:pt idx="18">
                  <c:v>1870.692348735</c:v>
                </c:pt>
                <c:pt idx="19">
                  <c:v>1775.722350885</c:v>
                </c:pt>
                <c:pt idx="20">
                  <c:v>2124.139228598307</c:v>
                </c:pt>
                <c:pt idx="21">
                  <c:v>1060.7058823529408</c:v>
                </c:pt>
                <c:pt idx="22">
                  <c:v>2031.5437631640532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2EA-BC05-F6D23217A00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release'!$T$219:$T$241</c:f>
                <c:numCache>
                  <c:formatCode>General</c:formatCode>
                  <c:ptCount val="23"/>
                  <c:pt idx="0">
                    <c:v>3019.6230037231194</c:v>
                  </c:pt>
                  <c:pt idx="1">
                    <c:v>2146.4575768514751</c:v>
                  </c:pt>
                  <c:pt idx="2">
                    <c:v>1989.6079013930657</c:v>
                  </c:pt>
                  <c:pt idx="3">
                    <c:v>2259.915732115041</c:v>
                  </c:pt>
                  <c:pt idx="4">
                    <c:v>2916.8348944091049</c:v>
                  </c:pt>
                  <c:pt idx="5">
                    <c:v>2506.038125351366</c:v>
                  </c:pt>
                  <c:pt idx="6">
                    <c:v>2885.8917611554052</c:v>
                  </c:pt>
                  <c:pt idx="7">
                    <c:v>1765.1130291297657</c:v>
                  </c:pt>
                  <c:pt idx="8">
                    <c:v>1834.1046963485944</c:v>
                  </c:pt>
                  <c:pt idx="9">
                    <c:v>1630.0463143574691</c:v>
                  </c:pt>
                  <c:pt idx="10">
                    <c:v>744.38798443804274</c:v>
                  </c:pt>
                  <c:pt idx="11">
                    <c:v>888.15173588726134</c:v>
                  </c:pt>
                  <c:pt idx="12">
                    <c:v>1382.0174064696664</c:v>
                  </c:pt>
                  <c:pt idx="13">
                    <c:v>1145.2805386438918</c:v>
                  </c:pt>
                  <c:pt idx="14">
                    <c:v>899.17063733724319</c:v>
                  </c:pt>
                  <c:pt idx="15">
                    <c:v>2644.1080626166549</c:v>
                  </c:pt>
                  <c:pt idx="16">
                    <c:v>1001.1034736261541</c:v>
                  </c:pt>
                  <c:pt idx="17">
                    <c:v>1880.7110056272334</c:v>
                  </c:pt>
                  <c:pt idx="18">
                    <c:v>2068.4248864782526</c:v>
                  </c:pt>
                  <c:pt idx="19">
                    <c:v>1579.6186957379366</c:v>
                  </c:pt>
                  <c:pt idx="20">
                    <c:v>2900.9010372056941</c:v>
                  </c:pt>
                  <c:pt idx="21">
                    <c:v>9670.2504897813178</c:v>
                  </c:pt>
                  <c:pt idx="22">
                    <c:v>6366.4407916069085</c:v>
                  </c:pt>
                </c:numCache>
              </c:numRef>
            </c:plus>
            <c:minus>
              <c:numRef>
                <c:f>'BRF release'!$T$219:$T$241</c:f>
                <c:numCache>
                  <c:formatCode>General</c:formatCode>
                  <c:ptCount val="23"/>
                  <c:pt idx="0">
                    <c:v>3019.6230037231194</c:v>
                  </c:pt>
                  <c:pt idx="1">
                    <c:v>2146.4575768514751</c:v>
                  </c:pt>
                  <c:pt idx="2">
                    <c:v>1989.6079013930657</c:v>
                  </c:pt>
                  <c:pt idx="3">
                    <c:v>2259.915732115041</c:v>
                  </c:pt>
                  <c:pt idx="4">
                    <c:v>2916.8348944091049</c:v>
                  </c:pt>
                  <c:pt idx="5">
                    <c:v>2506.038125351366</c:v>
                  </c:pt>
                  <c:pt idx="6">
                    <c:v>2885.8917611554052</c:v>
                  </c:pt>
                  <c:pt idx="7">
                    <c:v>1765.1130291297657</c:v>
                  </c:pt>
                  <c:pt idx="8">
                    <c:v>1834.1046963485944</c:v>
                  </c:pt>
                  <c:pt idx="9">
                    <c:v>1630.0463143574691</c:v>
                  </c:pt>
                  <c:pt idx="10">
                    <c:v>744.38798443804274</c:v>
                  </c:pt>
                  <c:pt idx="11">
                    <c:v>888.15173588726134</c:v>
                  </c:pt>
                  <c:pt idx="12">
                    <c:v>1382.0174064696664</c:v>
                  </c:pt>
                  <c:pt idx="13">
                    <c:v>1145.2805386438918</c:v>
                  </c:pt>
                  <c:pt idx="14">
                    <c:v>899.17063733724319</c:v>
                  </c:pt>
                  <c:pt idx="15">
                    <c:v>2644.1080626166549</c:v>
                  </c:pt>
                  <c:pt idx="16">
                    <c:v>1001.1034736261541</c:v>
                  </c:pt>
                  <c:pt idx="17">
                    <c:v>1880.7110056272334</c:v>
                  </c:pt>
                  <c:pt idx="18">
                    <c:v>2068.4248864782526</c:v>
                  </c:pt>
                  <c:pt idx="19">
                    <c:v>1579.6186957379366</c:v>
                  </c:pt>
                  <c:pt idx="20">
                    <c:v>2900.9010372056941</c:v>
                  </c:pt>
                  <c:pt idx="21">
                    <c:v>9670.2504897813178</c:v>
                  </c:pt>
                  <c:pt idx="22">
                    <c:v>6366.4407916069085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release'!$Q$219:$Q$241</c:f>
              <c:numCache>
                <c:formatCode>_(* #,##0_);_(* \(#,##0\);_(* "-"??_);_(@_)</c:formatCode>
                <c:ptCount val="23"/>
                <c:pt idx="0">
                  <c:v>2648.9719407193134</c:v>
                </c:pt>
                <c:pt idx="1">
                  <c:v>1882.9853547987113</c:v>
                </c:pt>
                <c:pt idx="2">
                  <c:v>1745.388579079369</c:v>
                </c:pt>
                <c:pt idx="3">
                  <c:v>1982.5168093439956</c:v>
                </c:pt>
                <c:pt idx="4">
                  <c:v>2558.8008110528967</c:v>
                </c:pt>
                <c:pt idx="5">
                  <c:v>2198.4283032165231</c:v>
                </c:pt>
                <c:pt idx="6">
                  <c:v>2531.6558689041826</c:v>
                </c:pt>
                <c:pt idx="7">
                  <c:v>1553.1291259568186</c:v>
                </c:pt>
                <c:pt idx="8">
                  <c:v>1612.3079337340155</c:v>
                </c:pt>
                <c:pt idx="9">
                  <c:v>1435.0775902986834</c:v>
                </c:pt>
                <c:pt idx="10">
                  <c:v>654.7860700590287</c:v>
                </c:pt>
                <c:pt idx="11">
                  <c:v>782.88133056064248</c:v>
                </c:pt>
                <c:pt idx="12">
                  <c:v>882.14606832052471</c:v>
                </c:pt>
                <c:pt idx="13">
                  <c:v>1103.6278508173896</c:v>
                </c:pt>
                <c:pt idx="14">
                  <c:v>676.82598699292237</c:v>
                </c:pt>
                <c:pt idx="15">
                  <c:v>1869.6780082743908</c:v>
                </c:pt>
                <c:pt idx="16">
                  <c:v>696.75308629403571</c:v>
                </c:pt>
                <c:pt idx="17">
                  <c:v>1826.9339686087537</c:v>
                </c:pt>
                <c:pt idx="18">
                  <c:v>1290.7740570507119</c:v>
                </c:pt>
                <c:pt idx="19">
                  <c:v>1320.4616221697083</c:v>
                </c:pt>
                <c:pt idx="20">
                  <c:v>2400.2044544145601</c:v>
                </c:pt>
                <c:pt idx="21">
                  <c:v>8457.778531554226</c:v>
                </c:pt>
                <c:pt idx="22">
                  <c:v>6005.8118019515641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2EA-BC05-F6D23217A00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release'!$Y$219:$Y$241</c:f>
                <c:numCache>
                  <c:formatCode>General</c:formatCode>
                  <c:ptCount val="23"/>
                  <c:pt idx="0">
                    <c:v>3033.2123763700574</c:v>
                  </c:pt>
                  <c:pt idx="1">
                    <c:v>2155.496708295218</c:v>
                  </c:pt>
                  <c:pt idx="2">
                    <c:v>1997.8810731945018</c:v>
                  </c:pt>
                  <c:pt idx="3">
                    <c:v>2269.0294176634193</c:v>
                  </c:pt>
                  <c:pt idx="4">
                    <c:v>2929.1438731608646</c:v>
                  </c:pt>
                  <c:pt idx="5">
                    <c:v>2517.0833741768565</c:v>
                  </c:pt>
                  <c:pt idx="6">
                    <c:v>2897.3339690675848</c:v>
                  </c:pt>
                  <c:pt idx="7">
                    <c:v>1765.1702868797518</c:v>
                  </c:pt>
                  <c:pt idx="8">
                    <c:v>1834.1648666553149</c:v>
                  </c:pt>
                  <c:pt idx="9">
                    <c:v>1635.7250430479367</c:v>
                  </c:pt>
                  <c:pt idx="10">
                    <c:v>744.47107073095719</c:v>
                  </c:pt>
                  <c:pt idx="11">
                    <c:v>888.18734484129845</c:v>
                  </c:pt>
                  <c:pt idx="12">
                    <c:v>1382.0381562523748</c:v>
                  </c:pt>
                  <c:pt idx="13">
                    <c:v>1145.3028803946784</c:v>
                  </c:pt>
                  <c:pt idx="14">
                    <c:v>899.18585744107497</c:v>
                  </c:pt>
                  <c:pt idx="15">
                    <c:v>2644.1163225198152</c:v>
                  </c:pt>
                  <c:pt idx="16">
                    <c:v>1001.1187873046586</c:v>
                  </c:pt>
                  <c:pt idx="17">
                    <c:v>1880.7296524194662</c:v>
                  </c:pt>
                  <c:pt idx="18">
                    <c:v>2068.4552270348381</c:v>
                  </c:pt>
                  <c:pt idx="19">
                    <c:v>1579.6495854340292</c:v>
                  </c:pt>
                  <c:pt idx="20">
                    <c:v>2900.9354127864844</c:v>
                  </c:pt>
                  <c:pt idx="21">
                    <c:v>9670.2548614116895</c:v>
                  </c:pt>
                  <c:pt idx="22">
                    <c:v>6366.4447592239485</c:v>
                  </c:pt>
                </c:numCache>
              </c:numRef>
            </c:plus>
            <c:minus>
              <c:numRef>
                <c:f>'BRF release'!$Y$219:$Y$241</c:f>
                <c:numCache>
                  <c:formatCode>General</c:formatCode>
                  <c:ptCount val="23"/>
                  <c:pt idx="0">
                    <c:v>3033.2123763700574</c:v>
                  </c:pt>
                  <c:pt idx="1">
                    <c:v>2155.496708295218</c:v>
                  </c:pt>
                  <c:pt idx="2">
                    <c:v>1997.8810731945018</c:v>
                  </c:pt>
                  <c:pt idx="3">
                    <c:v>2269.0294176634193</c:v>
                  </c:pt>
                  <c:pt idx="4">
                    <c:v>2929.1438731608646</c:v>
                  </c:pt>
                  <c:pt idx="5">
                    <c:v>2517.0833741768565</c:v>
                  </c:pt>
                  <c:pt idx="6">
                    <c:v>2897.3339690675848</c:v>
                  </c:pt>
                  <c:pt idx="7">
                    <c:v>1765.1702868797518</c:v>
                  </c:pt>
                  <c:pt idx="8">
                    <c:v>1834.1648666553149</c:v>
                  </c:pt>
                  <c:pt idx="9">
                    <c:v>1635.7250430479367</c:v>
                  </c:pt>
                  <c:pt idx="10">
                    <c:v>744.47107073095719</c:v>
                  </c:pt>
                  <c:pt idx="11">
                    <c:v>888.18734484129845</c:v>
                  </c:pt>
                  <c:pt idx="12">
                    <c:v>1382.0381562523748</c:v>
                  </c:pt>
                  <c:pt idx="13">
                    <c:v>1145.3028803946784</c:v>
                  </c:pt>
                  <c:pt idx="14">
                    <c:v>899.18585744107497</c:v>
                  </c:pt>
                  <c:pt idx="15">
                    <c:v>2644.1163225198152</c:v>
                  </c:pt>
                  <c:pt idx="16">
                    <c:v>1001.1187873046586</c:v>
                  </c:pt>
                  <c:pt idx="17">
                    <c:v>1880.7296524194662</c:v>
                  </c:pt>
                  <c:pt idx="18">
                    <c:v>2068.4552270348381</c:v>
                  </c:pt>
                  <c:pt idx="19">
                    <c:v>1579.6495854340292</c:v>
                  </c:pt>
                  <c:pt idx="20">
                    <c:v>2900.9354127864844</c:v>
                  </c:pt>
                  <c:pt idx="21">
                    <c:v>9670.2548614116895</c:v>
                  </c:pt>
                  <c:pt idx="22">
                    <c:v>6366.4447592239485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release'!$V$219:$V$241</c:f>
              <c:numCache>
                <c:formatCode>_(* #,##0_);_(* \(#,##0\);_(* "-"??_);_(@_)</c:formatCode>
                <c:ptCount val="23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  <c:pt idx="20">
                  <c:v>4524.3436830128667</c:v>
                </c:pt>
                <c:pt idx="21">
                  <c:v>9518.4844139071665</c:v>
                </c:pt>
                <c:pt idx="22">
                  <c:v>8037.3555651156175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2EA-BC05-F6D2321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release'!$K$339:$K$361</c:f>
                <c:numCache>
                  <c:formatCode>General</c:formatCode>
                  <c:ptCount val="23"/>
                  <c:pt idx="0">
                    <c:v>5.3082928496704467</c:v>
                  </c:pt>
                  <c:pt idx="1">
                    <c:v>9.6230549520763713</c:v>
                  </c:pt>
                  <c:pt idx="2">
                    <c:v>16.407450626254111</c:v>
                  </c:pt>
                  <c:pt idx="3">
                    <c:v>21.829289847040503</c:v>
                  </c:pt>
                  <c:pt idx="4">
                    <c:v>18.536445084678085</c:v>
                  </c:pt>
                  <c:pt idx="5">
                    <c:v>20.040934501964362</c:v>
                  </c:pt>
                  <c:pt idx="6">
                    <c:v>18.422898713562137</c:v>
                  </c:pt>
                  <c:pt idx="7">
                    <c:v>0.55975922719969518</c:v>
                  </c:pt>
                  <c:pt idx="8">
                    <c:v>0</c:v>
                  </c:pt>
                  <c:pt idx="9">
                    <c:v>5.0569671290211095E-2</c:v>
                  </c:pt>
                  <c:pt idx="10">
                    <c:v>0.3231868242858919</c:v>
                  </c:pt>
                  <c:pt idx="11">
                    <c:v>1.0500095199568431</c:v>
                  </c:pt>
                  <c:pt idx="12">
                    <c:v>0.34782573291808072</c:v>
                  </c:pt>
                  <c:pt idx="13">
                    <c:v>0.32966302722628754</c:v>
                  </c:pt>
                  <c:pt idx="14">
                    <c:v>0.19248627034674445</c:v>
                  </c:pt>
                  <c:pt idx="15">
                    <c:v>0.12736489608679463</c:v>
                  </c:pt>
                  <c:pt idx="16">
                    <c:v>0.294704755306052</c:v>
                  </c:pt>
                  <c:pt idx="17">
                    <c:v>0.43442910770987708</c:v>
                  </c:pt>
                  <c:pt idx="18">
                    <c:v>1.2109931019456717</c:v>
                  </c:pt>
                  <c:pt idx="19">
                    <c:v>3.2778719113473604</c:v>
                  </c:pt>
                  <c:pt idx="20">
                    <c:v>5.8868158099609271</c:v>
                  </c:pt>
                  <c:pt idx="21">
                    <c:v>6.6731044565366444</c:v>
                  </c:pt>
                  <c:pt idx="22">
                    <c:v>4.0941880638783399</c:v>
                  </c:pt>
                </c:numCache>
              </c:numRef>
            </c:plus>
            <c:minus>
              <c:numRef>
                <c:f>'BRF release'!$K$339:$K$361</c:f>
                <c:numCache>
                  <c:formatCode>General</c:formatCode>
                  <c:ptCount val="23"/>
                  <c:pt idx="0">
                    <c:v>5.3082928496704467</c:v>
                  </c:pt>
                  <c:pt idx="1">
                    <c:v>9.6230549520763713</c:v>
                  </c:pt>
                  <c:pt idx="2">
                    <c:v>16.407450626254111</c:v>
                  </c:pt>
                  <c:pt idx="3">
                    <c:v>21.829289847040503</c:v>
                  </c:pt>
                  <c:pt idx="4">
                    <c:v>18.536445084678085</c:v>
                  </c:pt>
                  <c:pt idx="5">
                    <c:v>20.040934501964362</c:v>
                  </c:pt>
                  <c:pt idx="6">
                    <c:v>18.422898713562137</c:v>
                  </c:pt>
                  <c:pt idx="7">
                    <c:v>0.55975922719969518</c:v>
                  </c:pt>
                  <c:pt idx="8">
                    <c:v>0</c:v>
                  </c:pt>
                  <c:pt idx="9">
                    <c:v>5.0569671290211095E-2</c:v>
                  </c:pt>
                  <c:pt idx="10">
                    <c:v>0.3231868242858919</c:v>
                  </c:pt>
                  <c:pt idx="11">
                    <c:v>1.0500095199568431</c:v>
                  </c:pt>
                  <c:pt idx="12">
                    <c:v>0.34782573291808072</c:v>
                  </c:pt>
                  <c:pt idx="13">
                    <c:v>0.32966302722628754</c:v>
                  </c:pt>
                  <c:pt idx="14">
                    <c:v>0.19248627034674445</c:v>
                  </c:pt>
                  <c:pt idx="15">
                    <c:v>0.12736489608679463</c:v>
                  </c:pt>
                  <c:pt idx="16">
                    <c:v>0.294704755306052</c:v>
                  </c:pt>
                  <c:pt idx="17">
                    <c:v>0.43442910770987708</c:v>
                  </c:pt>
                  <c:pt idx="18">
                    <c:v>1.2109931019456717</c:v>
                  </c:pt>
                  <c:pt idx="19">
                    <c:v>3.2778719113473604</c:v>
                  </c:pt>
                  <c:pt idx="20">
                    <c:v>5.8868158099609271</c:v>
                  </c:pt>
                  <c:pt idx="21">
                    <c:v>6.6731044565366444</c:v>
                  </c:pt>
                  <c:pt idx="22">
                    <c:v>4.0941880638783399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release'!$H$339:$H$361</c:f>
              <c:numCache>
                <c:formatCode>0</c:formatCode>
                <c:ptCount val="23"/>
                <c:pt idx="0">
                  <c:v>184.71823478899998</c:v>
                </c:pt>
                <c:pt idx="1">
                  <c:v>334.86353793299998</c:v>
                </c:pt>
                <c:pt idx="2">
                  <c:v>570.94727116599995</c:v>
                </c:pt>
                <c:pt idx="3">
                  <c:v>759.61669814300001</c:v>
                </c:pt>
                <c:pt idx="4">
                  <c:v>645.03212469099992</c:v>
                </c:pt>
                <c:pt idx="5">
                  <c:v>697.38542118199996</c:v>
                </c:pt>
                <c:pt idx="6">
                  <c:v>641.08093250299999</c:v>
                </c:pt>
                <c:pt idx="7">
                  <c:v>421.71447902</c:v>
                </c:pt>
                <c:pt idx="8">
                  <c:v>270</c:v>
                </c:pt>
                <c:pt idx="9">
                  <c:v>37.974202294000001</c:v>
                </c:pt>
                <c:pt idx="10">
                  <c:v>118.71394232599999</c:v>
                </c:pt>
                <c:pt idx="11">
                  <c:v>92.904411719999999</c:v>
                </c:pt>
                <c:pt idx="12">
                  <c:v>53.240625000000001</c:v>
                </c:pt>
                <c:pt idx="13">
                  <c:v>41.992637236999997</c:v>
                </c:pt>
                <c:pt idx="14">
                  <c:v>62.721700713000004</c:v>
                </c:pt>
                <c:pt idx="15">
                  <c:v>81.908071767999999</c:v>
                </c:pt>
                <c:pt idx="16">
                  <c:v>119.63133635999999</c:v>
                </c:pt>
                <c:pt idx="17">
                  <c:v>401.77851247199999</c:v>
                </c:pt>
                <c:pt idx="18">
                  <c:v>154.013937285</c:v>
                </c:pt>
                <c:pt idx="19">
                  <c:v>543.29010994500004</c:v>
                </c:pt>
                <c:pt idx="20">
                  <c:v>779.16139585605231</c:v>
                </c:pt>
                <c:pt idx="21">
                  <c:v>750.70533642691419</c:v>
                </c:pt>
                <c:pt idx="22">
                  <c:v>868.34706906558324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F63-AFB2-46CF77AC66C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release'!$T$339:$T$361</c:f>
                <c:numCache>
                  <c:formatCode>General</c:formatCode>
                  <c:ptCount val="23"/>
                  <c:pt idx="0">
                    <c:v>306.38726261533481</c:v>
                  </c:pt>
                  <c:pt idx="1">
                    <c:v>567.20924002120955</c:v>
                  </c:pt>
                  <c:pt idx="2">
                    <c:v>991.43775748859605</c:v>
                  </c:pt>
                  <c:pt idx="3">
                    <c:v>1272.6855524021601</c:v>
                  </c:pt>
                  <c:pt idx="4">
                    <c:v>1239.6900010435852</c:v>
                  </c:pt>
                  <c:pt idx="5">
                    <c:v>1208.2656664163717</c:v>
                  </c:pt>
                  <c:pt idx="6">
                    <c:v>1077.8546777134341</c:v>
                  </c:pt>
                  <c:pt idx="7">
                    <c:v>735.84185050719577</c:v>
                  </c:pt>
                  <c:pt idx="8">
                    <c:v>500.42693526351866</c:v>
                  </c:pt>
                  <c:pt idx="9">
                    <c:v>91.368326642539543</c:v>
                  </c:pt>
                  <c:pt idx="10">
                    <c:v>210.36656791265196</c:v>
                  </c:pt>
                  <c:pt idx="11">
                    <c:v>186.98268274027234</c:v>
                  </c:pt>
                  <c:pt idx="12">
                    <c:v>109.38114845555511</c:v>
                  </c:pt>
                  <c:pt idx="13">
                    <c:v>60.892745414700308</c:v>
                  </c:pt>
                  <c:pt idx="14">
                    <c:v>1001.0098955670068</c:v>
                  </c:pt>
                  <c:pt idx="15">
                    <c:v>266.47555120064527</c:v>
                  </c:pt>
                  <c:pt idx="16">
                    <c:v>699.44878976451423</c:v>
                  </c:pt>
                  <c:pt idx="17">
                    <c:v>3263.9748350225409</c:v>
                  </c:pt>
                  <c:pt idx="18">
                    <c:v>364.25696803061925</c:v>
                  </c:pt>
                  <c:pt idx="19">
                    <c:v>1036.2753072718224</c:v>
                  </c:pt>
                  <c:pt idx="20">
                    <c:v>3580.4184968785712</c:v>
                  </c:pt>
                  <c:pt idx="21">
                    <c:v>3761.7813879816908</c:v>
                  </c:pt>
                  <c:pt idx="22">
                    <c:v>1564.6840788433688</c:v>
                  </c:pt>
                </c:numCache>
              </c:numRef>
            </c:plus>
            <c:minus>
              <c:numRef>
                <c:f>'BRF release'!$T$339:$T$361</c:f>
                <c:numCache>
                  <c:formatCode>General</c:formatCode>
                  <c:ptCount val="23"/>
                  <c:pt idx="0">
                    <c:v>306.38726261533481</c:v>
                  </c:pt>
                  <c:pt idx="1">
                    <c:v>567.20924002120955</c:v>
                  </c:pt>
                  <c:pt idx="2">
                    <c:v>991.43775748859605</c:v>
                  </c:pt>
                  <c:pt idx="3">
                    <c:v>1272.6855524021601</c:v>
                  </c:pt>
                  <c:pt idx="4">
                    <c:v>1239.6900010435852</c:v>
                  </c:pt>
                  <c:pt idx="5">
                    <c:v>1208.2656664163717</c:v>
                  </c:pt>
                  <c:pt idx="6">
                    <c:v>1077.8546777134341</c:v>
                  </c:pt>
                  <c:pt idx="7">
                    <c:v>735.84185050719577</c:v>
                  </c:pt>
                  <c:pt idx="8">
                    <c:v>500.42693526351866</c:v>
                  </c:pt>
                  <c:pt idx="9">
                    <c:v>91.368326642539543</c:v>
                  </c:pt>
                  <c:pt idx="10">
                    <c:v>210.36656791265196</c:v>
                  </c:pt>
                  <c:pt idx="11">
                    <c:v>186.98268274027234</c:v>
                  </c:pt>
                  <c:pt idx="12">
                    <c:v>109.38114845555511</c:v>
                  </c:pt>
                  <c:pt idx="13">
                    <c:v>60.892745414700308</c:v>
                  </c:pt>
                  <c:pt idx="14">
                    <c:v>1001.0098955670068</c:v>
                  </c:pt>
                  <c:pt idx="15">
                    <c:v>266.47555120064527</c:v>
                  </c:pt>
                  <c:pt idx="16">
                    <c:v>699.44878976451423</c:v>
                  </c:pt>
                  <c:pt idx="17">
                    <c:v>3263.9748350225409</c:v>
                  </c:pt>
                  <c:pt idx="18">
                    <c:v>364.25696803061925</c:v>
                  </c:pt>
                  <c:pt idx="19">
                    <c:v>1036.2753072718224</c:v>
                  </c:pt>
                  <c:pt idx="20">
                    <c:v>3580.4184968785712</c:v>
                  </c:pt>
                  <c:pt idx="21">
                    <c:v>3761.7813879816908</c:v>
                  </c:pt>
                  <c:pt idx="22">
                    <c:v>1564.6840788433688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release'!$Q$339:$Q$361</c:f>
              <c:numCache>
                <c:formatCode>_(* #,##0_);_(* \(#,##0\);_(* "-"??_);_(@_)</c:formatCode>
                <c:ptCount val="23"/>
                <c:pt idx="0">
                  <c:v>115.45029921099594</c:v>
                </c:pt>
                <c:pt idx="1">
                  <c:v>213.73106674445918</c:v>
                </c:pt>
                <c:pt idx="2">
                  <c:v>373.58532719045365</c:v>
                </c:pt>
                <c:pt idx="3">
                  <c:v>479.56278133798332</c:v>
                </c:pt>
                <c:pt idx="4">
                  <c:v>467.12967219218359</c:v>
                </c:pt>
                <c:pt idx="5">
                  <c:v>455.28861586285075</c:v>
                </c:pt>
                <c:pt idx="6">
                  <c:v>406.14823209611922</c:v>
                </c:pt>
                <c:pt idx="7">
                  <c:v>278.64151621965618</c:v>
                </c:pt>
                <c:pt idx="8">
                  <c:v>189.53489276934218</c:v>
                </c:pt>
                <c:pt idx="9">
                  <c:v>34.50769718704943</c:v>
                </c:pt>
                <c:pt idx="10">
                  <c:v>79.677182554410564</c:v>
                </c:pt>
                <c:pt idx="11">
                  <c:v>70.805888102035695</c:v>
                </c:pt>
                <c:pt idx="12">
                  <c:v>11.964492760550002</c:v>
                </c:pt>
                <c:pt idx="13">
                  <c:v>19.389360977151295</c:v>
                </c:pt>
                <c:pt idx="14">
                  <c:v>104.33905191549809</c:v>
                </c:pt>
                <c:pt idx="15">
                  <c:v>84.547116132872276</c:v>
                </c:pt>
                <c:pt idx="16">
                  <c:v>240.99026179526109</c:v>
                </c:pt>
                <c:pt idx="17">
                  <c:v>863.69898107714687</c:v>
                </c:pt>
                <c:pt idx="18">
                  <c:v>100.84498621696973</c:v>
                </c:pt>
                <c:pt idx="19">
                  <c:v>448.71102240848853</c:v>
                </c:pt>
                <c:pt idx="20">
                  <c:v>1478.4632327402855</c:v>
                </c:pt>
                <c:pt idx="21">
                  <c:v>1380.7851439719639</c:v>
                </c:pt>
                <c:pt idx="22">
                  <c:v>745.25305259756817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F63-AFB2-46CF77AC66C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release'!$Y$339:$Y$361</c:f>
                <c:numCache>
                  <c:formatCode>General</c:formatCode>
                  <c:ptCount val="23"/>
                  <c:pt idx="0">
                    <c:v>306.43324340857015</c:v>
                  </c:pt>
                  <c:pt idx="1">
                    <c:v>567.29086468235039</c:v>
                  </c:pt>
                  <c:pt idx="2">
                    <c:v>991.57351286229368</c:v>
                  </c:pt>
                  <c:pt idx="3">
                    <c:v>1272.8727482307165</c:v>
                  </c:pt>
                  <c:pt idx="4">
                    <c:v>1239.8285762490805</c:v>
                  </c:pt>
                  <c:pt idx="5">
                    <c:v>1208.4318597655022</c:v>
                  </c:pt>
                  <c:pt idx="6">
                    <c:v>1078.0121100737881</c:v>
                  </c:pt>
                  <c:pt idx="7">
                    <c:v>735.84206341323454</c:v>
                  </c:pt>
                  <c:pt idx="8">
                    <c:v>500.42693526351866</c:v>
                  </c:pt>
                  <c:pt idx="9">
                    <c:v>91.368340636948517</c:v>
                  </c:pt>
                  <c:pt idx="10">
                    <c:v>210.36681616897613</c:v>
                  </c:pt>
                  <c:pt idx="11">
                    <c:v>186.9856309044664</c:v>
                  </c:pt>
                  <c:pt idx="12">
                    <c:v>109.38170148702507</c:v>
                  </c:pt>
                  <c:pt idx="13">
                    <c:v>60.893637778104747</c:v>
                  </c:pt>
                  <c:pt idx="14">
                    <c:v>1001.0099140737989</c:v>
                  </c:pt>
                  <c:pt idx="15">
                    <c:v>266.47558163836419</c:v>
                  </c:pt>
                  <c:pt idx="16">
                    <c:v>699.44885184975203</c:v>
                  </c:pt>
                  <c:pt idx="17">
                    <c:v>3263.9748639334025</c:v>
                  </c:pt>
                  <c:pt idx="18">
                    <c:v>364.25898103293554</c:v>
                  </c:pt>
                  <c:pt idx="19">
                    <c:v>1036.280491423812</c:v>
                  </c:pt>
                  <c:pt idx="20">
                    <c:v>3580.4233363375606</c:v>
                  </c:pt>
                  <c:pt idx="21">
                    <c:v>3761.7873067583901</c:v>
                  </c:pt>
                  <c:pt idx="22">
                    <c:v>1564.689435307155</c:v>
                  </c:pt>
                </c:numCache>
              </c:numRef>
            </c:plus>
            <c:minus>
              <c:numRef>
                <c:f>'BRF release'!$Y$339:$Y$361</c:f>
                <c:numCache>
                  <c:formatCode>General</c:formatCode>
                  <c:ptCount val="23"/>
                  <c:pt idx="0">
                    <c:v>306.43324340857015</c:v>
                  </c:pt>
                  <c:pt idx="1">
                    <c:v>567.29086468235039</c:v>
                  </c:pt>
                  <c:pt idx="2">
                    <c:v>991.57351286229368</c:v>
                  </c:pt>
                  <c:pt idx="3">
                    <c:v>1272.8727482307165</c:v>
                  </c:pt>
                  <c:pt idx="4">
                    <c:v>1239.8285762490805</c:v>
                  </c:pt>
                  <c:pt idx="5">
                    <c:v>1208.4318597655022</c:v>
                  </c:pt>
                  <c:pt idx="6">
                    <c:v>1078.0121100737881</c:v>
                  </c:pt>
                  <c:pt idx="7">
                    <c:v>735.84206341323454</c:v>
                  </c:pt>
                  <c:pt idx="8">
                    <c:v>500.42693526351866</c:v>
                  </c:pt>
                  <c:pt idx="9">
                    <c:v>91.368340636948517</c:v>
                  </c:pt>
                  <c:pt idx="10">
                    <c:v>210.36681616897613</c:v>
                  </c:pt>
                  <c:pt idx="11">
                    <c:v>186.9856309044664</c:v>
                  </c:pt>
                  <c:pt idx="12">
                    <c:v>109.38170148702507</c:v>
                  </c:pt>
                  <c:pt idx="13">
                    <c:v>60.893637778104747</c:v>
                  </c:pt>
                  <c:pt idx="14">
                    <c:v>1001.0099140737989</c:v>
                  </c:pt>
                  <c:pt idx="15">
                    <c:v>266.47558163836419</c:v>
                  </c:pt>
                  <c:pt idx="16">
                    <c:v>699.44885184975203</c:v>
                  </c:pt>
                  <c:pt idx="17">
                    <c:v>3263.9748639334025</c:v>
                  </c:pt>
                  <c:pt idx="18">
                    <c:v>364.25898103293554</c:v>
                  </c:pt>
                  <c:pt idx="19">
                    <c:v>1036.280491423812</c:v>
                  </c:pt>
                  <c:pt idx="20">
                    <c:v>3580.4233363375606</c:v>
                  </c:pt>
                  <c:pt idx="21">
                    <c:v>3761.7873067583901</c:v>
                  </c:pt>
                  <c:pt idx="22">
                    <c:v>1564.689435307155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release'!$V$339:$V$361</c:f>
              <c:numCache>
                <c:formatCode>_(* #,##0_);_(* \(#,##0\);_(* "-"??_);_(@_)</c:formatCode>
                <c:ptCount val="23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  <c:pt idx="20">
                  <c:v>2257.624628596338</c:v>
                </c:pt>
                <c:pt idx="21">
                  <c:v>2131.4904803988779</c:v>
                </c:pt>
                <c:pt idx="22">
                  <c:v>1613.6001216631514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F63-AFB2-46CF77AC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release'!$D$50:$D$71</c:f>
            </c:numRef>
          </c:val>
          <c:smooth val="0"/>
          <c:extLst>
            <c:ext xmlns:c16="http://schemas.microsoft.com/office/drawing/2014/chart" uri="{C3380CC4-5D6E-409C-BE32-E72D297353CC}">
              <c16:uniqueId val="{00000000-D07E-417A-A226-7750C66AAC3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release'!$R$50:$R$71</c:f>
              </c:numRef>
            </c:plus>
            <c:minus>
              <c:numRef>
                <c:f>'rockfish release'!$R$50:$R$71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release'!$O$50:$O$71</c:f>
            </c:numRef>
          </c:val>
          <c:smooth val="0"/>
          <c:extLst>
            <c:ext xmlns:c16="http://schemas.microsoft.com/office/drawing/2014/chart" uri="{C3380CC4-5D6E-409C-BE32-E72D297353CC}">
              <c16:uniqueId val="{00000001-D07E-417A-A226-7750C66AAC3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release'!$N$50:$N$71</c:f>
              </c:numRef>
            </c:plus>
            <c:minus>
              <c:numRef>
                <c:f>'rockfish release'!$N$50:$N$71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release'!$K$50:$K$71</c:f>
            </c:numRef>
          </c:val>
          <c:smooth val="0"/>
          <c:extLst>
            <c:ext xmlns:c16="http://schemas.microsoft.com/office/drawing/2014/chart" uri="{C3380CC4-5D6E-409C-BE32-E72D297353CC}">
              <c16:uniqueId val="{00000002-D07E-417A-A226-7750C66A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release'!$K$243:$K$265</c:f>
                <c:numCache>
                  <c:formatCode>General</c:formatCode>
                  <c:ptCount val="23"/>
                  <c:pt idx="0">
                    <c:v>2532.3336261553245</c:v>
                  </c:pt>
                  <c:pt idx="1">
                    <c:v>2710.4902724662916</c:v>
                  </c:pt>
                  <c:pt idx="2">
                    <c:v>2015.9302767074789</c:v>
                  </c:pt>
                  <c:pt idx="3">
                    <c:v>1961.7305082523112</c:v>
                  </c:pt>
                  <c:pt idx="4">
                    <c:v>2359.6973266314576</c:v>
                  </c:pt>
                  <c:pt idx="5">
                    <c:v>1869.3901619953594</c:v>
                  </c:pt>
                  <c:pt idx="6">
                    <c:v>2383.7861126115322</c:v>
                  </c:pt>
                  <c:pt idx="7">
                    <c:v>103.06750777981439</c:v>
                  </c:pt>
                  <c:pt idx="8">
                    <c:v>34.253182848897417</c:v>
                  </c:pt>
                  <c:pt idx="9">
                    <c:v>29.51396162012006</c:v>
                  </c:pt>
                  <c:pt idx="10">
                    <c:v>48.844347500767746</c:v>
                  </c:pt>
                  <c:pt idx="11">
                    <c:v>32.629817568742858</c:v>
                  </c:pt>
                  <c:pt idx="12">
                    <c:v>22.00105362029635</c:v>
                  </c:pt>
                  <c:pt idx="13">
                    <c:v>18.449904146578884</c:v>
                  </c:pt>
                  <c:pt idx="14">
                    <c:v>22.253161725483416</c:v>
                  </c:pt>
                  <c:pt idx="15">
                    <c:v>33.175659850186314</c:v>
                  </c:pt>
                  <c:pt idx="16">
                    <c:v>20.481654776007375</c:v>
                  </c:pt>
                  <c:pt idx="17">
                    <c:v>35.025325514358208</c:v>
                  </c:pt>
                  <c:pt idx="18">
                    <c:v>33.732511656169692</c:v>
                  </c:pt>
                  <c:pt idx="19">
                    <c:v>29.856097005927619</c:v>
                  </c:pt>
                  <c:pt idx="20">
                    <c:v>50.232390372630391</c:v>
                  </c:pt>
                  <c:pt idx="21">
                    <c:v>11.989737576089267</c:v>
                  </c:pt>
                  <c:pt idx="22">
                    <c:v>21.04750897626657</c:v>
                  </c:pt>
                </c:numCache>
              </c:numRef>
            </c:plus>
            <c:minus>
              <c:numRef>
                <c:f>'BRF release'!$K$243:$K$265</c:f>
                <c:numCache>
                  <c:formatCode>General</c:formatCode>
                  <c:ptCount val="23"/>
                  <c:pt idx="0">
                    <c:v>2532.3336261553245</c:v>
                  </c:pt>
                  <c:pt idx="1">
                    <c:v>2710.4902724662916</c:v>
                  </c:pt>
                  <c:pt idx="2">
                    <c:v>2015.9302767074789</c:v>
                  </c:pt>
                  <c:pt idx="3">
                    <c:v>1961.7305082523112</c:v>
                  </c:pt>
                  <c:pt idx="4">
                    <c:v>2359.6973266314576</c:v>
                  </c:pt>
                  <c:pt idx="5">
                    <c:v>1869.3901619953594</c:v>
                  </c:pt>
                  <c:pt idx="6">
                    <c:v>2383.7861126115322</c:v>
                  </c:pt>
                  <c:pt idx="7">
                    <c:v>103.06750777981439</c:v>
                  </c:pt>
                  <c:pt idx="8">
                    <c:v>34.253182848897417</c:v>
                  </c:pt>
                  <c:pt idx="9">
                    <c:v>29.51396162012006</c:v>
                  </c:pt>
                  <c:pt idx="10">
                    <c:v>48.844347500767746</c:v>
                  </c:pt>
                  <c:pt idx="11">
                    <c:v>32.629817568742858</c:v>
                  </c:pt>
                  <c:pt idx="12">
                    <c:v>22.00105362029635</c:v>
                  </c:pt>
                  <c:pt idx="13">
                    <c:v>18.449904146578884</c:v>
                  </c:pt>
                  <c:pt idx="14">
                    <c:v>22.253161725483416</c:v>
                  </c:pt>
                  <c:pt idx="15">
                    <c:v>33.175659850186314</c:v>
                  </c:pt>
                  <c:pt idx="16">
                    <c:v>20.481654776007375</c:v>
                  </c:pt>
                  <c:pt idx="17">
                    <c:v>35.025325514358208</c:v>
                  </c:pt>
                  <c:pt idx="18">
                    <c:v>33.732511656169692</c:v>
                  </c:pt>
                  <c:pt idx="19">
                    <c:v>29.856097005927619</c:v>
                  </c:pt>
                  <c:pt idx="20">
                    <c:v>50.232390372630391</c:v>
                  </c:pt>
                  <c:pt idx="21">
                    <c:v>11.989737576089267</c:v>
                  </c:pt>
                  <c:pt idx="22">
                    <c:v>21.04750897626657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release'!$H$243:$H$265</c:f>
              <c:numCache>
                <c:formatCode>0</c:formatCode>
                <c:ptCount val="23"/>
                <c:pt idx="0">
                  <c:v>3593.8633058099999</c:v>
                </c:pt>
                <c:pt idx="1">
                  <c:v>3846.7014892349998</c:v>
                </c:pt>
                <c:pt idx="2">
                  <c:v>2860.988683995</c:v>
                </c:pt>
                <c:pt idx="3">
                  <c:v>2784.0688986149999</c:v>
                </c:pt>
                <c:pt idx="4">
                  <c:v>3348.8595449700001</c:v>
                </c:pt>
                <c:pt idx="5">
                  <c:v>2653.0203753749997</c:v>
                </c:pt>
                <c:pt idx="6">
                  <c:v>3383.0461162500001</c:v>
                </c:pt>
                <c:pt idx="7">
                  <c:v>3354.3628325549998</c:v>
                </c:pt>
                <c:pt idx="8">
                  <c:v>1828.5365857499999</c:v>
                </c:pt>
                <c:pt idx="9">
                  <c:v>1944.874680812</c:v>
                </c:pt>
                <c:pt idx="10">
                  <c:v>1194.3755453199999</c:v>
                </c:pt>
                <c:pt idx="11">
                  <c:v>893.46483692999993</c:v>
                </c:pt>
                <c:pt idx="12">
                  <c:v>943.27151052399995</c:v>
                </c:pt>
                <c:pt idx="13">
                  <c:v>562.97033168500002</c:v>
                </c:pt>
                <c:pt idx="14">
                  <c:v>498.76006419999999</c:v>
                </c:pt>
                <c:pt idx="15">
                  <c:v>724.78899046800007</c:v>
                </c:pt>
                <c:pt idx="16">
                  <c:v>680.67432921600005</c:v>
                </c:pt>
                <c:pt idx="17">
                  <c:v>503.83619585400004</c:v>
                </c:pt>
                <c:pt idx="18">
                  <c:v>474.74151463499999</c:v>
                </c:pt>
                <c:pt idx="19">
                  <c:v>438.71814747299999</c:v>
                </c:pt>
                <c:pt idx="20">
                  <c:v>783.88337750851952</c:v>
                </c:pt>
                <c:pt idx="21">
                  <c:v>167.06410256410257</c:v>
                </c:pt>
                <c:pt idx="22">
                  <c:v>367.88973607038093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85A-91CE-CF371ED7720F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release'!$T$243:$T$265</c:f>
                <c:numCache>
                  <c:formatCode>General</c:formatCode>
                  <c:ptCount val="23"/>
                  <c:pt idx="0">
                    <c:v>2647.9828815370856</c:v>
                  </c:pt>
                  <c:pt idx="1">
                    <c:v>2993.8709458717758</c:v>
                  </c:pt>
                  <c:pt idx="2">
                    <c:v>2114.9036794102799</c:v>
                  </c:pt>
                  <c:pt idx="3">
                    <c:v>1993.8032815997365</c:v>
                  </c:pt>
                  <c:pt idx="4">
                    <c:v>2423.5909679469601</c:v>
                  </c:pt>
                  <c:pt idx="5">
                    <c:v>1919.0059770696948</c:v>
                  </c:pt>
                  <c:pt idx="6">
                    <c:v>2396.2840154994847</c:v>
                  </c:pt>
                  <c:pt idx="7">
                    <c:v>2107.4347944902493</c:v>
                  </c:pt>
                  <c:pt idx="8">
                    <c:v>556.644256967307</c:v>
                  </c:pt>
                  <c:pt idx="9">
                    <c:v>521.90920270725178</c:v>
                  </c:pt>
                  <c:pt idx="10">
                    <c:v>359.70552085942984</c:v>
                  </c:pt>
                  <c:pt idx="11">
                    <c:v>446.59237700524426</c:v>
                  </c:pt>
                  <c:pt idx="12">
                    <c:v>388.32799443359789</c:v>
                  </c:pt>
                  <c:pt idx="13">
                    <c:v>1259.4115912864618</c:v>
                  </c:pt>
                  <c:pt idx="14">
                    <c:v>712.19300845742657</c:v>
                  </c:pt>
                  <c:pt idx="15">
                    <c:v>804.20565820856791</c:v>
                  </c:pt>
                  <c:pt idx="16">
                    <c:v>454.86036152090395</c:v>
                  </c:pt>
                  <c:pt idx="17">
                    <c:v>438.37028547518548</c:v>
                  </c:pt>
                  <c:pt idx="18">
                    <c:v>1223.7459628563781</c:v>
                  </c:pt>
                  <c:pt idx="19">
                    <c:v>2450.2371336300321</c:v>
                  </c:pt>
                  <c:pt idx="20">
                    <c:v>4116.0630825078961</c:v>
                  </c:pt>
                  <c:pt idx="21">
                    <c:v>100.93795378261015</c:v>
                  </c:pt>
                  <c:pt idx="22">
                    <c:v>108.81453807024914</c:v>
                  </c:pt>
                </c:numCache>
              </c:numRef>
            </c:plus>
            <c:minus>
              <c:numRef>
                <c:f>'BRF release'!$T$243:$T$265</c:f>
                <c:numCache>
                  <c:formatCode>General</c:formatCode>
                  <c:ptCount val="23"/>
                  <c:pt idx="0">
                    <c:v>2647.9828815370856</c:v>
                  </c:pt>
                  <c:pt idx="1">
                    <c:v>2993.8709458717758</c:v>
                  </c:pt>
                  <c:pt idx="2">
                    <c:v>2114.9036794102799</c:v>
                  </c:pt>
                  <c:pt idx="3">
                    <c:v>1993.8032815997365</c:v>
                  </c:pt>
                  <c:pt idx="4">
                    <c:v>2423.5909679469601</c:v>
                  </c:pt>
                  <c:pt idx="5">
                    <c:v>1919.0059770696948</c:v>
                  </c:pt>
                  <c:pt idx="6">
                    <c:v>2396.2840154994847</c:v>
                  </c:pt>
                  <c:pt idx="7">
                    <c:v>2107.4347944902493</c:v>
                  </c:pt>
                  <c:pt idx="8">
                    <c:v>556.644256967307</c:v>
                  </c:pt>
                  <c:pt idx="9">
                    <c:v>521.90920270725178</c:v>
                  </c:pt>
                  <c:pt idx="10">
                    <c:v>359.70552085942984</c:v>
                  </c:pt>
                  <c:pt idx="11">
                    <c:v>446.59237700524426</c:v>
                  </c:pt>
                  <c:pt idx="12">
                    <c:v>388.32799443359789</c:v>
                  </c:pt>
                  <c:pt idx="13">
                    <c:v>1259.4115912864618</c:v>
                  </c:pt>
                  <c:pt idx="14">
                    <c:v>712.19300845742657</c:v>
                  </c:pt>
                  <c:pt idx="15">
                    <c:v>804.20565820856791</c:v>
                  </c:pt>
                  <c:pt idx="16">
                    <c:v>454.86036152090395</c:v>
                  </c:pt>
                  <c:pt idx="17">
                    <c:v>438.37028547518548</c:v>
                  </c:pt>
                  <c:pt idx="18">
                    <c:v>1223.7459628563781</c:v>
                  </c:pt>
                  <c:pt idx="19">
                    <c:v>2450.2371336300321</c:v>
                  </c:pt>
                  <c:pt idx="20">
                    <c:v>4116.0630825078961</c:v>
                  </c:pt>
                  <c:pt idx="21">
                    <c:v>100.93795378261015</c:v>
                  </c:pt>
                  <c:pt idx="22">
                    <c:v>108.81453807024914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release'!$Q$243:$Q$265</c:f>
              <c:numCache>
                <c:formatCode>_(* #,##0_);_(* \(#,##0\);_(* "-"??_);_(@_)</c:formatCode>
                <c:ptCount val="23"/>
                <c:pt idx="0">
                  <c:v>2247.2981657867599</c:v>
                </c:pt>
                <c:pt idx="1">
                  <c:v>2540.8475002506107</c:v>
                </c:pt>
                <c:pt idx="2">
                  <c:v>1794.8828871565452</c:v>
                </c:pt>
                <c:pt idx="3">
                  <c:v>1692.1070332138243</c:v>
                </c:pt>
                <c:pt idx="4">
                  <c:v>2056.8605540693648</c:v>
                </c:pt>
                <c:pt idx="5">
                  <c:v>1628.6278293080254</c:v>
                </c:pt>
                <c:pt idx="6">
                  <c:v>2033.685606611692</c:v>
                </c:pt>
                <c:pt idx="7">
                  <c:v>2205.9269814700569</c:v>
                </c:pt>
                <c:pt idx="8">
                  <c:v>564.47034768801586</c:v>
                </c:pt>
                <c:pt idx="9">
                  <c:v>509.92521453565405</c:v>
                </c:pt>
                <c:pt idx="10">
                  <c:v>362.19292272001297</c:v>
                </c:pt>
                <c:pt idx="11">
                  <c:v>469.35683198159626</c:v>
                </c:pt>
                <c:pt idx="12">
                  <c:v>358.32742809116428</c:v>
                </c:pt>
                <c:pt idx="13">
                  <c:v>828.67315419742738</c:v>
                </c:pt>
                <c:pt idx="14">
                  <c:v>607.79959229467909</c:v>
                </c:pt>
                <c:pt idx="15">
                  <c:v>408.00142313052896</c:v>
                </c:pt>
                <c:pt idx="16">
                  <c:v>331.10241871910938</c:v>
                </c:pt>
                <c:pt idx="17">
                  <c:v>289.87319329519136</c:v>
                </c:pt>
                <c:pt idx="18">
                  <c:v>951.94710409654931</c:v>
                </c:pt>
                <c:pt idx="19">
                  <c:v>1535.9959460376215</c:v>
                </c:pt>
                <c:pt idx="20">
                  <c:v>2944.3576629734575</c:v>
                </c:pt>
                <c:pt idx="21">
                  <c:v>66.465417105009251</c:v>
                </c:pt>
                <c:pt idx="22">
                  <c:v>68.682600062702306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85A-91CE-CF371ED7720F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release'!$Y$243:$Y$265</c:f>
                <c:numCache>
                  <c:formatCode>General</c:formatCode>
                  <c:ptCount val="23"/>
                  <c:pt idx="0">
                    <c:v>3663.9496359898862</c:v>
                  </c:pt>
                  <c:pt idx="1">
                    <c:v>4038.5666711928316</c:v>
                  </c:pt>
                  <c:pt idx="2">
                    <c:v>2921.7789878307071</c:v>
                  </c:pt>
                  <c:pt idx="3">
                    <c:v>2797.0767084092904</c:v>
                  </c:pt>
                  <c:pt idx="4">
                    <c:v>3382.5973235408514</c:v>
                  </c:pt>
                  <c:pt idx="5">
                    <c:v>2679.0303316301311</c:v>
                  </c:pt>
                  <c:pt idx="6">
                    <c:v>3380.0315551216281</c:v>
                  </c:pt>
                  <c:pt idx="7">
                    <c:v>2109.9536308146917</c:v>
                  </c:pt>
                  <c:pt idx="8">
                    <c:v>557.69714841476946</c:v>
                  </c:pt>
                  <c:pt idx="9">
                    <c:v>522.74304376149576</c:v>
                  </c:pt>
                  <c:pt idx="10">
                    <c:v>363.00665561326758</c:v>
                  </c:pt>
                  <c:pt idx="11">
                    <c:v>447.78282257559158</c:v>
                  </c:pt>
                  <c:pt idx="12">
                    <c:v>388.9507393246908</c:v>
                  </c:pt>
                  <c:pt idx="13">
                    <c:v>1259.5467261001934</c:v>
                  </c:pt>
                  <c:pt idx="14">
                    <c:v>712.54058445987516</c:v>
                  </c:pt>
                  <c:pt idx="15">
                    <c:v>804.88966020267094</c:v>
                  </c:pt>
                  <c:pt idx="16">
                    <c:v>455.32125654892394</c:v>
                  </c:pt>
                  <c:pt idx="17">
                    <c:v>439.76730280340576</c:v>
                  </c:pt>
                  <c:pt idx="18">
                    <c:v>1224.2107922861642</c:v>
                  </c:pt>
                  <c:pt idx="19">
                    <c:v>2450.4190248910377</c:v>
                  </c:pt>
                  <c:pt idx="20">
                    <c:v>4116.3695888764596</c:v>
                  </c:pt>
                  <c:pt idx="21">
                    <c:v>101.64754950791401</c:v>
                  </c:pt>
                  <c:pt idx="22">
                    <c:v>110.83140949003456</c:v>
                  </c:pt>
                </c:numCache>
              </c:numRef>
            </c:plus>
            <c:minus>
              <c:numRef>
                <c:f>'BRF release'!$Y$243:$Y$265</c:f>
                <c:numCache>
                  <c:formatCode>General</c:formatCode>
                  <c:ptCount val="23"/>
                  <c:pt idx="0">
                    <c:v>3663.9496359898862</c:v>
                  </c:pt>
                  <c:pt idx="1">
                    <c:v>4038.5666711928316</c:v>
                  </c:pt>
                  <c:pt idx="2">
                    <c:v>2921.7789878307071</c:v>
                  </c:pt>
                  <c:pt idx="3">
                    <c:v>2797.0767084092904</c:v>
                  </c:pt>
                  <c:pt idx="4">
                    <c:v>3382.5973235408514</c:v>
                  </c:pt>
                  <c:pt idx="5">
                    <c:v>2679.0303316301311</c:v>
                  </c:pt>
                  <c:pt idx="6">
                    <c:v>3380.0315551216281</c:v>
                  </c:pt>
                  <c:pt idx="7">
                    <c:v>2109.9536308146917</c:v>
                  </c:pt>
                  <c:pt idx="8">
                    <c:v>557.69714841476946</c:v>
                  </c:pt>
                  <c:pt idx="9">
                    <c:v>522.74304376149576</c:v>
                  </c:pt>
                  <c:pt idx="10">
                    <c:v>363.00665561326758</c:v>
                  </c:pt>
                  <c:pt idx="11">
                    <c:v>447.78282257559158</c:v>
                  </c:pt>
                  <c:pt idx="12">
                    <c:v>388.9507393246908</c:v>
                  </c:pt>
                  <c:pt idx="13">
                    <c:v>1259.5467261001934</c:v>
                  </c:pt>
                  <c:pt idx="14">
                    <c:v>712.54058445987516</c:v>
                  </c:pt>
                  <c:pt idx="15">
                    <c:v>804.88966020267094</c:v>
                  </c:pt>
                  <c:pt idx="16">
                    <c:v>455.32125654892394</c:v>
                  </c:pt>
                  <c:pt idx="17">
                    <c:v>439.76730280340576</c:v>
                  </c:pt>
                  <c:pt idx="18">
                    <c:v>1224.2107922861642</c:v>
                  </c:pt>
                  <c:pt idx="19">
                    <c:v>2450.4190248910377</c:v>
                  </c:pt>
                  <c:pt idx="20">
                    <c:v>4116.3695888764596</c:v>
                  </c:pt>
                  <c:pt idx="21">
                    <c:v>101.64754950791401</c:v>
                  </c:pt>
                  <c:pt idx="22">
                    <c:v>110.83140949003456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release'!$V$243:$V$265</c:f>
              <c:numCache>
                <c:formatCode>_(* #,##0_);_(* \(#,##0\);_(* "-"??_);_(@_)</c:formatCode>
                <c:ptCount val="23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  <c:pt idx="20">
                  <c:v>3728.2410404819771</c:v>
                </c:pt>
                <c:pt idx="21">
                  <c:v>233.52951966911183</c:v>
                </c:pt>
                <c:pt idx="22">
                  <c:v>436.57233613308324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85A-91CE-CF371ED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release'!$K$267:$K$289</c:f>
                <c:numCache>
                  <c:formatCode>General</c:formatCode>
                  <c:ptCount val="23"/>
                  <c:pt idx="0">
                    <c:v>57.144460736213667</c:v>
                  </c:pt>
                  <c:pt idx="1">
                    <c:v>103.72546881963059</c:v>
                  </c:pt>
                  <c:pt idx="2">
                    <c:v>82.216751972369764</c:v>
                  </c:pt>
                  <c:pt idx="3">
                    <c:v>114.67073301409468</c:v>
                  </c:pt>
                  <c:pt idx="4">
                    <c:v>103.28002202101869</c:v>
                  </c:pt>
                  <c:pt idx="5">
                    <c:v>122.68877538910907</c:v>
                  </c:pt>
                  <c:pt idx="6">
                    <c:v>129.05230108356494</c:v>
                  </c:pt>
                  <c:pt idx="7">
                    <c:v>25.961534674637399</c:v>
                  </c:pt>
                  <c:pt idx="8">
                    <c:v>8.0975973336095191</c:v>
                  </c:pt>
                  <c:pt idx="9">
                    <c:v>2.1817298900899713</c:v>
                  </c:pt>
                  <c:pt idx="10">
                    <c:v>3.8128524377426412</c:v>
                  </c:pt>
                  <c:pt idx="11">
                    <c:v>4.4178917388274686</c:v>
                  </c:pt>
                  <c:pt idx="12">
                    <c:v>3.0908761265117048</c:v>
                  </c:pt>
                  <c:pt idx="13">
                    <c:v>2.1406753551157633</c:v>
                  </c:pt>
                  <c:pt idx="14">
                    <c:v>3.6011272607115674</c:v>
                  </c:pt>
                  <c:pt idx="15">
                    <c:v>3.1456582173656433</c:v>
                  </c:pt>
                  <c:pt idx="16">
                    <c:v>1.6876826947267074</c:v>
                  </c:pt>
                  <c:pt idx="17">
                    <c:v>1.8589390587967107</c:v>
                  </c:pt>
                  <c:pt idx="18">
                    <c:v>2.085285441641024</c:v>
                  </c:pt>
                  <c:pt idx="19">
                    <c:v>4.2642458372659515</c:v>
                  </c:pt>
                  <c:pt idx="20">
                    <c:v>8.3717564430041271</c:v>
                  </c:pt>
                  <c:pt idx="21">
                    <c:v>3.4273239550050101</c:v>
                  </c:pt>
                  <c:pt idx="22">
                    <c:v>30.027266517966861</c:v>
                  </c:pt>
                </c:numCache>
              </c:numRef>
            </c:plus>
            <c:minus>
              <c:numRef>
                <c:f>'BRF release'!$K$267:$K$289</c:f>
                <c:numCache>
                  <c:formatCode>General</c:formatCode>
                  <c:ptCount val="23"/>
                  <c:pt idx="0">
                    <c:v>57.144460736213667</c:v>
                  </c:pt>
                  <c:pt idx="1">
                    <c:v>103.72546881963059</c:v>
                  </c:pt>
                  <c:pt idx="2">
                    <c:v>82.216751972369764</c:v>
                  </c:pt>
                  <c:pt idx="3">
                    <c:v>114.67073301409468</c:v>
                  </c:pt>
                  <c:pt idx="4">
                    <c:v>103.28002202101869</c:v>
                  </c:pt>
                  <c:pt idx="5">
                    <c:v>122.68877538910907</c:v>
                  </c:pt>
                  <c:pt idx="6">
                    <c:v>129.05230108356494</c:v>
                  </c:pt>
                  <c:pt idx="7">
                    <c:v>25.961534674637399</c:v>
                  </c:pt>
                  <c:pt idx="8">
                    <c:v>8.0975973336095191</c:v>
                  </c:pt>
                  <c:pt idx="9">
                    <c:v>2.1817298900899713</c:v>
                  </c:pt>
                  <c:pt idx="10">
                    <c:v>3.8128524377426412</c:v>
                  </c:pt>
                  <c:pt idx="11">
                    <c:v>4.4178917388274686</c:v>
                  </c:pt>
                  <c:pt idx="12">
                    <c:v>3.0908761265117048</c:v>
                  </c:pt>
                  <c:pt idx="13">
                    <c:v>2.1406753551157633</c:v>
                  </c:pt>
                  <c:pt idx="14">
                    <c:v>3.6011272607115674</c:v>
                  </c:pt>
                  <c:pt idx="15">
                    <c:v>3.1456582173656433</c:v>
                  </c:pt>
                  <c:pt idx="16">
                    <c:v>1.6876826947267074</c:v>
                  </c:pt>
                  <c:pt idx="17">
                    <c:v>1.8589390587967107</c:v>
                  </c:pt>
                  <c:pt idx="18">
                    <c:v>2.085285441641024</c:v>
                  </c:pt>
                  <c:pt idx="19">
                    <c:v>4.2642458372659515</c:v>
                  </c:pt>
                  <c:pt idx="20">
                    <c:v>8.3717564430041271</c:v>
                  </c:pt>
                  <c:pt idx="21">
                    <c:v>3.4273239550050101</c:v>
                  </c:pt>
                  <c:pt idx="22">
                    <c:v>30.027266517966861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release'!$H$267:$H$289</c:f>
              <c:numCache>
                <c:formatCode>0</c:formatCode>
                <c:ptCount val="23"/>
                <c:pt idx="0">
                  <c:v>848.58383677000006</c:v>
                </c:pt>
                <c:pt idx="1">
                  <c:v>1540.3025099500001</c:v>
                </c:pt>
                <c:pt idx="2">
                  <c:v>1220.9023575800002</c:v>
                </c:pt>
                <c:pt idx="3">
                  <c:v>1702.8374987300001</c:v>
                </c:pt>
                <c:pt idx="4">
                  <c:v>1533.6877138950001</c:v>
                </c:pt>
                <c:pt idx="5">
                  <c:v>1821.90382772</c:v>
                </c:pt>
                <c:pt idx="6">
                  <c:v>1916.40091422</c:v>
                </c:pt>
                <c:pt idx="7">
                  <c:v>1349.0748902399998</c:v>
                </c:pt>
                <c:pt idx="8">
                  <c:v>802.06917595000004</c:v>
                </c:pt>
                <c:pt idx="9">
                  <c:v>459.84228490300001</c:v>
                </c:pt>
                <c:pt idx="10">
                  <c:v>352.39436604000002</c:v>
                </c:pt>
                <c:pt idx="11">
                  <c:v>368.02978730699999</c:v>
                </c:pt>
                <c:pt idx="12">
                  <c:v>477.520090278</c:v>
                </c:pt>
                <c:pt idx="13">
                  <c:v>224.90041933500001</c:v>
                </c:pt>
                <c:pt idx="14">
                  <c:v>325.61095203000002</c:v>
                </c:pt>
                <c:pt idx="15">
                  <c:v>274.353221856</c:v>
                </c:pt>
                <c:pt idx="16">
                  <c:v>186.48304732400001</c:v>
                </c:pt>
                <c:pt idx="17">
                  <c:v>131.96699027</c:v>
                </c:pt>
                <c:pt idx="18">
                  <c:v>164.943073959</c:v>
                </c:pt>
                <c:pt idx="19">
                  <c:v>397.97436682</c:v>
                </c:pt>
                <c:pt idx="20">
                  <c:v>670.32937017994857</c:v>
                </c:pt>
                <c:pt idx="21">
                  <c:v>155.29411764705881</c:v>
                </c:pt>
                <c:pt idx="22">
                  <c:v>481.05882352941177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57C-98FD-F3E2EACBFE1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release'!$T$267:$T$289</c:f>
                <c:numCache>
                  <c:formatCode>General</c:formatCode>
                  <c:ptCount val="23"/>
                  <c:pt idx="0">
                    <c:v>687.48175915538638</c:v>
                  </c:pt>
                  <c:pt idx="1">
                    <c:v>1269.4768991811104</c:v>
                  </c:pt>
                  <c:pt idx="2">
                    <c:v>1007.5790861695345</c:v>
                  </c:pt>
                  <c:pt idx="3">
                    <c:v>1322.8264536834681</c:v>
                  </c:pt>
                  <c:pt idx="4">
                    <c:v>1227.6459984917615</c:v>
                  </c:pt>
                  <c:pt idx="5">
                    <c:v>1428.3130728131307</c:v>
                  </c:pt>
                  <c:pt idx="6">
                    <c:v>1516.8248336920431</c:v>
                  </c:pt>
                  <c:pt idx="7">
                    <c:v>576.76016084662126</c:v>
                  </c:pt>
                  <c:pt idx="8">
                    <c:v>318.094040644367</c:v>
                  </c:pt>
                  <c:pt idx="9">
                    <c:v>340.23147158815669</c:v>
                  </c:pt>
                  <c:pt idx="10">
                    <c:v>139.10639320176253</c:v>
                  </c:pt>
                  <c:pt idx="11">
                    <c:v>302.37153871609456</c:v>
                  </c:pt>
                  <c:pt idx="12">
                    <c:v>400.85269950002731</c:v>
                  </c:pt>
                  <c:pt idx="13">
                    <c:v>266.598960483479</c:v>
                  </c:pt>
                  <c:pt idx="14">
                    <c:v>657.52118524562502</c:v>
                  </c:pt>
                  <c:pt idx="15">
                    <c:v>1056.8941103674297</c:v>
                  </c:pt>
                  <c:pt idx="16">
                    <c:v>489.73194330429101</c:v>
                  </c:pt>
                  <c:pt idx="17">
                    <c:v>476.90301041991853</c:v>
                  </c:pt>
                  <c:pt idx="18">
                    <c:v>775.96145766193411</c:v>
                  </c:pt>
                  <c:pt idx="19">
                    <c:v>3932.4053042988321</c:v>
                  </c:pt>
                  <c:pt idx="20">
                    <c:v>2438.1228016995192</c:v>
                  </c:pt>
                  <c:pt idx="21">
                    <c:v>1354.3327264913255</c:v>
                  </c:pt>
                  <c:pt idx="22">
                    <c:v>3295.3397469506522</c:v>
                  </c:pt>
                </c:numCache>
              </c:numRef>
            </c:plus>
            <c:minus>
              <c:numRef>
                <c:f>'BRF release'!$T$267:$T$289</c:f>
                <c:numCache>
                  <c:formatCode>General</c:formatCode>
                  <c:ptCount val="23"/>
                  <c:pt idx="0">
                    <c:v>687.48175915538638</c:v>
                  </c:pt>
                  <c:pt idx="1">
                    <c:v>1269.4768991811104</c:v>
                  </c:pt>
                  <c:pt idx="2">
                    <c:v>1007.5790861695345</c:v>
                  </c:pt>
                  <c:pt idx="3">
                    <c:v>1322.8264536834681</c:v>
                  </c:pt>
                  <c:pt idx="4">
                    <c:v>1227.6459984917615</c:v>
                  </c:pt>
                  <c:pt idx="5">
                    <c:v>1428.3130728131307</c:v>
                  </c:pt>
                  <c:pt idx="6">
                    <c:v>1516.8248336920431</c:v>
                  </c:pt>
                  <c:pt idx="7">
                    <c:v>576.76016084662126</c:v>
                  </c:pt>
                  <c:pt idx="8">
                    <c:v>318.094040644367</c:v>
                  </c:pt>
                  <c:pt idx="9">
                    <c:v>340.23147158815669</c:v>
                  </c:pt>
                  <c:pt idx="10">
                    <c:v>139.10639320176253</c:v>
                  </c:pt>
                  <c:pt idx="11">
                    <c:v>302.37153871609456</c:v>
                  </c:pt>
                  <c:pt idx="12">
                    <c:v>400.85269950002731</c:v>
                  </c:pt>
                  <c:pt idx="13">
                    <c:v>266.598960483479</c:v>
                  </c:pt>
                  <c:pt idx="14">
                    <c:v>657.52118524562502</c:v>
                  </c:pt>
                  <c:pt idx="15">
                    <c:v>1056.8941103674297</c:v>
                  </c:pt>
                  <c:pt idx="16">
                    <c:v>489.73194330429101</c:v>
                  </c:pt>
                  <c:pt idx="17">
                    <c:v>476.90301041991853</c:v>
                  </c:pt>
                  <c:pt idx="18">
                    <c:v>775.96145766193411</c:v>
                  </c:pt>
                  <c:pt idx="19">
                    <c:v>3932.4053042988321</c:v>
                  </c:pt>
                  <c:pt idx="20">
                    <c:v>2438.1228016995192</c:v>
                  </c:pt>
                  <c:pt idx="21">
                    <c:v>1354.3327264913255</c:v>
                  </c:pt>
                  <c:pt idx="22">
                    <c:v>3295.3397469506522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release'!$Q$267:$Q$289</c:f>
              <c:numCache>
                <c:formatCode>_(* #,##0_);_(* \(#,##0\);_(* "-"??_);_(@_)</c:formatCode>
                <c:ptCount val="23"/>
                <c:pt idx="0">
                  <c:v>436.64059981861743</c:v>
                </c:pt>
                <c:pt idx="1">
                  <c:v>806.28343564390207</c:v>
                </c:pt>
                <c:pt idx="2">
                  <c:v>639.94415952252382</c:v>
                </c:pt>
                <c:pt idx="3">
                  <c:v>840.16736226121975</c:v>
                </c:pt>
                <c:pt idx="4">
                  <c:v>779.71535681895966</c:v>
                </c:pt>
                <c:pt idx="5">
                  <c:v>907.16512625455266</c:v>
                </c:pt>
                <c:pt idx="6">
                  <c:v>963.38164086964798</c:v>
                </c:pt>
                <c:pt idx="7">
                  <c:v>384.14405036009208</c:v>
                </c:pt>
                <c:pt idx="8">
                  <c:v>209.40919136224335</c:v>
                </c:pt>
                <c:pt idx="9">
                  <c:v>232.65315243875409</c:v>
                </c:pt>
                <c:pt idx="10">
                  <c:v>92.900343636724983</c:v>
                </c:pt>
                <c:pt idx="11">
                  <c:v>206.96186587457251</c:v>
                </c:pt>
                <c:pt idx="12">
                  <c:v>177.45224006410834</c:v>
                </c:pt>
                <c:pt idx="13">
                  <c:v>121.27466121901506</c:v>
                </c:pt>
                <c:pt idx="14">
                  <c:v>251.25315077762716</c:v>
                </c:pt>
                <c:pt idx="15">
                  <c:v>339.46047498019487</c:v>
                </c:pt>
                <c:pt idx="16">
                  <c:v>159.06070860968822</c:v>
                </c:pt>
                <c:pt idx="17">
                  <c:v>206.55217077955214</c:v>
                </c:pt>
                <c:pt idx="18">
                  <c:v>272.75859399372439</c:v>
                </c:pt>
                <c:pt idx="19">
                  <c:v>1583.8188944023809</c:v>
                </c:pt>
                <c:pt idx="20">
                  <c:v>1138.7388897431961</c:v>
                </c:pt>
                <c:pt idx="21">
                  <c:v>738.66639063141247</c:v>
                </c:pt>
                <c:pt idx="22">
                  <c:v>2201.1153663239384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57C-98FD-F3E2EACBFE1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release'!$Y$267:$Y$289</c:f>
                <c:numCache>
                  <c:formatCode>General</c:formatCode>
                  <c:ptCount val="23"/>
                  <c:pt idx="0">
                    <c:v>689.85263539702248</c:v>
                  </c:pt>
                  <c:pt idx="1">
                    <c:v>1273.707411628094</c:v>
                  </c:pt>
                  <c:pt idx="2">
                    <c:v>1010.9278951493626</c:v>
                  </c:pt>
                  <c:pt idx="3">
                    <c:v>1327.7873337152944</c:v>
                  </c:pt>
                  <c:pt idx="4">
                    <c:v>1231.9827354965232</c:v>
                  </c:pt>
                  <c:pt idx="5">
                    <c:v>1433.5727290847042</c:v>
                  </c:pt>
                  <c:pt idx="6">
                    <c:v>1522.3048553163906</c:v>
                  </c:pt>
                  <c:pt idx="7">
                    <c:v>577.34416462148715</c:v>
                  </c:pt>
                  <c:pt idx="8">
                    <c:v>318.19709265805284</c:v>
                  </c:pt>
                  <c:pt idx="9">
                    <c:v>340.23846667353172</c:v>
                  </c:pt>
                  <c:pt idx="10">
                    <c:v>139.15863779627685</c:v>
                  </c:pt>
                  <c:pt idx="11">
                    <c:v>302.40381147226742</c:v>
                  </c:pt>
                  <c:pt idx="12">
                    <c:v>400.86461581397856</c:v>
                  </c:pt>
                  <c:pt idx="13">
                    <c:v>266.60755469762591</c:v>
                  </c:pt>
                  <c:pt idx="14">
                    <c:v>657.53104654028277</c:v>
                  </c:pt>
                  <c:pt idx="15">
                    <c:v>1056.8987916044662</c:v>
                  </c:pt>
                  <c:pt idx="16">
                    <c:v>489.73485128738332</c:v>
                  </c:pt>
                  <c:pt idx="17">
                    <c:v>476.90663342210416</c:v>
                  </c:pt>
                  <c:pt idx="18">
                    <c:v>775.96425961007174</c:v>
                  </c:pt>
                  <c:pt idx="19">
                    <c:v>3932.4076163427098</c:v>
                  </c:pt>
                  <c:pt idx="20">
                    <c:v>2438.1371746628724</c:v>
                  </c:pt>
                  <c:pt idx="21">
                    <c:v>1354.3370631400885</c:v>
                  </c:pt>
                  <c:pt idx="22">
                    <c:v>3295.4765489329961</c:v>
                  </c:pt>
                </c:numCache>
              </c:numRef>
            </c:plus>
            <c:minus>
              <c:numRef>
                <c:f>'BRF release'!$Y$267:$Y$289</c:f>
                <c:numCache>
                  <c:formatCode>General</c:formatCode>
                  <c:ptCount val="23"/>
                  <c:pt idx="0">
                    <c:v>689.85263539702248</c:v>
                  </c:pt>
                  <c:pt idx="1">
                    <c:v>1273.707411628094</c:v>
                  </c:pt>
                  <c:pt idx="2">
                    <c:v>1010.9278951493626</c:v>
                  </c:pt>
                  <c:pt idx="3">
                    <c:v>1327.7873337152944</c:v>
                  </c:pt>
                  <c:pt idx="4">
                    <c:v>1231.9827354965232</c:v>
                  </c:pt>
                  <c:pt idx="5">
                    <c:v>1433.5727290847042</c:v>
                  </c:pt>
                  <c:pt idx="6">
                    <c:v>1522.3048553163906</c:v>
                  </c:pt>
                  <c:pt idx="7">
                    <c:v>577.34416462148715</c:v>
                  </c:pt>
                  <c:pt idx="8">
                    <c:v>318.19709265805284</c:v>
                  </c:pt>
                  <c:pt idx="9">
                    <c:v>340.23846667353172</c:v>
                  </c:pt>
                  <c:pt idx="10">
                    <c:v>139.15863779627685</c:v>
                  </c:pt>
                  <c:pt idx="11">
                    <c:v>302.40381147226742</c:v>
                  </c:pt>
                  <c:pt idx="12">
                    <c:v>400.86461581397856</c:v>
                  </c:pt>
                  <c:pt idx="13">
                    <c:v>266.60755469762591</c:v>
                  </c:pt>
                  <c:pt idx="14">
                    <c:v>657.53104654028277</c:v>
                  </c:pt>
                  <c:pt idx="15">
                    <c:v>1056.8987916044662</c:v>
                  </c:pt>
                  <c:pt idx="16">
                    <c:v>489.73485128738332</c:v>
                  </c:pt>
                  <c:pt idx="17">
                    <c:v>476.90663342210416</c:v>
                  </c:pt>
                  <c:pt idx="18">
                    <c:v>775.96425961007174</c:v>
                  </c:pt>
                  <c:pt idx="19">
                    <c:v>3932.4076163427098</c:v>
                  </c:pt>
                  <c:pt idx="20">
                    <c:v>2438.1371746628724</c:v>
                  </c:pt>
                  <c:pt idx="21">
                    <c:v>1354.3370631400885</c:v>
                  </c:pt>
                  <c:pt idx="22">
                    <c:v>3295.4765489329961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release'!$V$267:$V$289</c:f>
              <c:numCache>
                <c:formatCode>_(* #,##0_);_(* \(#,##0\);_(* "-"??_);_(@_)</c:formatCode>
                <c:ptCount val="23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  <c:pt idx="20">
                  <c:v>1809.0682599231445</c:v>
                </c:pt>
                <c:pt idx="21">
                  <c:v>893.96050827847125</c:v>
                </c:pt>
                <c:pt idx="22">
                  <c:v>2682.1741898533501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57C-98FD-F3E2EAC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release'!$K$291:$K$313</c:f>
                <c:numCache>
                  <c:formatCode>General</c:formatCode>
                  <c:ptCount val="23"/>
                  <c:pt idx="0">
                    <c:v>564.31146131668618</c:v>
                  </c:pt>
                  <c:pt idx="1">
                    <c:v>703.59941139946682</c:v>
                  </c:pt>
                  <c:pt idx="2">
                    <c:v>574.2048110421922</c:v>
                  </c:pt>
                  <c:pt idx="3">
                    <c:v>625.88454579253221</c:v>
                  </c:pt>
                  <c:pt idx="4">
                    <c:v>601.67187409589928</c:v>
                  </c:pt>
                  <c:pt idx="5">
                    <c:v>411.48524318847637</c:v>
                  </c:pt>
                  <c:pt idx="6">
                    <c:v>615.34031779561144</c:v>
                  </c:pt>
                  <c:pt idx="7">
                    <c:v>119.01701097323624</c:v>
                  </c:pt>
                  <c:pt idx="8">
                    <c:v>119.13534041864266</c:v>
                  </c:pt>
                  <c:pt idx="9">
                    <c:v>66.513247349819849</c:v>
                  </c:pt>
                  <c:pt idx="10">
                    <c:v>32.11293756715159</c:v>
                  </c:pt>
                  <c:pt idx="11">
                    <c:v>34.892425665325867</c:v>
                  </c:pt>
                  <c:pt idx="12">
                    <c:v>19.235119742840389</c:v>
                  </c:pt>
                  <c:pt idx="13">
                    <c:v>21.114544231214467</c:v>
                  </c:pt>
                  <c:pt idx="14">
                    <c:v>20.915195949557706</c:v>
                  </c:pt>
                  <c:pt idx="15">
                    <c:v>23.727430200913037</c:v>
                  </c:pt>
                  <c:pt idx="16">
                    <c:v>19.184094884569355</c:v>
                  </c:pt>
                  <c:pt idx="17">
                    <c:v>22.418158498061874</c:v>
                  </c:pt>
                  <c:pt idx="18">
                    <c:v>21.847679172088114</c:v>
                  </c:pt>
                  <c:pt idx="19">
                    <c:v>71.177614117844541</c:v>
                  </c:pt>
                  <c:pt idx="20">
                    <c:v>70.507070454882992</c:v>
                  </c:pt>
                  <c:pt idx="21">
                    <c:v>48.766683856665118</c:v>
                  </c:pt>
                  <c:pt idx="22">
                    <c:v>54.889337469555549</c:v>
                  </c:pt>
                </c:numCache>
              </c:numRef>
            </c:plus>
            <c:minus>
              <c:numRef>
                <c:f>'BRF release'!$K$291:$K$313</c:f>
                <c:numCache>
                  <c:formatCode>General</c:formatCode>
                  <c:ptCount val="23"/>
                  <c:pt idx="0">
                    <c:v>564.31146131668618</c:v>
                  </c:pt>
                  <c:pt idx="1">
                    <c:v>703.59941139946682</c:v>
                  </c:pt>
                  <c:pt idx="2">
                    <c:v>574.2048110421922</c:v>
                  </c:pt>
                  <c:pt idx="3">
                    <c:v>625.88454579253221</c:v>
                  </c:pt>
                  <c:pt idx="4">
                    <c:v>601.67187409589928</c:v>
                  </c:pt>
                  <c:pt idx="5">
                    <c:v>411.48524318847637</c:v>
                  </c:pt>
                  <c:pt idx="6">
                    <c:v>615.34031779561144</c:v>
                  </c:pt>
                  <c:pt idx="7">
                    <c:v>119.01701097323624</c:v>
                  </c:pt>
                  <c:pt idx="8">
                    <c:v>119.13534041864266</c:v>
                  </c:pt>
                  <c:pt idx="9">
                    <c:v>66.513247349819849</c:v>
                  </c:pt>
                  <c:pt idx="10">
                    <c:v>32.11293756715159</c:v>
                  </c:pt>
                  <c:pt idx="11">
                    <c:v>34.892425665325867</c:v>
                  </c:pt>
                  <c:pt idx="12">
                    <c:v>19.235119742840389</c:v>
                  </c:pt>
                  <c:pt idx="13">
                    <c:v>21.114544231214467</c:v>
                  </c:pt>
                  <c:pt idx="14">
                    <c:v>20.915195949557706</c:v>
                  </c:pt>
                  <c:pt idx="15">
                    <c:v>23.727430200913037</c:v>
                  </c:pt>
                  <c:pt idx="16">
                    <c:v>19.184094884569355</c:v>
                  </c:pt>
                  <c:pt idx="17">
                    <c:v>22.418158498061874</c:v>
                  </c:pt>
                  <c:pt idx="18">
                    <c:v>21.847679172088114</c:v>
                  </c:pt>
                  <c:pt idx="19">
                    <c:v>71.177614117844541</c:v>
                  </c:pt>
                  <c:pt idx="20">
                    <c:v>70.507070454882992</c:v>
                  </c:pt>
                  <c:pt idx="21">
                    <c:v>48.766683856665118</c:v>
                  </c:pt>
                  <c:pt idx="22">
                    <c:v>54.889337469555549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release'!$H$291:$H$313</c:f>
              <c:numCache>
                <c:formatCode>0</c:formatCode>
                <c:ptCount val="23"/>
                <c:pt idx="0">
                  <c:v>3588.3989938350001</c:v>
                </c:pt>
                <c:pt idx="1">
                  <c:v>4474.1168539050004</c:v>
                </c:pt>
                <c:pt idx="2">
                  <c:v>3651.3097951110003</c:v>
                </c:pt>
                <c:pt idx="3">
                  <c:v>3979.9359544080003</c:v>
                </c:pt>
                <c:pt idx="4">
                  <c:v>3825.9700460220001</c:v>
                </c:pt>
                <c:pt idx="5">
                  <c:v>2616.5926688610002</c:v>
                </c:pt>
                <c:pt idx="6">
                  <c:v>3912.8862846270004</c:v>
                </c:pt>
                <c:pt idx="7">
                  <c:v>3119.999999571</c:v>
                </c:pt>
                <c:pt idx="8">
                  <c:v>1443.3823536340001</c:v>
                </c:pt>
                <c:pt idx="9">
                  <c:v>1633.653543036</c:v>
                </c:pt>
                <c:pt idx="10">
                  <c:v>756.24266696300003</c:v>
                </c:pt>
                <c:pt idx="11">
                  <c:v>1068.6358979520001</c:v>
                </c:pt>
                <c:pt idx="12">
                  <c:v>714.28868093200003</c:v>
                </c:pt>
                <c:pt idx="13">
                  <c:v>686.88911681100001</c:v>
                </c:pt>
                <c:pt idx="14">
                  <c:v>473.28884051899996</c:v>
                </c:pt>
                <c:pt idx="15">
                  <c:v>668.02513443999999</c:v>
                </c:pt>
                <c:pt idx="16">
                  <c:v>931.26075985800003</c:v>
                </c:pt>
                <c:pt idx="17">
                  <c:v>686.67327727899999</c:v>
                </c:pt>
                <c:pt idx="18">
                  <c:v>704.87192641800004</c:v>
                </c:pt>
                <c:pt idx="19">
                  <c:v>1570.3734375000001</c:v>
                </c:pt>
                <c:pt idx="20">
                  <c:v>1713.7285491419657</c:v>
                </c:pt>
                <c:pt idx="21">
                  <c:v>1183.3506493506491</c:v>
                </c:pt>
                <c:pt idx="22">
                  <c:v>1214.3208506703652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C7A-AF73-1C50A69DB26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release'!$T$291:$T$313</c:f>
                <c:numCache>
                  <c:formatCode>General</c:formatCode>
                  <c:ptCount val="23"/>
                  <c:pt idx="0">
                    <c:v>1544.231096387437</c:v>
                  </c:pt>
                  <c:pt idx="1">
                    <c:v>2217.571909639511</c:v>
                  </c:pt>
                  <c:pt idx="2">
                    <c:v>1845.7539714724546</c:v>
                  </c:pt>
                  <c:pt idx="3">
                    <c:v>1883.2748090017744</c:v>
                  </c:pt>
                  <c:pt idx="4">
                    <c:v>1825.8634069990799</c:v>
                  </c:pt>
                  <c:pt idx="5">
                    <c:v>1356.6269087408366</c:v>
                  </c:pt>
                  <c:pt idx="6">
                    <c:v>2124.8999615249259</c:v>
                  </c:pt>
                  <c:pt idx="7">
                    <c:v>1053.6973044054596</c:v>
                  </c:pt>
                  <c:pt idx="8">
                    <c:v>487.12258736631287</c:v>
                  </c:pt>
                  <c:pt idx="9">
                    <c:v>626.89775731176621</c:v>
                  </c:pt>
                  <c:pt idx="10">
                    <c:v>235.4830339962744</c:v>
                  </c:pt>
                  <c:pt idx="11">
                    <c:v>470.71536578185771</c:v>
                  </c:pt>
                  <c:pt idx="12">
                    <c:v>304.13386109663446</c:v>
                  </c:pt>
                  <c:pt idx="13">
                    <c:v>135.62471801474396</c:v>
                  </c:pt>
                  <c:pt idx="14">
                    <c:v>1311.2568818935542</c:v>
                  </c:pt>
                  <c:pt idx="15">
                    <c:v>318.948799239599</c:v>
                  </c:pt>
                  <c:pt idx="16">
                    <c:v>190.91583669545895</c:v>
                  </c:pt>
                  <c:pt idx="17">
                    <c:v>396.03481192320072</c:v>
                  </c:pt>
                  <c:pt idx="18">
                    <c:v>997.70471563189938</c:v>
                  </c:pt>
                  <c:pt idx="19">
                    <c:v>1483.2412953376331</c:v>
                  </c:pt>
                  <c:pt idx="20">
                    <c:v>6065.7209074266129</c:v>
                  </c:pt>
                  <c:pt idx="21">
                    <c:v>8453.9012474697338</c:v>
                  </c:pt>
                  <c:pt idx="22">
                    <c:v>5585.0316512228546</c:v>
                  </c:pt>
                </c:numCache>
              </c:numRef>
            </c:plus>
            <c:minus>
              <c:numRef>
                <c:f>'BRF release'!$T$291:$T$313</c:f>
                <c:numCache>
                  <c:formatCode>General</c:formatCode>
                  <c:ptCount val="23"/>
                  <c:pt idx="0">
                    <c:v>1544.231096387437</c:v>
                  </c:pt>
                  <c:pt idx="1">
                    <c:v>2217.571909639511</c:v>
                  </c:pt>
                  <c:pt idx="2">
                    <c:v>1845.7539714724546</c:v>
                  </c:pt>
                  <c:pt idx="3">
                    <c:v>1883.2748090017744</c:v>
                  </c:pt>
                  <c:pt idx="4">
                    <c:v>1825.8634069990799</c:v>
                  </c:pt>
                  <c:pt idx="5">
                    <c:v>1356.6269087408366</c:v>
                  </c:pt>
                  <c:pt idx="6">
                    <c:v>2124.8999615249259</c:v>
                  </c:pt>
                  <c:pt idx="7">
                    <c:v>1053.6973044054596</c:v>
                  </c:pt>
                  <c:pt idx="8">
                    <c:v>487.12258736631287</c:v>
                  </c:pt>
                  <c:pt idx="9">
                    <c:v>626.89775731176621</c:v>
                  </c:pt>
                  <c:pt idx="10">
                    <c:v>235.4830339962744</c:v>
                  </c:pt>
                  <c:pt idx="11">
                    <c:v>470.71536578185771</c:v>
                  </c:pt>
                  <c:pt idx="12">
                    <c:v>304.13386109663446</c:v>
                  </c:pt>
                  <c:pt idx="13">
                    <c:v>135.62471801474396</c:v>
                  </c:pt>
                  <c:pt idx="14">
                    <c:v>1311.2568818935542</c:v>
                  </c:pt>
                  <c:pt idx="15">
                    <c:v>318.948799239599</c:v>
                  </c:pt>
                  <c:pt idx="16">
                    <c:v>190.91583669545895</c:v>
                  </c:pt>
                  <c:pt idx="17">
                    <c:v>396.03481192320072</c:v>
                  </c:pt>
                  <c:pt idx="18">
                    <c:v>997.70471563189938</c:v>
                  </c:pt>
                  <c:pt idx="19">
                    <c:v>1483.2412953376331</c:v>
                  </c:pt>
                  <c:pt idx="20">
                    <c:v>6065.7209074266129</c:v>
                  </c:pt>
                  <c:pt idx="21">
                    <c:v>8453.9012474697338</c:v>
                  </c:pt>
                  <c:pt idx="22">
                    <c:v>5585.0316512228546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release'!$Q$291:$Q$313</c:f>
              <c:numCache>
                <c:formatCode>_(* #,##0_);_(* \(#,##0\);_(* "-"??_);_(@_)</c:formatCode>
                <c:ptCount val="23"/>
                <c:pt idx="0">
                  <c:v>1238.1568210274579</c:v>
                </c:pt>
                <c:pt idx="1">
                  <c:v>1778.0381397980661</c:v>
                </c:pt>
                <c:pt idx="2">
                  <c:v>1479.9163642432993</c:v>
                </c:pt>
                <c:pt idx="3">
                  <c:v>1510.0003853631117</c:v>
                </c:pt>
                <c:pt idx="4">
                  <c:v>1463.9682084689409</c:v>
                </c:pt>
                <c:pt idx="5">
                  <c:v>1087.7367154283961</c:v>
                </c:pt>
                <c:pt idx="6">
                  <c:v>1703.7342322129875</c:v>
                </c:pt>
                <c:pt idx="7">
                  <c:v>1161.9331930381727</c:v>
                </c:pt>
                <c:pt idx="8">
                  <c:v>537.17895636233277</c:v>
                </c:pt>
                <c:pt idx="9">
                  <c:v>694.54313081302291</c:v>
                </c:pt>
                <c:pt idx="10">
                  <c:v>258.05345237930948</c:v>
                </c:pt>
                <c:pt idx="11">
                  <c:v>517.72546541317422</c:v>
                </c:pt>
                <c:pt idx="12">
                  <c:v>292.62023355936503</c:v>
                </c:pt>
                <c:pt idx="13">
                  <c:v>116.23299973686018</c:v>
                </c:pt>
                <c:pt idx="14">
                  <c:v>999.66593567456368</c:v>
                </c:pt>
                <c:pt idx="15">
                  <c:v>355.16810540950877</c:v>
                </c:pt>
                <c:pt idx="16">
                  <c:v>211.37487148474267</c:v>
                </c:pt>
                <c:pt idx="17">
                  <c:v>363.58907874768778</c:v>
                </c:pt>
                <c:pt idx="18">
                  <c:v>1137.1577201005714</c:v>
                </c:pt>
                <c:pt idx="19">
                  <c:v>1942.013004180603</c:v>
                </c:pt>
                <c:pt idx="20">
                  <c:v>6576.300463758922</c:v>
                </c:pt>
                <c:pt idx="21">
                  <c:v>9898.0127651531748</c:v>
                </c:pt>
                <c:pt idx="22">
                  <c:v>6845.6919480519537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C7A-AF73-1C50A69DB26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release'!$Y$291:$Y$313</c:f>
                <c:numCache>
                  <c:formatCode>General</c:formatCode>
                  <c:ptCount val="23"/>
                  <c:pt idx="0">
                    <c:v>1644.1098212781649</c:v>
                  </c:pt>
                  <c:pt idx="1">
                    <c:v>2326.5161306433929</c:v>
                  </c:pt>
                  <c:pt idx="2">
                    <c:v>1933.0077310322217</c:v>
                  </c:pt>
                  <c:pt idx="3">
                    <c:v>1984.5542247272042</c:v>
                  </c:pt>
                  <c:pt idx="4">
                    <c:v>1922.4427755062982</c:v>
                  </c:pt>
                  <c:pt idx="5">
                    <c:v>1417.6588711257718</c:v>
                  </c:pt>
                  <c:pt idx="6">
                    <c:v>2212.2033254638773</c:v>
                  </c:pt>
                  <c:pt idx="7">
                    <c:v>1060.397594401428</c:v>
                  </c:pt>
                  <c:pt idx="8">
                    <c:v>501.4794556700374</c:v>
                  </c:pt>
                  <c:pt idx="9">
                    <c:v>630.41637843217586</c:v>
                  </c:pt>
                  <c:pt idx="10">
                    <c:v>237.66257605959399</c:v>
                  </c:pt>
                  <c:pt idx="11">
                    <c:v>472.00681875578709</c:v>
                  </c:pt>
                  <c:pt idx="12">
                    <c:v>304.74152210860331</c:v>
                  </c:pt>
                  <c:pt idx="13">
                    <c:v>137.25847192312293</c:v>
                  </c:pt>
                  <c:pt idx="14">
                    <c:v>1311.4236751465237</c:v>
                  </c:pt>
                  <c:pt idx="15">
                    <c:v>319.83015411358758</c:v>
                  </c:pt>
                  <c:pt idx="16">
                    <c:v>191.87726857985891</c:v>
                  </c:pt>
                  <c:pt idx="17">
                    <c:v>396.66881158655417</c:v>
                  </c:pt>
                  <c:pt idx="18">
                    <c:v>997.94389655898783</c:v>
                  </c:pt>
                  <c:pt idx="19">
                    <c:v>1484.9481448678162</c:v>
                  </c:pt>
                  <c:pt idx="20">
                    <c:v>6066.1306756264703</c:v>
                  </c:pt>
                  <c:pt idx="21">
                    <c:v>8454.0419026300497</c:v>
                  </c:pt>
                  <c:pt idx="22">
                    <c:v>5585.301369176862</c:v>
                  </c:pt>
                </c:numCache>
              </c:numRef>
            </c:plus>
            <c:minus>
              <c:numRef>
                <c:f>'BRF release'!$Y$291:$Y$313</c:f>
                <c:numCache>
                  <c:formatCode>General</c:formatCode>
                  <c:ptCount val="23"/>
                  <c:pt idx="0">
                    <c:v>1644.1098212781649</c:v>
                  </c:pt>
                  <c:pt idx="1">
                    <c:v>2326.5161306433929</c:v>
                  </c:pt>
                  <c:pt idx="2">
                    <c:v>1933.0077310322217</c:v>
                  </c:pt>
                  <c:pt idx="3">
                    <c:v>1984.5542247272042</c:v>
                  </c:pt>
                  <c:pt idx="4">
                    <c:v>1922.4427755062982</c:v>
                  </c:pt>
                  <c:pt idx="5">
                    <c:v>1417.6588711257718</c:v>
                  </c:pt>
                  <c:pt idx="6">
                    <c:v>2212.2033254638773</c:v>
                  </c:pt>
                  <c:pt idx="7">
                    <c:v>1060.397594401428</c:v>
                  </c:pt>
                  <c:pt idx="8">
                    <c:v>501.4794556700374</c:v>
                  </c:pt>
                  <c:pt idx="9">
                    <c:v>630.41637843217586</c:v>
                  </c:pt>
                  <c:pt idx="10">
                    <c:v>237.66257605959399</c:v>
                  </c:pt>
                  <c:pt idx="11">
                    <c:v>472.00681875578709</c:v>
                  </c:pt>
                  <c:pt idx="12">
                    <c:v>304.74152210860331</c:v>
                  </c:pt>
                  <c:pt idx="13">
                    <c:v>137.25847192312293</c:v>
                  </c:pt>
                  <c:pt idx="14">
                    <c:v>1311.4236751465237</c:v>
                  </c:pt>
                  <c:pt idx="15">
                    <c:v>319.83015411358758</c:v>
                  </c:pt>
                  <c:pt idx="16">
                    <c:v>191.87726857985891</c:v>
                  </c:pt>
                  <c:pt idx="17">
                    <c:v>396.66881158655417</c:v>
                  </c:pt>
                  <c:pt idx="18">
                    <c:v>997.94389655898783</c:v>
                  </c:pt>
                  <c:pt idx="19">
                    <c:v>1484.9481448678162</c:v>
                  </c:pt>
                  <c:pt idx="20">
                    <c:v>6066.1306756264703</c:v>
                  </c:pt>
                  <c:pt idx="21">
                    <c:v>8454.0419026300497</c:v>
                  </c:pt>
                  <c:pt idx="22">
                    <c:v>5585.301369176862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release'!$V$291:$V$313</c:f>
              <c:numCache>
                <c:formatCode>_(* #,##0_);_(* \(#,##0\);_(* "-"??_);_(@_)</c:formatCode>
                <c:ptCount val="23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  <c:pt idx="20">
                  <c:v>8290.0290129008881</c:v>
                </c:pt>
                <c:pt idx="21">
                  <c:v>11081.363414503823</c:v>
                </c:pt>
                <c:pt idx="22">
                  <c:v>8060.0127987223186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C7A-AF73-1C50A69D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release'!$K$315:$K$337</c:f>
                <c:numCache>
                  <c:formatCode>General</c:formatCode>
                  <c:ptCount val="23"/>
                  <c:pt idx="0">
                    <c:v>54.831776901173711</c:v>
                  </c:pt>
                  <c:pt idx="1">
                    <c:v>52.370546280905032</c:v>
                  </c:pt>
                  <c:pt idx="2">
                    <c:v>37.307074665125278</c:v>
                  </c:pt>
                  <c:pt idx="3">
                    <c:v>66.675292667880157</c:v>
                  </c:pt>
                  <c:pt idx="4">
                    <c:v>52.925711082469398</c:v>
                  </c:pt>
                  <c:pt idx="5">
                    <c:v>61.012611691923638</c:v>
                  </c:pt>
                  <c:pt idx="6">
                    <c:v>89.75164291957222</c:v>
                  </c:pt>
                  <c:pt idx="7">
                    <c:v>16.246910426293361</c:v>
                  </c:pt>
                  <c:pt idx="8">
                    <c:v>12.452354086992548</c:v>
                  </c:pt>
                  <c:pt idx="9">
                    <c:v>11.326745421719691</c:v>
                  </c:pt>
                  <c:pt idx="10">
                    <c:v>6.3651428965452137</c:v>
                  </c:pt>
                  <c:pt idx="11">
                    <c:v>3.1736120029014261</c:v>
                  </c:pt>
                  <c:pt idx="12">
                    <c:v>2.0232679660865487</c:v>
                  </c:pt>
                  <c:pt idx="13">
                    <c:v>5.8342970725598127</c:v>
                  </c:pt>
                  <c:pt idx="14">
                    <c:v>3.394220593288539</c:v>
                  </c:pt>
                  <c:pt idx="15">
                    <c:v>9.7523454324054786</c:v>
                  </c:pt>
                  <c:pt idx="16">
                    <c:v>4.1867212013908928</c:v>
                  </c:pt>
                  <c:pt idx="17">
                    <c:v>2.5268688523530458</c:v>
                  </c:pt>
                  <c:pt idx="18">
                    <c:v>2.6622875595247035</c:v>
                  </c:pt>
                  <c:pt idx="19">
                    <c:v>2.4731632294209778</c:v>
                  </c:pt>
                  <c:pt idx="20">
                    <c:v>3.8291094893800888</c:v>
                  </c:pt>
                  <c:pt idx="21">
                    <c:v>1.5121363535901502</c:v>
                  </c:pt>
                  <c:pt idx="22">
                    <c:v>2.4693006523911936</c:v>
                  </c:pt>
                </c:numCache>
              </c:numRef>
            </c:plus>
            <c:minus>
              <c:numRef>
                <c:f>'BRF release'!$K$315:$K$337</c:f>
                <c:numCache>
                  <c:formatCode>General</c:formatCode>
                  <c:ptCount val="23"/>
                  <c:pt idx="0">
                    <c:v>54.831776901173711</c:v>
                  </c:pt>
                  <c:pt idx="1">
                    <c:v>52.370546280905032</c:v>
                  </c:pt>
                  <c:pt idx="2">
                    <c:v>37.307074665125278</c:v>
                  </c:pt>
                  <c:pt idx="3">
                    <c:v>66.675292667880157</c:v>
                  </c:pt>
                  <c:pt idx="4">
                    <c:v>52.925711082469398</c:v>
                  </c:pt>
                  <c:pt idx="5">
                    <c:v>61.012611691923638</c:v>
                  </c:pt>
                  <c:pt idx="6">
                    <c:v>89.75164291957222</c:v>
                  </c:pt>
                  <c:pt idx="7">
                    <c:v>16.246910426293361</c:v>
                  </c:pt>
                  <c:pt idx="8">
                    <c:v>12.452354086992548</c:v>
                  </c:pt>
                  <c:pt idx="9">
                    <c:v>11.326745421719691</c:v>
                  </c:pt>
                  <c:pt idx="10">
                    <c:v>6.3651428965452137</c:v>
                  </c:pt>
                  <c:pt idx="11">
                    <c:v>3.1736120029014261</c:v>
                  </c:pt>
                  <c:pt idx="12">
                    <c:v>2.0232679660865487</c:v>
                  </c:pt>
                  <c:pt idx="13">
                    <c:v>5.8342970725598127</c:v>
                  </c:pt>
                  <c:pt idx="14">
                    <c:v>3.394220593288539</c:v>
                  </c:pt>
                  <c:pt idx="15">
                    <c:v>9.7523454324054786</c:v>
                  </c:pt>
                  <c:pt idx="16">
                    <c:v>4.1867212013908928</c:v>
                  </c:pt>
                  <c:pt idx="17">
                    <c:v>2.5268688523530458</c:v>
                  </c:pt>
                  <c:pt idx="18">
                    <c:v>2.6622875595247035</c:v>
                  </c:pt>
                  <c:pt idx="19">
                    <c:v>2.4731632294209778</c:v>
                  </c:pt>
                  <c:pt idx="20">
                    <c:v>3.8291094893800888</c:v>
                  </c:pt>
                  <c:pt idx="21">
                    <c:v>1.5121363535901502</c:v>
                  </c:pt>
                  <c:pt idx="22">
                    <c:v>2.4693006523911936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release'!$H$315:$H$337</c:f>
              <c:numCache>
                <c:formatCode>0</c:formatCode>
                <c:ptCount val="23"/>
                <c:pt idx="0">
                  <c:v>2914.0858241360002</c:v>
                </c:pt>
                <c:pt idx="1">
                  <c:v>2783.28143176</c:v>
                </c:pt>
                <c:pt idx="2">
                  <c:v>1982.719210752</c:v>
                </c:pt>
                <c:pt idx="3">
                  <c:v>3543.5204942159999</c:v>
                </c:pt>
                <c:pt idx="4">
                  <c:v>2812.7861819199998</c:v>
                </c:pt>
                <c:pt idx="5">
                  <c:v>3242.572042584</c:v>
                </c:pt>
                <c:pt idx="6">
                  <c:v>4769.9346091999996</c:v>
                </c:pt>
                <c:pt idx="7">
                  <c:v>1526.38095275</c:v>
                </c:pt>
                <c:pt idx="8">
                  <c:v>1340.592045206</c:v>
                </c:pt>
                <c:pt idx="9">
                  <c:v>1927.313885385</c:v>
                </c:pt>
                <c:pt idx="10">
                  <c:v>575.06833116799999</c:v>
                </c:pt>
                <c:pt idx="11">
                  <c:v>479.90868400799997</c:v>
                </c:pt>
                <c:pt idx="12">
                  <c:v>454.723891192</c:v>
                </c:pt>
                <c:pt idx="13">
                  <c:v>596.80895736599996</c:v>
                </c:pt>
                <c:pt idx="14">
                  <c:v>737.83533150799997</c:v>
                </c:pt>
                <c:pt idx="15">
                  <c:v>1363.0870353960001</c:v>
                </c:pt>
                <c:pt idx="16">
                  <c:v>1100.2369537520001</c:v>
                </c:pt>
                <c:pt idx="17">
                  <c:v>921.79895366400001</c:v>
                </c:pt>
                <c:pt idx="18">
                  <c:v>701.25037606000001</c:v>
                </c:pt>
                <c:pt idx="19">
                  <c:v>1080.626717436</c:v>
                </c:pt>
                <c:pt idx="20">
                  <c:v>803.47155963302748</c:v>
                </c:pt>
                <c:pt idx="21">
                  <c:v>311.65087281795502</c:v>
                </c:pt>
                <c:pt idx="22">
                  <c:v>539.80582524271858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F60-94CF-BCF7AB5F665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release'!$T$315:$T$337</c:f>
                <c:numCache>
                  <c:formatCode>General</c:formatCode>
                  <c:ptCount val="23"/>
                  <c:pt idx="0">
                    <c:v>3529.0364901311154</c:v>
                  </c:pt>
                  <c:pt idx="1">
                    <c:v>3843.9139536581729</c:v>
                  </c:pt>
                  <c:pt idx="2">
                    <c:v>2818.4113948487407</c:v>
                  </c:pt>
                  <c:pt idx="3">
                    <c:v>4633.6885752916105</c:v>
                  </c:pt>
                  <c:pt idx="4">
                    <c:v>3937.688935965411</c:v>
                  </c:pt>
                  <c:pt idx="5">
                    <c:v>4203.5281059923527</c:v>
                  </c:pt>
                  <c:pt idx="6">
                    <c:v>5935.3541553911673</c:v>
                  </c:pt>
                  <c:pt idx="7">
                    <c:v>1283.2184789288553</c:v>
                  </c:pt>
                  <c:pt idx="8">
                    <c:v>2106.2003385987264</c:v>
                  </c:pt>
                  <c:pt idx="9">
                    <c:v>3021.1901747834768</c:v>
                  </c:pt>
                  <c:pt idx="10">
                    <c:v>1102.6687782791364</c:v>
                  </c:pt>
                  <c:pt idx="11">
                    <c:v>929.32020997106406</c:v>
                  </c:pt>
                  <c:pt idx="12">
                    <c:v>1549.1648646728127</c:v>
                  </c:pt>
                  <c:pt idx="13">
                    <c:v>573.42233437636685</c:v>
                  </c:pt>
                  <c:pt idx="14">
                    <c:v>1208.8225113365336</c:v>
                  </c:pt>
                  <c:pt idx="15">
                    <c:v>1294.315189482837</c:v>
                  </c:pt>
                  <c:pt idx="16">
                    <c:v>2632.7869703999495</c:v>
                  </c:pt>
                  <c:pt idx="17">
                    <c:v>1145.4547392125221</c:v>
                  </c:pt>
                  <c:pt idx="18">
                    <c:v>2020.7902495696594</c:v>
                  </c:pt>
                  <c:pt idx="19">
                    <c:v>5031.8146914211084</c:v>
                  </c:pt>
                  <c:pt idx="20">
                    <c:v>852.48102601885819</c:v>
                  </c:pt>
                  <c:pt idx="21">
                    <c:v>3065.4836963025668</c:v>
                  </c:pt>
                  <c:pt idx="22">
                    <c:v>2523.3822359558089</c:v>
                  </c:pt>
                </c:numCache>
              </c:numRef>
            </c:plus>
            <c:minus>
              <c:numRef>
                <c:f>'BRF release'!$T$315:$T$337</c:f>
                <c:numCache>
                  <c:formatCode>General</c:formatCode>
                  <c:ptCount val="23"/>
                  <c:pt idx="0">
                    <c:v>3529.0364901311154</c:v>
                  </c:pt>
                  <c:pt idx="1">
                    <c:v>3843.9139536581729</c:v>
                  </c:pt>
                  <c:pt idx="2">
                    <c:v>2818.4113948487407</c:v>
                  </c:pt>
                  <c:pt idx="3">
                    <c:v>4633.6885752916105</c:v>
                  </c:pt>
                  <c:pt idx="4">
                    <c:v>3937.688935965411</c:v>
                  </c:pt>
                  <c:pt idx="5">
                    <c:v>4203.5281059923527</c:v>
                  </c:pt>
                  <c:pt idx="6">
                    <c:v>5935.3541553911673</c:v>
                  </c:pt>
                  <c:pt idx="7">
                    <c:v>1283.2184789288553</c:v>
                  </c:pt>
                  <c:pt idx="8">
                    <c:v>2106.2003385987264</c:v>
                  </c:pt>
                  <c:pt idx="9">
                    <c:v>3021.1901747834768</c:v>
                  </c:pt>
                  <c:pt idx="10">
                    <c:v>1102.6687782791364</c:v>
                  </c:pt>
                  <c:pt idx="11">
                    <c:v>929.32020997106406</c:v>
                  </c:pt>
                  <c:pt idx="12">
                    <c:v>1549.1648646728127</c:v>
                  </c:pt>
                  <c:pt idx="13">
                    <c:v>573.42233437636685</c:v>
                  </c:pt>
                  <c:pt idx="14">
                    <c:v>1208.8225113365336</c:v>
                  </c:pt>
                  <c:pt idx="15">
                    <c:v>1294.315189482837</c:v>
                  </c:pt>
                  <c:pt idx="16">
                    <c:v>2632.7869703999495</c:v>
                  </c:pt>
                  <c:pt idx="17">
                    <c:v>1145.4547392125221</c:v>
                  </c:pt>
                  <c:pt idx="18">
                    <c:v>2020.7902495696594</c:v>
                  </c:pt>
                  <c:pt idx="19">
                    <c:v>5031.8146914211084</c:v>
                  </c:pt>
                  <c:pt idx="20">
                    <c:v>852.48102601885819</c:v>
                  </c:pt>
                  <c:pt idx="21">
                    <c:v>3065.4836963025668</c:v>
                  </c:pt>
                  <c:pt idx="22">
                    <c:v>2523.3822359558089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release'!$Q$315:$Q$337</c:f>
              <c:numCache>
                <c:formatCode>_(* #,##0_);_(* \(#,##0\);_(* "-"??_);_(@_)</c:formatCode>
                <c:ptCount val="23"/>
                <c:pt idx="0">
                  <c:v>2432.2845583220537</c:v>
                </c:pt>
                <c:pt idx="1">
                  <c:v>2649.3045847349922</c:v>
                </c:pt>
                <c:pt idx="2">
                  <c:v>1942.5071216633469</c:v>
                </c:pt>
                <c:pt idx="3">
                  <c:v>3193.633503442853</c:v>
                </c:pt>
                <c:pt idx="4">
                  <c:v>2713.9362319454026</c:v>
                </c:pt>
                <c:pt idx="5">
                  <c:v>2897.1580575235389</c:v>
                </c:pt>
                <c:pt idx="6">
                  <c:v>4090.7682027946971</c:v>
                </c:pt>
                <c:pt idx="7">
                  <c:v>888.59728007999524</c:v>
                </c:pt>
                <c:pt idx="8">
                  <c:v>1477.9197976976184</c:v>
                </c:pt>
                <c:pt idx="9">
                  <c:v>2121.8016100414352</c:v>
                </c:pt>
                <c:pt idx="10">
                  <c:v>774.60553619622681</c:v>
                </c:pt>
                <c:pt idx="11">
                  <c:v>652.6144333421114</c:v>
                </c:pt>
                <c:pt idx="12">
                  <c:v>861.47158666109215</c:v>
                </c:pt>
                <c:pt idx="13">
                  <c:v>326.67123423787035</c:v>
                </c:pt>
                <c:pt idx="14">
                  <c:v>1002.4979662241464</c:v>
                </c:pt>
                <c:pt idx="15">
                  <c:v>718.99117489304547</c:v>
                </c:pt>
                <c:pt idx="16">
                  <c:v>1504.1345630414496</c:v>
                </c:pt>
                <c:pt idx="17">
                  <c:v>426.24419277616641</c:v>
                </c:pt>
                <c:pt idx="18">
                  <c:v>718.6127990705545</c:v>
                </c:pt>
                <c:pt idx="19">
                  <c:v>3297.2618749586168</c:v>
                </c:pt>
                <c:pt idx="20">
                  <c:v>529.64036739246058</c:v>
                </c:pt>
                <c:pt idx="21">
                  <c:v>1726.7344863170017</c:v>
                </c:pt>
                <c:pt idx="22">
                  <c:v>1356.7493786397854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F60-94CF-BCF7AB5F665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release'!$Y$315:$Y$337</c:f>
                <c:numCache>
                  <c:formatCode>General</c:formatCode>
                  <c:ptCount val="23"/>
                  <c:pt idx="0">
                    <c:v>3529.4624339175339</c:v>
                  </c:pt>
                  <c:pt idx="1">
                    <c:v>3844.2706925040757</c:v>
                  </c:pt>
                  <c:pt idx="2">
                    <c:v>2818.6582993391189</c:v>
                  </c:pt>
                  <c:pt idx="3">
                    <c:v>4634.1682541142527</c:v>
                  </c:pt>
                  <c:pt idx="4">
                    <c:v>3938.0446019970364</c:v>
                  </c:pt>
                  <c:pt idx="5">
                    <c:v>4203.9708701004492</c:v>
                  </c:pt>
                  <c:pt idx="6">
                    <c:v>5936.0327077372103</c:v>
                  </c:pt>
                  <c:pt idx="7">
                    <c:v>1283.3213263882451</c:v>
                  </c:pt>
                  <c:pt idx="8">
                    <c:v>2106.2371489069551</c:v>
                  </c:pt>
                  <c:pt idx="9">
                    <c:v>3021.2114072620047</c:v>
                  </c:pt>
                  <c:pt idx="10">
                    <c:v>1102.6871494833413</c:v>
                  </c:pt>
                  <c:pt idx="11">
                    <c:v>929.32562886956225</c:v>
                  </c:pt>
                  <c:pt idx="12">
                    <c:v>1549.1661859045325</c:v>
                  </c:pt>
                  <c:pt idx="13">
                    <c:v>573.45201419471255</c:v>
                  </c:pt>
                  <c:pt idx="14">
                    <c:v>1208.8272765980257</c:v>
                  </c:pt>
                  <c:pt idx="15">
                    <c:v>1294.3519297190489</c:v>
                  </c:pt>
                  <c:pt idx="16">
                    <c:v>2632.7902993102512</c:v>
                  </c:pt>
                  <c:pt idx="17">
                    <c:v>1145.4575263407301</c:v>
                  </c:pt>
                  <c:pt idx="18">
                    <c:v>2020.792003282588</c:v>
                  </c:pt>
                  <c:pt idx="19">
                    <c:v>5031.8152992074019</c:v>
                  </c:pt>
                  <c:pt idx="20">
                    <c:v>852.48962562699069</c:v>
                  </c:pt>
                  <c:pt idx="21">
                    <c:v>3065.4840692545117</c:v>
                  </c:pt>
                  <c:pt idx="22">
                    <c:v>2523.383444144597</c:v>
                  </c:pt>
                </c:numCache>
              </c:numRef>
            </c:plus>
            <c:minus>
              <c:numRef>
                <c:f>'BRF release'!$Y$315:$Y$337</c:f>
                <c:numCache>
                  <c:formatCode>General</c:formatCode>
                  <c:ptCount val="23"/>
                  <c:pt idx="0">
                    <c:v>3529.4624339175339</c:v>
                  </c:pt>
                  <c:pt idx="1">
                    <c:v>3844.2706925040757</c:v>
                  </c:pt>
                  <c:pt idx="2">
                    <c:v>2818.6582993391189</c:v>
                  </c:pt>
                  <c:pt idx="3">
                    <c:v>4634.1682541142527</c:v>
                  </c:pt>
                  <c:pt idx="4">
                    <c:v>3938.0446019970364</c:v>
                  </c:pt>
                  <c:pt idx="5">
                    <c:v>4203.9708701004492</c:v>
                  </c:pt>
                  <c:pt idx="6">
                    <c:v>5936.0327077372103</c:v>
                  </c:pt>
                  <c:pt idx="7">
                    <c:v>1283.3213263882451</c:v>
                  </c:pt>
                  <c:pt idx="8">
                    <c:v>2106.2371489069551</c:v>
                  </c:pt>
                  <c:pt idx="9">
                    <c:v>3021.2114072620047</c:v>
                  </c:pt>
                  <c:pt idx="10">
                    <c:v>1102.6871494833413</c:v>
                  </c:pt>
                  <c:pt idx="11">
                    <c:v>929.32562886956225</c:v>
                  </c:pt>
                  <c:pt idx="12">
                    <c:v>1549.1661859045325</c:v>
                  </c:pt>
                  <c:pt idx="13">
                    <c:v>573.45201419471255</c:v>
                  </c:pt>
                  <c:pt idx="14">
                    <c:v>1208.8272765980257</c:v>
                  </c:pt>
                  <c:pt idx="15">
                    <c:v>1294.3519297190489</c:v>
                  </c:pt>
                  <c:pt idx="16">
                    <c:v>2632.7902993102512</c:v>
                  </c:pt>
                  <c:pt idx="17">
                    <c:v>1145.4575263407301</c:v>
                  </c:pt>
                  <c:pt idx="18">
                    <c:v>2020.792003282588</c:v>
                  </c:pt>
                  <c:pt idx="19">
                    <c:v>5031.8152992074019</c:v>
                  </c:pt>
                  <c:pt idx="20">
                    <c:v>852.48962562699069</c:v>
                  </c:pt>
                  <c:pt idx="21">
                    <c:v>3065.4840692545117</c:v>
                  </c:pt>
                  <c:pt idx="22">
                    <c:v>2523.383444144597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release'!$V$315:$V$337</c:f>
              <c:numCache>
                <c:formatCode>_(* #,##0_);_(* \(#,##0\);_(* "-"??_);_(@_)</c:formatCode>
                <c:ptCount val="23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  <c:pt idx="20">
                  <c:v>1333.1119270254881</c:v>
                </c:pt>
                <c:pt idx="21">
                  <c:v>2038.3853591349566</c:v>
                </c:pt>
                <c:pt idx="22">
                  <c:v>1896.555203882504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F60-94CF-BCF7AB5F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release'!$Y$3:$Y$25</c:f>
                <c:numCache>
                  <c:formatCode>General</c:formatCode>
                  <c:ptCount val="23"/>
                  <c:pt idx="0">
                    <c:v>505.55563436741471</c:v>
                  </c:pt>
                  <c:pt idx="1">
                    <c:v>1367.3145518605847</c:v>
                  </c:pt>
                  <c:pt idx="2">
                    <c:v>686.25899444079937</c:v>
                  </c:pt>
                  <c:pt idx="3">
                    <c:v>400.27893482524991</c:v>
                  </c:pt>
                  <c:pt idx="4">
                    <c:v>552.18329888807023</c:v>
                  </c:pt>
                  <c:pt idx="5">
                    <c:v>543.68864695014088</c:v>
                  </c:pt>
                  <c:pt idx="6">
                    <c:v>1075.2782321009875</c:v>
                  </c:pt>
                  <c:pt idx="7">
                    <c:v>618.48937602246269</c:v>
                  </c:pt>
                  <c:pt idx="8">
                    <c:v>2341.2153709877416</c:v>
                  </c:pt>
                  <c:pt idx="9">
                    <c:v>954.31208393235738</c:v>
                  </c:pt>
                  <c:pt idx="10">
                    <c:v>825.11694322813344</c:v>
                  </c:pt>
                  <c:pt idx="11">
                    <c:v>981.37146128317431</c:v>
                  </c:pt>
                  <c:pt idx="12">
                    <c:v>4710.8578672654185</c:v>
                  </c:pt>
                  <c:pt idx="13">
                    <c:v>1215.2914236439585</c:v>
                  </c:pt>
                  <c:pt idx="14">
                    <c:v>1052.9130967523042</c:v>
                  </c:pt>
                  <c:pt idx="15">
                    <c:v>3222.1232848194186</c:v>
                  </c:pt>
                  <c:pt idx="16">
                    <c:v>1061.2950738409204</c:v>
                  </c:pt>
                  <c:pt idx="17">
                    <c:v>2269.6016297361671</c:v>
                  </c:pt>
                  <c:pt idx="18">
                    <c:v>465.15679113336859</c:v>
                  </c:pt>
                  <c:pt idx="19">
                    <c:v>1183.5267941726138</c:v>
                  </c:pt>
                  <c:pt idx="20">
                    <c:v>4473.0591975758634</c:v>
                  </c:pt>
                  <c:pt idx="21">
                    <c:v>1484.4004347879406</c:v>
                  </c:pt>
                  <c:pt idx="22">
                    <c:v>477.40156402504192</c:v>
                  </c:pt>
                </c:numCache>
              </c:numRef>
            </c:plus>
            <c:minus>
              <c:numRef>
                <c:f>'BRF release'!$Y$3:$Y$25</c:f>
                <c:numCache>
                  <c:formatCode>General</c:formatCode>
                  <c:ptCount val="23"/>
                  <c:pt idx="0">
                    <c:v>505.55563436741471</c:v>
                  </c:pt>
                  <c:pt idx="1">
                    <c:v>1367.3145518605847</c:v>
                  </c:pt>
                  <c:pt idx="2">
                    <c:v>686.25899444079937</c:v>
                  </c:pt>
                  <c:pt idx="3">
                    <c:v>400.27893482524991</c:v>
                  </c:pt>
                  <c:pt idx="4">
                    <c:v>552.18329888807023</c:v>
                  </c:pt>
                  <c:pt idx="5">
                    <c:v>543.68864695014088</c:v>
                  </c:pt>
                  <c:pt idx="6">
                    <c:v>1075.2782321009875</c:v>
                  </c:pt>
                  <c:pt idx="7">
                    <c:v>618.48937602246269</c:v>
                  </c:pt>
                  <c:pt idx="8">
                    <c:v>2341.2153709877416</c:v>
                  </c:pt>
                  <c:pt idx="9">
                    <c:v>954.31208393235738</c:v>
                  </c:pt>
                  <c:pt idx="10">
                    <c:v>825.11694322813344</c:v>
                  </c:pt>
                  <c:pt idx="11">
                    <c:v>981.37146128317431</c:v>
                  </c:pt>
                  <c:pt idx="12">
                    <c:v>4710.8578672654185</c:v>
                  </c:pt>
                  <c:pt idx="13">
                    <c:v>1215.2914236439585</c:v>
                  </c:pt>
                  <c:pt idx="14">
                    <c:v>1052.9130967523042</c:v>
                  </c:pt>
                  <c:pt idx="15">
                    <c:v>3222.1232848194186</c:v>
                  </c:pt>
                  <c:pt idx="16">
                    <c:v>1061.2950738409204</c:v>
                  </c:pt>
                  <c:pt idx="17">
                    <c:v>2269.6016297361671</c:v>
                  </c:pt>
                  <c:pt idx="18">
                    <c:v>465.15679113336859</c:v>
                  </c:pt>
                  <c:pt idx="19">
                    <c:v>1183.5267941726138</c:v>
                  </c:pt>
                  <c:pt idx="20">
                    <c:v>4473.0591975758634</c:v>
                  </c:pt>
                  <c:pt idx="21">
                    <c:v>1484.4004347879406</c:v>
                  </c:pt>
                  <c:pt idx="22">
                    <c:v>477.40156402504192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release'!$B$2:$B$26</c:f>
            </c:multiLvlStrRef>
          </c:cat>
          <c:val>
            <c:numRef>
              <c:f>'BRF release'!$V$3:$V$25</c:f>
              <c:numCache>
                <c:formatCode>_(* #,##0_);_(* \(#,##0\);_(* "-"??_);_(@_)</c:formatCode>
                <c:ptCount val="23"/>
                <c:pt idx="0">
                  <c:v>966.35271248599952</c:v>
                </c:pt>
                <c:pt idx="1">
                  <c:v>2571.9017550544081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1749.0371038097658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1420.0639135856086</c:v>
                </c:pt>
                <c:pt idx="14">
                  <c:v>1282.5738202853699</c:v>
                </c:pt>
                <c:pt idx="15">
                  <c:v>3204.1576520814042</c:v>
                </c:pt>
                <c:pt idx="16">
                  <c:v>1190.5076393416914</c:v>
                </c:pt>
                <c:pt idx="17">
                  <c:v>1428.8483061637112</c:v>
                </c:pt>
                <c:pt idx="18">
                  <c:v>840.82285602291518</c:v>
                </c:pt>
                <c:pt idx="19">
                  <c:v>915.81845842428459</c:v>
                </c:pt>
                <c:pt idx="20">
                  <c:v>2281.2166794686809</c:v>
                </c:pt>
                <c:pt idx="21">
                  <c:v>617.25579469201398</c:v>
                </c:pt>
                <c:pt idx="22">
                  <c:v>424.28620754324999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8F1-9840-42AB9BDDF56D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release'!$Y$27:$Y$49</c:f>
                <c:numCache>
                  <c:formatCode>General</c:formatCode>
                  <c:ptCount val="23"/>
                  <c:pt idx="0">
                    <c:v>240.08824903210856</c:v>
                  </c:pt>
                  <c:pt idx="1">
                    <c:v>345.3110019043225</c:v>
                  </c:pt>
                  <c:pt idx="2">
                    <c:v>377.37734553366266</c:v>
                  </c:pt>
                  <c:pt idx="3">
                    <c:v>267.64499203852671</c:v>
                  </c:pt>
                  <c:pt idx="4">
                    <c:v>507.59086394251199</c:v>
                  </c:pt>
                  <c:pt idx="5">
                    <c:v>264.38006533518438</c:v>
                  </c:pt>
                  <c:pt idx="6">
                    <c:v>368.28775424513003</c:v>
                  </c:pt>
                  <c:pt idx="7">
                    <c:v>465.7103306927267</c:v>
                  </c:pt>
                  <c:pt idx="8">
                    <c:v>378.37492270068617</c:v>
                  </c:pt>
                  <c:pt idx="9">
                    <c:v>426.58700454656247</c:v>
                  </c:pt>
                  <c:pt idx="10">
                    <c:v>421.10073830813769</c:v>
                  </c:pt>
                  <c:pt idx="11">
                    <c:v>424.58150177260177</c:v>
                  </c:pt>
                  <c:pt idx="12">
                    <c:v>154.67156186322316</c:v>
                  </c:pt>
                  <c:pt idx="13">
                    <c:v>600.35571570877357</c:v>
                  </c:pt>
                  <c:pt idx="14">
                    <c:v>478.01951779433341</c:v>
                  </c:pt>
                  <c:pt idx="15">
                    <c:v>4492.5085454724385</c:v>
                  </c:pt>
                  <c:pt idx="16">
                    <c:v>1109.7048970728301</c:v>
                  </c:pt>
                  <c:pt idx="17">
                    <c:v>3454.6187233430464</c:v>
                  </c:pt>
                  <c:pt idx="18">
                    <c:v>3997.9181720113847</c:v>
                  </c:pt>
                  <c:pt idx="19">
                    <c:v>997.16771333903387</c:v>
                  </c:pt>
                  <c:pt idx="20">
                    <c:v>6390.0598241888238</c:v>
                  </c:pt>
                  <c:pt idx="21">
                    <c:v>851.90844473770915</c:v>
                  </c:pt>
                  <c:pt idx="22">
                    <c:v>966.78440958122349</c:v>
                  </c:pt>
                </c:numCache>
              </c:numRef>
            </c:plus>
            <c:minus>
              <c:numRef>
                <c:f>'BRF release'!$Y$27:$Y$49</c:f>
                <c:numCache>
                  <c:formatCode>General</c:formatCode>
                  <c:ptCount val="23"/>
                  <c:pt idx="0">
                    <c:v>240.08824903210856</c:v>
                  </c:pt>
                  <c:pt idx="1">
                    <c:v>345.3110019043225</c:v>
                  </c:pt>
                  <c:pt idx="2">
                    <c:v>377.37734553366266</c:v>
                  </c:pt>
                  <c:pt idx="3">
                    <c:v>267.64499203852671</c:v>
                  </c:pt>
                  <c:pt idx="4">
                    <c:v>507.59086394251199</c:v>
                  </c:pt>
                  <c:pt idx="5">
                    <c:v>264.38006533518438</c:v>
                  </c:pt>
                  <c:pt idx="6">
                    <c:v>368.28775424513003</c:v>
                  </c:pt>
                  <c:pt idx="7">
                    <c:v>465.7103306927267</c:v>
                  </c:pt>
                  <c:pt idx="8">
                    <c:v>378.37492270068617</c:v>
                  </c:pt>
                  <c:pt idx="9">
                    <c:v>426.58700454656247</c:v>
                  </c:pt>
                  <c:pt idx="10">
                    <c:v>421.10073830813769</c:v>
                  </c:pt>
                  <c:pt idx="11">
                    <c:v>424.58150177260177</c:v>
                  </c:pt>
                  <c:pt idx="12">
                    <c:v>154.67156186322316</c:v>
                  </c:pt>
                  <c:pt idx="13">
                    <c:v>600.35571570877357</c:v>
                  </c:pt>
                  <c:pt idx="14">
                    <c:v>478.01951779433341</c:v>
                  </c:pt>
                  <c:pt idx="15">
                    <c:v>4492.5085454724385</c:v>
                  </c:pt>
                  <c:pt idx="16">
                    <c:v>1109.7048970728301</c:v>
                  </c:pt>
                  <c:pt idx="17">
                    <c:v>3454.6187233430464</c:v>
                  </c:pt>
                  <c:pt idx="18">
                    <c:v>3997.9181720113847</c:v>
                  </c:pt>
                  <c:pt idx="19">
                    <c:v>997.16771333903387</c:v>
                  </c:pt>
                  <c:pt idx="20">
                    <c:v>6390.0598241888238</c:v>
                  </c:pt>
                  <c:pt idx="21">
                    <c:v>851.90844473770915</c:v>
                  </c:pt>
                  <c:pt idx="22">
                    <c:v>966.78440958122349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release'!$B$2:$B$26</c:f>
            </c:multiLvlStrRef>
          </c:cat>
          <c:val>
            <c:numRef>
              <c:f>'BRF release'!$V$27:$V$49</c:f>
              <c:numCache>
                <c:formatCode>_(* #,##0_);_(* \(#,##0\);_(* "-"??_);_(@_)</c:formatCode>
                <c:ptCount val="23"/>
                <c:pt idx="0">
                  <c:v>207.76067748950055</c:v>
                </c:pt>
                <c:pt idx="1">
                  <c:v>372.01422715375293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555.5071873645843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720.71073602802903</c:v>
                </c:pt>
                <c:pt idx="14">
                  <c:v>592.19304206502488</c:v>
                </c:pt>
                <c:pt idx="15">
                  <c:v>2367.9631967257246</c:v>
                </c:pt>
                <c:pt idx="16">
                  <c:v>706.13594751980713</c:v>
                </c:pt>
                <c:pt idx="17">
                  <c:v>2182.2550732583504</c:v>
                </c:pt>
                <c:pt idx="18">
                  <c:v>1603.1058711180581</c:v>
                </c:pt>
                <c:pt idx="19">
                  <c:v>1749.5174683570463</c:v>
                </c:pt>
                <c:pt idx="20">
                  <c:v>3220.6084229461162</c:v>
                </c:pt>
                <c:pt idx="21">
                  <c:v>1185.1726817022038</c:v>
                </c:pt>
                <c:pt idx="22">
                  <c:v>2868.052707399007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8F1-9840-42AB9BDDF56D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release'!$Y$51:$Y$73</c:f>
                <c:numCache>
                  <c:formatCode>General</c:formatCode>
                  <c:ptCount val="23"/>
                  <c:pt idx="0">
                    <c:v>97.955871629851273</c:v>
                  </c:pt>
                  <c:pt idx="1">
                    <c:v>80.260400743324965</c:v>
                  </c:pt>
                  <c:pt idx="2">
                    <c:v>37.584576619500957</c:v>
                  </c:pt>
                  <c:pt idx="3">
                    <c:v>40.684791325737805</c:v>
                  </c:pt>
                  <c:pt idx="4">
                    <c:v>107.68855090299292</c:v>
                  </c:pt>
                  <c:pt idx="5">
                    <c:v>21.722787503061479</c:v>
                  </c:pt>
                  <c:pt idx="6">
                    <c:v>98.48865393620261</c:v>
                  </c:pt>
                  <c:pt idx="7">
                    <c:v>68.399411460349498</c:v>
                  </c:pt>
                  <c:pt idx="8">
                    <c:v>453.06290248660105</c:v>
                  </c:pt>
                  <c:pt idx="9">
                    <c:v>613.63191459095935</c:v>
                  </c:pt>
                  <c:pt idx="10">
                    <c:v>202.38655170742047</c:v>
                  </c:pt>
                  <c:pt idx="11">
                    <c:v>153.46035660688011</c:v>
                  </c:pt>
                  <c:pt idx="12">
                    <c:v>91.709944164428038</c:v>
                  </c:pt>
                  <c:pt idx="13">
                    <c:v>128.02502885090558</c:v>
                  </c:pt>
                  <c:pt idx="14">
                    <c:v>102.55843680476475</c:v>
                  </c:pt>
                  <c:pt idx="15">
                    <c:v>947.41948477854828</c:v>
                  </c:pt>
                  <c:pt idx="16">
                    <c:v>35.542943787634812</c:v>
                  </c:pt>
                  <c:pt idx="17">
                    <c:v>957.20933196113492</c:v>
                  </c:pt>
                  <c:pt idx="18">
                    <c:v>688.68927726768834</c:v>
                  </c:pt>
                  <c:pt idx="19">
                    <c:v>81.262964495622185</c:v>
                  </c:pt>
                  <c:pt idx="20">
                    <c:v>105.15180333713646</c:v>
                  </c:pt>
                  <c:pt idx="21">
                    <c:v>25.743195720092938</c:v>
                  </c:pt>
                  <c:pt idx="22">
                    <c:v>33.822239371869678</c:v>
                  </c:pt>
                </c:numCache>
              </c:numRef>
            </c:plus>
            <c:minus>
              <c:numRef>
                <c:f>'BRF release'!$Y$51:$Y$73</c:f>
                <c:numCache>
                  <c:formatCode>General</c:formatCode>
                  <c:ptCount val="23"/>
                  <c:pt idx="0">
                    <c:v>97.955871629851273</c:v>
                  </c:pt>
                  <c:pt idx="1">
                    <c:v>80.260400743324965</c:v>
                  </c:pt>
                  <c:pt idx="2">
                    <c:v>37.584576619500957</c:v>
                  </c:pt>
                  <c:pt idx="3">
                    <c:v>40.684791325737805</c:v>
                  </c:pt>
                  <c:pt idx="4">
                    <c:v>107.68855090299292</c:v>
                  </c:pt>
                  <c:pt idx="5">
                    <c:v>21.722787503061479</c:v>
                  </c:pt>
                  <c:pt idx="6">
                    <c:v>98.48865393620261</c:v>
                  </c:pt>
                  <c:pt idx="7">
                    <c:v>68.399411460349498</c:v>
                  </c:pt>
                  <c:pt idx="8">
                    <c:v>453.06290248660105</c:v>
                  </c:pt>
                  <c:pt idx="9">
                    <c:v>613.63191459095935</c:v>
                  </c:pt>
                  <c:pt idx="10">
                    <c:v>202.38655170742047</c:v>
                  </c:pt>
                  <c:pt idx="11">
                    <c:v>153.46035660688011</c:v>
                  </c:pt>
                  <c:pt idx="12">
                    <c:v>91.709944164428038</c:v>
                  </c:pt>
                  <c:pt idx="13">
                    <c:v>128.02502885090558</c:v>
                  </c:pt>
                  <c:pt idx="14">
                    <c:v>102.55843680476475</c:v>
                  </c:pt>
                  <c:pt idx="15">
                    <c:v>947.41948477854828</c:v>
                  </c:pt>
                  <c:pt idx="16">
                    <c:v>35.542943787634812</c:v>
                  </c:pt>
                  <c:pt idx="17">
                    <c:v>957.20933196113492</c:v>
                  </c:pt>
                  <c:pt idx="18">
                    <c:v>688.68927726768834</c:v>
                  </c:pt>
                  <c:pt idx="19">
                    <c:v>81.262964495622185</c:v>
                  </c:pt>
                  <c:pt idx="20">
                    <c:v>105.15180333713646</c:v>
                  </c:pt>
                  <c:pt idx="21">
                    <c:v>25.743195720092938</c:v>
                  </c:pt>
                  <c:pt idx="22">
                    <c:v>33.822239371869678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release'!$B$2:$B$26</c:f>
            </c:multiLvlStrRef>
          </c:cat>
          <c:val>
            <c:numRef>
              <c:f>'BRF release'!$V$51:$V$73</c:f>
              <c:numCache>
                <c:formatCode>_(* #,##0_);_(* \(#,##0\);_(* "-"??_);_(@_)</c:formatCode>
                <c:ptCount val="23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205.88187524060146</c:v>
                </c:pt>
                <c:pt idx="15">
                  <c:v>520.43030463612081</c:v>
                </c:pt>
                <c:pt idx="16">
                  <c:v>30.908756817240477</c:v>
                </c:pt>
                <c:pt idx="17">
                  <c:v>702.78561361630796</c:v>
                </c:pt>
                <c:pt idx="18">
                  <c:v>345.84195573626209</c:v>
                </c:pt>
                <c:pt idx="19">
                  <c:v>178.27416122898967</c:v>
                </c:pt>
                <c:pt idx="20">
                  <c:v>37.491939023623317</c:v>
                </c:pt>
                <c:pt idx="21">
                  <c:v>46.068342562025073</c:v>
                </c:pt>
                <c:pt idx="22">
                  <c:v>101.82000149958267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4-48F1-9840-42AB9BDDF56D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release'!$Y$99:$Y$121</c:f>
                <c:numCache>
                  <c:formatCode>General</c:formatCode>
                  <c:ptCount val="23"/>
                  <c:pt idx="0">
                    <c:v>372.01334479139763</c:v>
                  </c:pt>
                  <c:pt idx="1">
                    <c:v>1068.9379721071116</c:v>
                  </c:pt>
                  <c:pt idx="2">
                    <c:v>540.202016315631</c:v>
                  </c:pt>
                  <c:pt idx="3">
                    <c:v>541.96225226049944</c:v>
                  </c:pt>
                  <c:pt idx="4">
                    <c:v>775.43907217098774</c:v>
                  </c:pt>
                  <c:pt idx="5">
                    <c:v>425.49433439336065</c:v>
                  </c:pt>
                  <c:pt idx="6">
                    <c:v>735.74267124797245</c:v>
                  </c:pt>
                  <c:pt idx="7">
                    <c:v>790.50343913313748</c:v>
                  </c:pt>
                  <c:pt idx="8">
                    <c:v>2862.2176251590563</c:v>
                  </c:pt>
                  <c:pt idx="9">
                    <c:v>755.6923851218163</c:v>
                  </c:pt>
                  <c:pt idx="10">
                    <c:v>429.38950803012568</c:v>
                  </c:pt>
                  <c:pt idx="11">
                    <c:v>1095.5486249934058</c:v>
                  </c:pt>
                  <c:pt idx="12">
                    <c:v>178.9229649393769</c:v>
                  </c:pt>
                  <c:pt idx="13">
                    <c:v>1786.0169758805246</c:v>
                  </c:pt>
                  <c:pt idx="14">
                    <c:v>350.09353664623438</c:v>
                  </c:pt>
                  <c:pt idx="15">
                    <c:v>121.27981305391745</c:v>
                  </c:pt>
                  <c:pt idx="16">
                    <c:v>384.40618308876662</c:v>
                  </c:pt>
                  <c:pt idx="17">
                    <c:v>2048.8781046363288</c:v>
                  </c:pt>
                  <c:pt idx="18">
                    <c:v>2502.8026801496271</c:v>
                  </c:pt>
                  <c:pt idx="19">
                    <c:v>676.75412233018869</c:v>
                  </c:pt>
                  <c:pt idx="20">
                    <c:v>2290.064281627614</c:v>
                  </c:pt>
                  <c:pt idx="21">
                    <c:v>202.8998962356138</c:v>
                  </c:pt>
                  <c:pt idx="22">
                    <c:v>228.5373865338367</c:v>
                  </c:pt>
                </c:numCache>
              </c:numRef>
            </c:plus>
            <c:minus>
              <c:numRef>
                <c:f>'BRF release'!$Y$99:$Y$121</c:f>
                <c:numCache>
                  <c:formatCode>General</c:formatCode>
                  <c:ptCount val="23"/>
                  <c:pt idx="0">
                    <c:v>372.01334479139763</c:v>
                  </c:pt>
                  <c:pt idx="1">
                    <c:v>1068.9379721071116</c:v>
                  </c:pt>
                  <c:pt idx="2">
                    <c:v>540.202016315631</c:v>
                  </c:pt>
                  <c:pt idx="3">
                    <c:v>541.96225226049944</c:v>
                  </c:pt>
                  <c:pt idx="4">
                    <c:v>775.43907217098774</c:v>
                  </c:pt>
                  <c:pt idx="5">
                    <c:v>425.49433439336065</c:v>
                  </c:pt>
                  <c:pt idx="6">
                    <c:v>735.74267124797245</c:v>
                  </c:pt>
                  <c:pt idx="7">
                    <c:v>790.50343913313748</c:v>
                  </c:pt>
                  <c:pt idx="8">
                    <c:v>2862.2176251590563</c:v>
                  </c:pt>
                  <c:pt idx="9">
                    <c:v>755.6923851218163</c:v>
                  </c:pt>
                  <c:pt idx="10">
                    <c:v>429.38950803012568</c:v>
                  </c:pt>
                  <c:pt idx="11">
                    <c:v>1095.5486249934058</c:v>
                  </c:pt>
                  <c:pt idx="12">
                    <c:v>178.9229649393769</c:v>
                  </c:pt>
                  <c:pt idx="13">
                    <c:v>1786.0169758805246</c:v>
                  </c:pt>
                  <c:pt idx="14">
                    <c:v>350.09353664623438</c:v>
                  </c:pt>
                  <c:pt idx="15">
                    <c:v>121.27981305391745</c:v>
                  </c:pt>
                  <c:pt idx="16">
                    <c:v>384.40618308876662</c:v>
                  </c:pt>
                  <c:pt idx="17">
                    <c:v>2048.8781046363288</c:v>
                  </c:pt>
                  <c:pt idx="18">
                    <c:v>2502.8026801496271</c:v>
                  </c:pt>
                  <c:pt idx="19">
                    <c:v>676.75412233018869</c:v>
                  </c:pt>
                  <c:pt idx="20">
                    <c:v>2290.064281627614</c:v>
                  </c:pt>
                  <c:pt idx="21">
                    <c:v>202.8998962356138</c:v>
                  </c:pt>
                  <c:pt idx="22">
                    <c:v>228.5373865338367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release'!$B$2:$B$26</c:f>
            </c:multiLvlStrRef>
          </c:cat>
          <c:val>
            <c:numRef>
              <c:f>'BRF release'!$V$99:$V$121</c:f>
              <c:numCache>
                <c:formatCode>_(* #,##0_);_(* \(#,##0\);_(* "-"??_);_(@_)</c:formatCode>
                <c:ptCount val="23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623.44620906820012</c:v>
                </c:pt>
                <c:pt idx="15">
                  <c:v>803.89900955821065</c:v>
                </c:pt>
                <c:pt idx="16">
                  <c:v>751.97867941098377</c:v>
                </c:pt>
                <c:pt idx="17">
                  <c:v>1516.5025785412122</c:v>
                </c:pt>
                <c:pt idx="18">
                  <c:v>1263.5494714087088</c:v>
                </c:pt>
                <c:pt idx="19">
                  <c:v>786.57366045120318</c:v>
                </c:pt>
                <c:pt idx="20">
                  <c:v>980.50065734663679</c:v>
                </c:pt>
                <c:pt idx="21">
                  <c:v>360.36303340136044</c:v>
                </c:pt>
                <c:pt idx="22">
                  <c:v>715.30611911614358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4-48F1-9840-42AB9BDDF56D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release'!$Y$147:$Y$169</c:f>
                <c:numCache>
                  <c:formatCode>General</c:formatCode>
                  <c:ptCount val="23"/>
                  <c:pt idx="0">
                    <c:v>2554.7375571818602</c:v>
                  </c:pt>
                  <c:pt idx="1">
                    <c:v>3146.7114880459394</c:v>
                  </c:pt>
                  <c:pt idx="2">
                    <c:v>3204.4341627714439</c:v>
                  </c:pt>
                  <c:pt idx="3">
                    <c:v>2414.9946094484681</c:v>
                  </c:pt>
                  <c:pt idx="4">
                    <c:v>4721.8020454400648</c:v>
                  </c:pt>
                  <c:pt idx="5">
                    <c:v>2828.7240107504163</c:v>
                  </c:pt>
                  <c:pt idx="6">
                    <c:v>6909.7681652403853</c:v>
                  </c:pt>
                  <c:pt idx="7">
                    <c:v>2748.9919850751794</c:v>
                  </c:pt>
                  <c:pt idx="8">
                    <c:v>3193.7214118391407</c:v>
                  </c:pt>
                  <c:pt idx="9">
                    <c:v>2257.860484770054</c:v>
                  </c:pt>
                  <c:pt idx="10">
                    <c:v>1552.562563293355</c:v>
                  </c:pt>
                  <c:pt idx="11">
                    <c:v>1534.2668196270211</c:v>
                  </c:pt>
                  <c:pt idx="12">
                    <c:v>2269.6451620667767</c:v>
                  </c:pt>
                  <c:pt idx="13">
                    <c:v>7312.3581047741573</c:v>
                  </c:pt>
                  <c:pt idx="14">
                    <c:v>893.15046210172818</c:v>
                  </c:pt>
                  <c:pt idx="15">
                    <c:v>1869.5041462057586</c:v>
                  </c:pt>
                  <c:pt idx="16">
                    <c:v>2666.3208641959109</c:v>
                  </c:pt>
                  <c:pt idx="17">
                    <c:v>2412.9845773115112</c:v>
                  </c:pt>
                  <c:pt idx="18">
                    <c:v>916.98302336843597</c:v>
                  </c:pt>
                  <c:pt idx="19">
                    <c:v>882.82497617756644</c:v>
                  </c:pt>
                  <c:pt idx="20">
                    <c:v>3874.4483251321521</c:v>
                  </c:pt>
                  <c:pt idx="21">
                    <c:v>700.4718437166573</c:v>
                  </c:pt>
                  <c:pt idx="22">
                    <c:v>1589.1431813242889</c:v>
                  </c:pt>
                </c:numCache>
              </c:numRef>
            </c:plus>
            <c:minus>
              <c:numRef>
                <c:f>'BRF release'!$Y$147:$Y$169</c:f>
                <c:numCache>
                  <c:formatCode>General</c:formatCode>
                  <c:ptCount val="23"/>
                  <c:pt idx="0">
                    <c:v>2554.7375571818602</c:v>
                  </c:pt>
                  <c:pt idx="1">
                    <c:v>3146.7114880459394</c:v>
                  </c:pt>
                  <c:pt idx="2">
                    <c:v>3204.4341627714439</c:v>
                  </c:pt>
                  <c:pt idx="3">
                    <c:v>2414.9946094484681</c:v>
                  </c:pt>
                  <c:pt idx="4">
                    <c:v>4721.8020454400648</c:v>
                  </c:pt>
                  <c:pt idx="5">
                    <c:v>2828.7240107504163</c:v>
                  </c:pt>
                  <c:pt idx="6">
                    <c:v>6909.7681652403853</c:v>
                  </c:pt>
                  <c:pt idx="7">
                    <c:v>2748.9919850751794</c:v>
                  </c:pt>
                  <c:pt idx="8">
                    <c:v>3193.7214118391407</c:v>
                  </c:pt>
                  <c:pt idx="9">
                    <c:v>2257.860484770054</c:v>
                  </c:pt>
                  <c:pt idx="10">
                    <c:v>1552.562563293355</c:v>
                  </c:pt>
                  <c:pt idx="11">
                    <c:v>1534.2668196270211</c:v>
                  </c:pt>
                  <c:pt idx="12">
                    <c:v>2269.6451620667767</c:v>
                  </c:pt>
                  <c:pt idx="13">
                    <c:v>7312.3581047741573</c:v>
                  </c:pt>
                  <c:pt idx="14">
                    <c:v>893.15046210172818</c:v>
                  </c:pt>
                  <c:pt idx="15">
                    <c:v>1869.5041462057586</c:v>
                  </c:pt>
                  <c:pt idx="16">
                    <c:v>2666.3208641959109</c:v>
                  </c:pt>
                  <c:pt idx="17">
                    <c:v>2412.9845773115112</c:v>
                  </c:pt>
                  <c:pt idx="18">
                    <c:v>916.98302336843597</c:v>
                  </c:pt>
                  <c:pt idx="19">
                    <c:v>882.82497617756644</c:v>
                  </c:pt>
                  <c:pt idx="20">
                    <c:v>3874.4483251321521</c:v>
                  </c:pt>
                  <c:pt idx="21">
                    <c:v>700.4718437166573</c:v>
                  </c:pt>
                  <c:pt idx="22">
                    <c:v>1589.1431813242889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release'!$B$2:$B$26</c:f>
            </c:multiLvlStrRef>
          </c:cat>
          <c:val>
            <c:numRef>
              <c:f>'BRF release'!$V$147:$V$169</c:f>
              <c:numCache>
                <c:formatCode>_(* #,##0_);_(* \(#,##0\);_(* "-"??_);_(@_)</c:formatCode>
                <c:ptCount val="23"/>
                <c:pt idx="0">
                  <c:v>3645.5830248905831</c:v>
                </c:pt>
                <c:pt idx="1">
                  <c:v>4447.8199443017711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3144.0620964848658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3798.9938801668964</c:v>
                </c:pt>
                <c:pt idx="14">
                  <c:v>1008.8234298884555</c:v>
                </c:pt>
                <c:pt idx="15">
                  <c:v>1712.0600073246924</c:v>
                </c:pt>
                <c:pt idx="16">
                  <c:v>1915.6390262707846</c:v>
                </c:pt>
                <c:pt idx="17">
                  <c:v>1669.8164062131134</c:v>
                </c:pt>
                <c:pt idx="18">
                  <c:v>721.39098910572386</c:v>
                </c:pt>
                <c:pt idx="19">
                  <c:v>824.67786162600544</c:v>
                </c:pt>
                <c:pt idx="20">
                  <c:v>4050.6233270870598</c:v>
                </c:pt>
                <c:pt idx="21">
                  <c:v>662.65252773070813</c:v>
                </c:pt>
                <c:pt idx="22">
                  <c:v>1770.9237271291513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4-48F1-9840-42AB9BD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release'!$Y$171:$Y$193</c:f>
                <c:numCache>
                  <c:formatCode>General</c:formatCode>
                  <c:ptCount val="23"/>
                  <c:pt idx="0">
                    <c:v>1949.3824251361762</c:v>
                  </c:pt>
                  <c:pt idx="1">
                    <c:v>2319.9059838251765</c:v>
                  </c:pt>
                  <c:pt idx="2">
                    <c:v>334.27225911007497</c:v>
                  </c:pt>
                  <c:pt idx="3">
                    <c:v>1165.3886989687883</c:v>
                  </c:pt>
                  <c:pt idx="4">
                    <c:v>4396.9762582138956</c:v>
                  </c:pt>
                  <c:pt idx="5">
                    <c:v>3130.7241138770441</c:v>
                  </c:pt>
                  <c:pt idx="6">
                    <c:v>143.62271213426604</c:v>
                  </c:pt>
                  <c:pt idx="7">
                    <c:v>1925.0772380611768</c:v>
                  </c:pt>
                  <c:pt idx="8">
                    <c:v>5301.313612309491</c:v>
                  </c:pt>
                  <c:pt idx="9">
                    <c:v>2823.7769588751244</c:v>
                  </c:pt>
                  <c:pt idx="10">
                    <c:v>972.88931165271879</c:v>
                  </c:pt>
                  <c:pt idx="11">
                    <c:v>1692.0013390946835</c:v>
                  </c:pt>
                  <c:pt idx="12">
                    <c:v>1632.1555294518128</c:v>
                  </c:pt>
                  <c:pt idx="13">
                    <c:v>1813.0204566279251</c:v>
                  </c:pt>
                  <c:pt idx="14">
                    <c:v>1433.8196635401468</c:v>
                  </c:pt>
                  <c:pt idx="15">
                    <c:v>815.75028005507238</c:v>
                  </c:pt>
                  <c:pt idx="16">
                    <c:v>469.04643740821587</c:v>
                  </c:pt>
                  <c:pt idx="17">
                    <c:v>1635.0791728167442</c:v>
                  </c:pt>
                  <c:pt idx="18">
                    <c:v>2371.7460127608983</c:v>
                  </c:pt>
                  <c:pt idx="19">
                    <c:v>2484.4004968484742</c:v>
                  </c:pt>
                  <c:pt idx="20">
                    <c:v>2591.1736085049611</c:v>
                  </c:pt>
                  <c:pt idx="21">
                    <c:v>1388.4663832989363</c:v>
                  </c:pt>
                  <c:pt idx="22">
                    <c:v>1542.5899607383074</c:v>
                  </c:pt>
                </c:numCache>
              </c:numRef>
            </c:plus>
            <c:minus>
              <c:numRef>
                <c:f>'BRF release'!$Y$171:$Y$193</c:f>
                <c:numCache>
                  <c:formatCode>General</c:formatCode>
                  <c:ptCount val="23"/>
                  <c:pt idx="0">
                    <c:v>1949.3824251361762</c:v>
                  </c:pt>
                  <c:pt idx="1">
                    <c:v>2319.9059838251765</c:v>
                  </c:pt>
                  <c:pt idx="2">
                    <c:v>334.27225911007497</c:v>
                  </c:pt>
                  <c:pt idx="3">
                    <c:v>1165.3886989687883</c:v>
                  </c:pt>
                  <c:pt idx="4">
                    <c:v>4396.9762582138956</c:v>
                  </c:pt>
                  <c:pt idx="5">
                    <c:v>3130.7241138770441</c:v>
                  </c:pt>
                  <c:pt idx="6">
                    <c:v>143.62271213426604</c:v>
                  </c:pt>
                  <c:pt idx="7">
                    <c:v>1925.0772380611768</c:v>
                  </c:pt>
                  <c:pt idx="8">
                    <c:v>5301.313612309491</c:v>
                  </c:pt>
                  <c:pt idx="9">
                    <c:v>2823.7769588751244</c:v>
                  </c:pt>
                  <c:pt idx="10">
                    <c:v>972.88931165271879</c:v>
                  </c:pt>
                  <c:pt idx="11">
                    <c:v>1692.0013390946835</c:v>
                  </c:pt>
                  <c:pt idx="12">
                    <c:v>1632.1555294518128</c:v>
                  </c:pt>
                  <c:pt idx="13">
                    <c:v>1813.0204566279251</c:v>
                  </c:pt>
                  <c:pt idx="14">
                    <c:v>1433.8196635401468</c:v>
                  </c:pt>
                  <c:pt idx="15">
                    <c:v>815.75028005507238</c:v>
                  </c:pt>
                  <c:pt idx="16">
                    <c:v>469.04643740821587</c:v>
                  </c:pt>
                  <c:pt idx="17">
                    <c:v>1635.0791728167442</c:v>
                  </c:pt>
                  <c:pt idx="18">
                    <c:v>2371.7460127608983</c:v>
                  </c:pt>
                  <c:pt idx="19">
                    <c:v>2484.4004968484742</c:v>
                  </c:pt>
                  <c:pt idx="20">
                    <c:v>2591.1736085049611</c:v>
                  </c:pt>
                  <c:pt idx="21">
                    <c:v>1388.4663832989363</c:v>
                  </c:pt>
                  <c:pt idx="22">
                    <c:v>1542.5899607383074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release'!$V$171:$V$193</c:f>
              <c:numCache>
                <c:formatCode>_(* #,##0_);_(* \(#,##0\);_(* "-"??_);_(@_)</c:formatCode>
                <c:ptCount val="23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  <c:pt idx="20">
                  <c:v>2392.4696113440532</c:v>
                </c:pt>
                <c:pt idx="21">
                  <c:v>1091.5634647503487</c:v>
                </c:pt>
                <c:pt idx="22">
                  <c:v>1378.704222086003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ECE-A7DB-D0D0A02B9F7D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release'!$Y$123:$Y$145</c:f>
                <c:numCache>
                  <c:formatCode>General</c:formatCode>
                  <c:ptCount val="23"/>
                  <c:pt idx="0">
                    <c:v>1693.7463215676974</c:v>
                  </c:pt>
                  <c:pt idx="1">
                    <c:v>4356.7456773494778</c:v>
                  </c:pt>
                  <c:pt idx="2">
                    <c:v>3516.6528348527704</c:v>
                  </c:pt>
                  <c:pt idx="3">
                    <c:v>2637.0694497281393</c:v>
                  </c:pt>
                  <c:pt idx="4">
                    <c:v>3032.2006017540443</c:v>
                  </c:pt>
                  <c:pt idx="5">
                    <c:v>3210.3198433357402</c:v>
                  </c:pt>
                  <c:pt idx="6">
                    <c:v>2956.2301978476557</c:v>
                  </c:pt>
                  <c:pt idx="7">
                    <c:v>1988.5341671327485</c:v>
                  </c:pt>
                  <c:pt idx="8">
                    <c:v>1984.9383028955174</c:v>
                  </c:pt>
                  <c:pt idx="9">
                    <c:v>1725.1082101901375</c:v>
                  </c:pt>
                  <c:pt idx="10">
                    <c:v>999.7958937437902</c:v>
                  </c:pt>
                  <c:pt idx="11">
                    <c:v>1010.3345774582516</c:v>
                  </c:pt>
                  <c:pt idx="12">
                    <c:v>923.49566165008991</c:v>
                  </c:pt>
                  <c:pt idx="13">
                    <c:v>598.62814261855453</c:v>
                  </c:pt>
                  <c:pt idx="14">
                    <c:v>2236.8450726913779</c:v>
                  </c:pt>
                  <c:pt idx="15">
                    <c:v>2283.0110310584619</c:v>
                  </c:pt>
                  <c:pt idx="16">
                    <c:v>1456.5175491950527</c:v>
                  </c:pt>
                  <c:pt idx="17">
                    <c:v>1696.393170899858</c:v>
                  </c:pt>
                  <c:pt idx="18">
                    <c:v>1080.3385897427038</c:v>
                  </c:pt>
                  <c:pt idx="19">
                    <c:v>1787.0565312503363</c:v>
                  </c:pt>
                  <c:pt idx="20">
                    <c:v>1739.1298448518942</c:v>
                  </c:pt>
                  <c:pt idx="21">
                    <c:v>992.62891793835797</c:v>
                  </c:pt>
                  <c:pt idx="22">
                    <c:v>1669.652951972354</c:v>
                  </c:pt>
                </c:numCache>
              </c:numRef>
            </c:plus>
            <c:minus>
              <c:numRef>
                <c:f>'BRF release'!$Y$123:$Y$145</c:f>
                <c:numCache>
                  <c:formatCode>General</c:formatCode>
                  <c:ptCount val="23"/>
                  <c:pt idx="0">
                    <c:v>1693.7463215676974</c:v>
                  </c:pt>
                  <c:pt idx="1">
                    <c:v>4356.7456773494778</c:v>
                  </c:pt>
                  <c:pt idx="2">
                    <c:v>3516.6528348527704</c:v>
                  </c:pt>
                  <c:pt idx="3">
                    <c:v>2637.0694497281393</c:v>
                  </c:pt>
                  <c:pt idx="4">
                    <c:v>3032.2006017540443</c:v>
                  </c:pt>
                  <c:pt idx="5">
                    <c:v>3210.3198433357402</c:v>
                  </c:pt>
                  <c:pt idx="6">
                    <c:v>2956.2301978476557</c:v>
                  </c:pt>
                  <c:pt idx="7">
                    <c:v>1988.5341671327485</c:v>
                  </c:pt>
                  <c:pt idx="8">
                    <c:v>1984.9383028955174</c:v>
                  </c:pt>
                  <c:pt idx="9">
                    <c:v>1725.1082101901375</c:v>
                  </c:pt>
                  <c:pt idx="10">
                    <c:v>999.7958937437902</c:v>
                  </c:pt>
                  <c:pt idx="11">
                    <c:v>1010.3345774582516</c:v>
                  </c:pt>
                  <c:pt idx="12">
                    <c:v>923.49566165008991</c:v>
                  </c:pt>
                  <c:pt idx="13">
                    <c:v>598.62814261855453</c:v>
                  </c:pt>
                  <c:pt idx="14">
                    <c:v>2236.8450726913779</c:v>
                  </c:pt>
                  <c:pt idx="15">
                    <c:v>2283.0110310584619</c:v>
                  </c:pt>
                  <c:pt idx="16">
                    <c:v>1456.5175491950527</c:v>
                  </c:pt>
                  <c:pt idx="17">
                    <c:v>1696.393170899858</c:v>
                  </c:pt>
                  <c:pt idx="18">
                    <c:v>1080.3385897427038</c:v>
                  </c:pt>
                  <c:pt idx="19">
                    <c:v>1787.0565312503363</c:v>
                  </c:pt>
                  <c:pt idx="20">
                    <c:v>1739.1298448518942</c:v>
                  </c:pt>
                  <c:pt idx="21">
                    <c:v>992.62891793835797</c:v>
                  </c:pt>
                  <c:pt idx="22">
                    <c:v>1669.652951972354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release'!$V$123:$V$145</c:f>
              <c:numCache>
                <c:formatCode>_(* #,##0_);_(* \(#,##0\);_(* "-"??_);_(@_)</c:formatCode>
                <c:ptCount val="23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  <c:pt idx="20">
                  <c:v>4086.6724345663097</c:v>
                </c:pt>
                <c:pt idx="21">
                  <c:v>1789.2966177024889</c:v>
                </c:pt>
                <c:pt idx="22">
                  <c:v>2889.7961056082581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ECE-A7DB-D0D0A02B9F7D}"/>
            </c:ext>
          </c:extLst>
        </c:ser>
        <c:ser>
          <c:idx val="2"/>
          <c:order val="2"/>
          <c:tx>
            <c:v>PWSO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release'!$Y$195:$Y$217</c:f>
                <c:numCache>
                  <c:formatCode>General</c:formatCode>
                  <c:ptCount val="23"/>
                  <c:pt idx="0">
                    <c:v>503.9569533077796</c:v>
                  </c:pt>
                  <c:pt idx="1">
                    <c:v>1183.9444309495882</c:v>
                  </c:pt>
                  <c:pt idx="2">
                    <c:v>1075.7793233600394</c:v>
                  </c:pt>
                  <c:pt idx="3">
                    <c:v>1159.1990594647812</c:v>
                  </c:pt>
                  <c:pt idx="4">
                    <c:v>1282.5495609401723</c:v>
                  </c:pt>
                  <c:pt idx="5">
                    <c:v>1206.5963190727866</c:v>
                  </c:pt>
                  <c:pt idx="6">
                    <c:v>1153.2447015901027</c:v>
                  </c:pt>
                  <c:pt idx="7">
                    <c:v>900.16747132314197</c:v>
                  </c:pt>
                  <c:pt idx="8">
                    <c:v>623.09233555423305</c:v>
                  </c:pt>
                  <c:pt idx="9">
                    <c:v>648.24650678696639</c:v>
                  </c:pt>
                  <c:pt idx="10">
                    <c:v>685.18011890685614</c:v>
                  </c:pt>
                  <c:pt idx="11">
                    <c:v>537.07432514855429</c:v>
                  </c:pt>
                  <c:pt idx="12">
                    <c:v>1289.7474642218949</c:v>
                  </c:pt>
                  <c:pt idx="13">
                    <c:v>323.73947096193928</c:v>
                  </c:pt>
                  <c:pt idx="14">
                    <c:v>1180.9493132707992</c:v>
                  </c:pt>
                  <c:pt idx="15">
                    <c:v>912.51094330135174</c:v>
                  </c:pt>
                  <c:pt idx="16">
                    <c:v>391.94149486532029</c:v>
                  </c:pt>
                  <c:pt idx="17">
                    <c:v>332.78187343042822</c:v>
                  </c:pt>
                  <c:pt idx="18">
                    <c:v>894.1163215020556</c:v>
                  </c:pt>
                  <c:pt idx="19">
                    <c:v>736.11437618188017</c:v>
                  </c:pt>
                  <c:pt idx="20">
                    <c:v>894.4687684130779</c:v>
                  </c:pt>
                  <c:pt idx="21">
                    <c:v>462.66889622512122</c:v>
                  </c:pt>
                  <c:pt idx="22">
                    <c:v>397.99358924596822</c:v>
                  </c:pt>
                </c:numCache>
              </c:numRef>
            </c:plus>
            <c:minus>
              <c:numRef>
                <c:f>'BRF release'!$Y$195:$Y$217</c:f>
                <c:numCache>
                  <c:formatCode>General</c:formatCode>
                  <c:ptCount val="23"/>
                  <c:pt idx="0">
                    <c:v>503.9569533077796</c:v>
                  </c:pt>
                  <c:pt idx="1">
                    <c:v>1183.9444309495882</c:v>
                  </c:pt>
                  <c:pt idx="2">
                    <c:v>1075.7793233600394</c:v>
                  </c:pt>
                  <c:pt idx="3">
                    <c:v>1159.1990594647812</c:v>
                  </c:pt>
                  <c:pt idx="4">
                    <c:v>1282.5495609401723</c:v>
                  </c:pt>
                  <c:pt idx="5">
                    <c:v>1206.5963190727866</c:v>
                  </c:pt>
                  <c:pt idx="6">
                    <c:v>1153.2447015901027</c:v>
                  </c:pt>
                  <c:pt idx="7">
                    <c:v>900.16747132314197</c:v>
                  </c:pt>
                  <c:pt idx="8">
                    <c:v>623.09233555423305</c:v>
                  </c:pt>
                  <c:pt idx="9">
                    <c:v>648.24650678696639</c:v>
                  </c:pt>
                  <c:pt idx="10">
                    <c:v>685.18011890685614</c:v>
                  </c:pt>
                  <c:pt idx="11">
                    <c:v>537.07432514855429</c:v>
                  </c:pt>
                  <c:pt idx="12">
                    <c:v>1289.7474642218949</c:v>
                  </c:pt>
                  <c:pt idx="13">
                    <c:v>323.73947096193928</c:v>
                  </c:pt>
                  <c:pt idx="14">
                    <c:v>1180.9493132707992</c:v>
                  </c:pt>
                  <c:pt idx="15">
                    <c:v>912.51094330135174</c:v>
                  </c:pt>
                  <c:pt idx="16">
                    <c:v>391.94149486532029</c:v>
                  </c:pt>
                  <c:pt idx="17">
                    <c:v>332.78187343042822</c:v>
                  </c:pt>
                  <c:pt idx="18">
                    <c:v>894.1163215020556</c:v>
                  </c:pt>
                  <c:pt idx="19">
                    <c:v>736.11437618188017</c:v>
                  </c:pt>
                  <c:pt idx="20">
                    <c:v>894.4687684130779</c:v>
                  </c:pt>
                  <c:pt idx="21">
                    <c:v>462.66889622512122</c:v>
                  </c:pt>
                  <c:pt idx="22">
                    <c:v>397.99358924596822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release'!$V$195:$V$217</c:f>
              <c:numCache>
                <c:formatCode>_(* #,##0_);_(* \(#,##0\);_(* "-"??_);_(@_)</c:formatCode>
                <c:ptCount val="23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  <c:pt idx="20">
                  <c:v>960.72591550362063</c:v>
                </c:pt>
                <c:pt idx="21">
                  <c:v>632.43941836799138</c:v>
                </c:pt>
                <c:pt idx="22">
                  <c:v>545.71329276478082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ECE-A7DB-D0D0A02B9F7D}"/>
            </c:ext>
          </c:extLst>
        </c:ser>
        <c:ser>
          <c:idx val="3"/>
          <c:order val="3"/>
          <c:tx>
            <c:v>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release'!$Y$75:$Y$97</c:f>
                <c:numCache>
                  <c:formatCode>General</c:formatCode>
                  <c:ptCount val="23"/>
                  <c:pt idx="0">
                    <c:v>851.48199588833802</c:v>
                  </c:pt>
                  <c:pt idx="1">
                    <c:v>820.63883099175018</c:v>
                  </c:pt>
                  <c:pt idx="2">
                    <c:v>840.86756442934461</c:v>
                  </c:pt>
                  <c:pt idx="3">
                    <c:v>1739.8746953378065</c:v>
                  </c:pt>
                  <c:pt idx="4">
                    <c:v>3422.1191267675999</c:v>
                  </c:pt>
                  <c:pt idx="5">
                    <c:v>3752.0852150868568</c:v>
                  </c:pt>
                  <c:pt idx="6">
                    <c:v>2308.9986020448719</c:v>
                  </c:pt>
                  <c:pt idx="7">
                    <c:v>1600.4342004476034</c:v>
                  </c:pt>
                  <c:pt idx="8">
                    <c:v>1345.5540476555598</c:v>
                  </c:pt>
                  <c:pt idx="9">
                    <c:v>784.42682121402561</c:v>
                  </c:pt>
                  <c:pt idx="10">
                    <c:v>432.82438291513154</c:v>
                  </c:pt>
                  <c:pt idx="11">
                    <c:v>367.27859492967519</c:v>
                  </c:pt>
                  <c:pt idx="12">
                    <c:v>2230.7086970604923</c:v>
                  </c:pt>
                  <c:pt idx="13">
                    <c:v>170.0821817403002</c:v>
                  </c:pt>
                  <c:pt idx="14">
                    <c:v>440.82346117838318</c:v>
                  </c:pt>
                  <c:pt idx="15">
                    <c:v>532.42738473753502</c:v>
                  </c:pt>
                  <c:pt idx="16">
                    <c:v>787.96402330324486</c:v>
                  </c:pt>
                  <c:pt idx="17">
                    <c:v>246.16386795426956</c:v>
                  </c:pt>
                  <c:pt idx="18">
                    <c:v>396.21084790288285</c:v>
                  </c:pt>
                  <c:pt idx="19">
                    <c:v>944.55304875192189</c:v>
                  </c:pt>
                  <c:pt idx="20">
                    <c:v>785.77175043768659</c:v>
                  </c:pt>
                  <c:pt idx="21">
                    <c:v>2289.6573219180241</c:v>
                  </c:pt>
                  <c:pt idx="22">
                    <c:v>1258.9683424242642</c:v>
                  </c:pt>
                </c:numCache>
              </c:numRef>
            </c:plus>
            <c:minus>
              <c:numRef>
                <c:f>'BRF release'!$Y$75:$Y$97</c:f>
                <c:numCache>
                  <c:formatCode>General</c:formatCode>
                  <c:ptCount val="23"/>
                  <c:pt idx="0">
                    <c:v>851.48199588833802</c:v>
                  </c:pt>
                  <c:pt idx="1">
                    <c:v>820.63883099175018</c:v>
                  </c:pt>
                  <c:pt idx="2">
                    <c:v>840.86756442934461</c:v>
                  </c:pt>
                  <c:pt idx="3">
                    <c:v>1739.8746953378065</c:v>
                  </c:pt>
                  <c:pt idx="4">
                    <c:v>3422.1191267675999</c:v>
                  </c:pt>
                  <c:pt idx="5">
                    <c:v>3752.0852150868568</c:v>
                  </c:pt>
                  <c:pt idx="6">
                    <c:v>2308.9986020448719</c:v>
                  </c:pt>
                  <c:pt idx="7">
                    <c:v>1600.4342004476034</c:v>
                  </c:pt>
                  <c:pt idx="8">
                    <c:v>1345.5540476555598</c:v>
                  </c:pt>
                  <c:pt idx="9">
                    <c:v>784.42682121402561</c:v>
                  </c:pt>
                  <c:pt idx="10">
                    <c:v>432.82438291513154</c:v>
                  </c:pt>
                  <c:pt idx="11">
                    <c:v>367.27859492967519</c:v>
                  </c:pt>
                  <c:pt idx="12">
                    <c:v>2230.7086970604923</c:v>
                  </c:pt>
                  <c:pt idx="13">
                    <c:v>170.0821817403002</c:v>
                  </c:pt>
                  <c:pt idx="14">
                    <c:v>440.82346117838318</c:v>
                  </c:pt>
                  <c:pt idx="15">
                    <c:v>532.42738473753502</c:v>
                  </c:pt>
                  <c:pt idx="16">
                    <c:v>787.96402330324486</c:v>
                  </c:pt>
                  <c:pt idx="17">
                    <c:v>246.16386795426956</c:v>
                  </c:pt>
                  <c:pt idx="18">
                    <c:v>396.21084790288285</c:v>
                  </c:pt>
                  <c:pt idx="19">
                    <c:v>944.55304875192189</c:v>
                  </c:pt>
                  <c:pt idx="20">
                    <c:v>785.77175043768659</c:v>
                  </c:pt>
                  <c:pt idx="21">
                    <c:v>2289.6573219180241</c:v>
                  </c:pt>
                  <c:pt idx="22">
                    <c:v>1258.9683424242642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release'!$V$75:$V$97</c:f>
              <c:numCache>
                <c:formatCode>_(* #,##0_);_(* \(#,##0\);_(* "-"??_);_(@_)</c:formatCode>
                <c:ptCount val="23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611.51723442474088</c:v>
                </c:pt>
                <c:pt idx="11">
                  <c:v>485.54555714830099</c:v>
                </c:pt>
                <c:pt idx="12">
                  <c:v>1516.6872940960654</c:v>
                </c:pt>
                <c:pt idx="13">
                  <c:v>162.1934205497169</c:v>
                </c:pt>
                <c:pt idx="14">
                  <c:v>466.66213635243719</c:v>
                </c:pt>
                <c:pt idx="15">
                  <c:v>427.61445673873015</c:v>
                </c:pt>
                <c:pt idx="16">
                  <c:v>650.66151783959901</c:v>
                </c:pt>
                <c:pt idx="17">
                  <c:v>305.48806961063485</c:v>
                </c:pt>
                <c:pt idx="18">
                  <c:v>381.54161357927455</c:v>
                </c:pt>
                <c:pt idx="19">
                  <c:v>650.13919849081083</c:v>
                </c:pt>
                <c:pt idx="20">
                  <c:v>665.49354474258234</c:v>
                </c:pt>
                <c:pt idx="21">
                  <c:v>1088.7793945717635</c:v>
                </c:pt>
                <c:pt idx="22">
                  <c:v>852.5143619850711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ECE-A7DB-D0D0A02B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release'!$Y$219:$Y$241</c:f>
                <c:numCache>
                  <c:formatCode>General</c:formatCode>
                  <c:ptCount val="23"/>
                  <c:pt idx="0">
                    <c:v>3033.2123763700574</c:v>
                  </c:pt>
                  <c:pt idx="1">
                    <c:v>2155.496708295218</c:v>
                  </c:pt>
                  <c:pt idx="2">
                    <c:v>1997.8810731945018</c:v>
                  </c:pt>
                  <c:pt idx="3">
                    <c:v>2269.0294176634193</c:v>
                  </c:pt>
                  <c:pt idx="4">
                    <c:v>2929.1438731608646</c:v>
                  </c:pt>
                  <c:pt idx="5">
                    <c:v>2517.0833741768565</c:v>
                  </c:pt>
                  <c:pt idx="6">
                    <c:v>2897.3339690675848</c:v>
                  </c:pt>
                  <c:pt idx="7">
                    <c:v>1765.1702868797518</c:v>
                  </c:pt>
                  <c:pt idx="8">
                    <c:v>1834.1648666553149</c:v>
                  </c:pt>
                  <c:pt idx="9">
                    <c:v>1635.7250430479367</c:v>
                  </c:pt>
                  <c:pt idx="10">
                    <c:v>744.47107073095719</c:v>
                  </c:pt>
                  <c:pt idx="11">
                    <c:v>888.18734484129845</c:v>
                  </c:pt>
                  <c:pt idx="12">
                    <c:v>1382.0381562523748</c:v>
                  </c:pt>
                  <c:pt idx="13">
                    <c:v>1145.3028803946784</c:v>
                  </c:pt>
                  <c:pt idx="14">
                    <c:v>899.18585744107497</c:v>
                  </c:pt>
                  <c:pt idx="15">
                    <c:v>2644.1163225198152</c:v>
                  </c:pt>
                  <c:pt idx="16">
                    <c:v>1001.1187873046586</c:v>
                  </c:pt>
                  <c:pt idx="17">
                    <c:v>1880.7296524194662</c:v>
                  </c:pt>
                  <c:pt idx="18">
                    <c:v>2068.4552270348381</c:v>
                  </c:pt>
                  <c:pt idx="19">
                    <c:v>1579.6495854340292</c:v>
                  </c:pt>
                  <c:pt idx="20">
                    <c:v>2900.9354127864844</c:v>
                  </c:pt>
                  <c:pt idx="21">
                    <c:v>9670.2548614116895</c:v>
                  </c:pt>
                  <c:pt idx="22">
                    <c:v>6366.4447592239485</c:v>
                  </c:pt>
                </c:numCache>
              </c:numRef>
            </c:plus>
            <c:minus>
              <c:numRef>
                <c:f>'BRF release'!$Y$219:$Y$241</c:f>
                <c:numCache>
                  <c:formatCode>General</c:formatCode>
                  <c:ptCount val="23"/>
                  <c:pt idx="0">
                    <c:v>3033.2123763700574</c:v>
                  </c:pt>
                  <c:pt idx="1">
                    <c:v>2155.496708295218</c:v>
                  </c:pt>
                  <c:pt idx="2">
                    <c:v>1997.8810731945018</c:v>
                  </c:pt>
                  <c:pt idx="3">
                    <c:v>2269.0294176634193</c:v>
                  </c:pt>
                  <c:pt idx="4">
                    <c:v>2929.1438731608646</c:v>
                  </c:pt>
                  <c:pt idx="5">
                    <c:v>2517.0833741768565</c:v>
                  </c:pt>
                  <c:pt idx="6">
                    <c:v>2897.3339690675848</c:v>
                  </c:pt>
                  <c:pt idx="7">
                    <c:v>1765.1702868797518</c:v>
                  </c:pt>
                  <c:pt idx="8">
                    <c:v>1834.1648666553149</c:v>
                  </c:pt>
                  <c:pt idx="9">
                    <c:v>1635.7250430479367</c:v>
                  </c:pt>
                  <c:pt idx="10">
                    <c:v>744.47107073095719</c:v>
                  </c:pt>
                  <c:pt idx="11">
                    <c:v>888.18734484129845</c:v>
                  </c:pt>
                  <c:pt idx="12">
                    <c:v>1382.0381562523748</c:v>
                  </c:pt>
                  <c:pt idx="13">
                    <c:v>1145.3028803946784</c:v>
                  </c:pt>
                  <c:pt idx="14">
                    <c:v>899.18585744107497</c:v>
                  </c:pt>
                  <c:pt idx="15">
                    <c:v>2644.1163225198152</c:v>
                  </c:pt>
                  <c:pt idx="16">
                    <c:v>1001.1187873046586</c:v>
                  </c:pt>
                  <c:pt idx="17">
                    <c:v>1880.7296524194662</c:v>
                  </c:pt>
                  <c:pt idx="18">
                    <c:v>2068.4552270348381</c:v>
                  </c:pt>
                  <c:pt idx="19">
                    <c:v>1579.6495854340292</c:v>
                  </c:pt>
                  <c:pt idx="20">
                    <c:v>2900.9354127864844</c:v>
                  </c:pt>
                  <c:pt idx="21">
                    <c:v>9670.2548614116895</c:v>
                  </c:pt>
                  <c:pt idx="22">
                    <c:v>6366.4447592239485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release'!$V$219:$V$241</c:f>
              <c:numCache>
                <c:formatCode>_(* #,##0_);_(* \(#,##0\);_(* "-"??_);_(@_)</c:formatCode>
                <c:ptCount val="23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  <c:pt idx="20">
                  <c:v>4524.3436830128667</c:v>
                </c:pt>
                <c:pt idx="21">
                  <c:v>9518.4844139071665</c:v>
                </c:pt>
                <c:pt idx="22">
                  <c:v>8037.3555651156175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3EA-AA0C-29C20D0B18A5}"/>
            </c:ext>
          </c:extLst>
        </c:ser>
        <c:ser>
          <c:idx val="1"/>
          <c:order val="1"/>
          <c:tx>
            <c:v>NSEI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release'!$Y$243:$Y$265</c:f>
                <c:numCache>
                  <c:formatCode>General</c:formatCode>
                  <c:ptCount val="23"/>
                  <c:pt idx="0">
                    <c:v>3663.9496359898862</c:v>
                  </c:pt>
                  <c:pt idx="1">
                    <c:v>4038.5666711928316</c:v>
                  </c:pt>
                  <c:pt idx="2">
                    <c:v>2921.7789878307071</c:v>
                  </c:pt>
                  <c:pt idx="3">
                    <c:v>2797.0767084092904</c:v>
                  </c:pt>
                  <c:pt idx="4">
                    <c:v>3382.5973235408514</c:v>
                  </c:pt>
                  <c:pt idx="5">
                    <c:v>2679.0303316301311</c:v>
                  </c:pt>
                  <c:pt idx="6">
                    <c:v>3380.0315551216281</c:v>
                  </c:pt>
                  <c:pt idx="7">
                    <c:v>2109.9536308146917</c:v>
                  </c:pt>
                  <c:pt idx="8">
                    <c:v>557.69714841476946</c:v>
                  </c:pt>
                  <c:pt idx="9">
                    <c:v>522.74304376149576</c:v>
                  </c:pt>
                  <c:pt idx="10">
                    <c:v>363.00665561326758</c:v>
                  </c:pt>
                  <c:pt idx="11">
                    <c:v>447.78282257559158</c:v>
                  </c:pt>
                  <c:pt idx="12">
                    <c:v>388.9507393246908</c:v>
                  </c:pt>
                  <c:pt idx="13">
                    <c:v>1259.5467261001934</c:v>
                  </c:pt>
                  <c:pt idx="14">
                    <c:v>712.54058445987516</c:v>
                  </c:pt>
                  <c:pt idx="15">
                    <c:v>804.88966020267094</c:v>
                  </c:pt>
                  <c:pt idx="16">
                    <c:v>455.32125654892394</c:v>
                  </c:pt>
                  <c:pt idx="17">
                    <c:v>439.76730280340576</c:v>
                  </c:pt>
                  <c:pt idx="18">
                    <c:v>1224.2107922861642</c:v>
                  </c:pt>
                  <c:pt idx="19">
                    <c:v>2450.4190248910377</c:v>
                  </c:pt>
                  <c:pt idx="20">
                    <c:v>4116.3695888764596</c:v>
                  </c:pt>
                  <c:pt idx="21">
                    <c:v>101.64754950791401</c:v>
                  </c:pt>
                  <c:pt idx="22">
                    <c:v>110.83140949003456</c:v>
                  </c:pt>
                </c:numCache>
              </c:numRef>
            </c:plus>
            <c:minus>
              <c:numRef>
                <c:f>'BRF release'!$Y$243:$Y$265</c:f>
                <c:numCache>
                  <c:formatCode>General</c:formatCode>
                  <c:ptCount val="23"/>
                  <c:pt idx="0">
                    <c:v>3663.9496359898862</c:v>
                  </c:pt>
                  <c:pt idx="1">
                    <c:v>4038.5666711928316</c:v>
                  </c:pt>
                  <c:pt idx="2">
                    <c:v>2921.7789878307071</c:v>
                  </c:pt>
                  <c:pt idx="3">
                    <c:v>2797.0767084092904</c:v>
                  </c:pt>
                  <c:pt idx="4">
                    <c:v>3382.5973235408514</c:v>
                  </c:pt>
                  <c:pt idx="5">
                    <c:v>2679.0303316301311</c:v>
                  </c:pt>
                  <c:pt idx="6">
                    <c:v>3380.0315551216281</c:v>
                  </c:pt>
                  <c:pt idx="7">
                    <c:v>2109.9536308146917</c:v>
                  </c:pt>
                  <c:pt idx="8">
                    <c:v>557.69714841476946</c:v>
                  </c:pt>
                  <c:pt idx="9">
                    <c:v>522.74304376149576</c:v>
                  </c:pt>
                  <c:pt idx="10">
                    <c:v>363.00665561326758</c:v>
                  </c:pt>
                  <c:pt idx="11">
                    <c:v>447.78282257559158</c:v>
                  </c:pt>
                  <c:pt idx="12">
                    <c:v>388.9507393246908</c:v>
                  </c:pt>
                  <c:pt idx="13">
                    <c:v>1259.5467261001934</c:v>
                  </c:pt>
                  <c:pt idx="14">
                    <c:v>712.54058445987516</c:v>
                  </c:pt>
                  <c:pt idx="15">
                    <c:v>804.88966020267094</c:v>
                  </c:pt>
                  <c:pt idx="16">
                    <c:v>455.32125654892394</c:v>
                  </c:pt>
                  <c:pt idx="17">
                    <c:v>439.76730280340576</c:v>
                  </c:pt>
                  <c:pt idx="18">
                    <c:v>1224.2107922861642</c:v>
                  </c:pt>
                  <c:pt idx="19">
                    <c:v>2450.4190248910377</c:v>
                  </c:pt>
                  <c:pt idx="20">
                    <c:v>4116.3695888764596</c:v>
                  </c:pt>
                  <c:pt idx="21">
                    <c:v>101.64754950791401</c:v>
                  </c:pt>
                  <c:pt idx="22">
                    <c:v>110.83140949003456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release'!$V$243:$V$265</c:f>
              <c:numCache>
                <c:formatCode>_(* #,##0_);_(* \(#,##0\);_(* "-"??_);_(@_)</c:formatCode>
                <c:ptCount val="23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  <c:pt idx="20">
                  <c:v>3728.2410404819771</c:v>
                </c:pt>
                <c:pt idx="21">
                  <c:v>233.52951966911183</c:v>
                </c:pt>
                <c:pt idx="22">
                  <c:v>436.57233613308324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3EA-AA0C-29C20D0B18A5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release'!$Y$339:$Y$361</c:f>
                <c:numCache>
                  <c:formatCode>General</c:formatCode>
                  <c:ptCount val="23"/>
                  <c:pt idx="0">
                    <c:v>306.43324340857015</c:v>
                  </c:pt>
                  <c:pt idx="1">
                    <c:v>567.29086468235039</c:v>
                  </c:pt>
                  <c:pt idx="2">
                    <c:v>991.57351286229368</c:v>
                  </c:pt>
                  <c:pt idx="3">
                    <c:v>1272.8727482307165</c:v>
                  </c:pt>
                  <c:pt idx="4">
                    <c:v>1239.8285762490805</c:v>
                  </c:pt>
                  <c:pt idx="5">
                    <c:v>1208.4318597655022</c:v>
                  </c:pt>
                  <c:pt idx="6">
                    <c:v>1078.0121100737881</c:v>
                  </c:pt>
                  <c:pt idx="7">
                    <c:v>735.84206341323454</c:v>
                  </c:pt>
                  <c:pt idx="8">
                    <c:v>500.42693526351866</c:v>
                  </c:pt>
                  <c:pt idx="9">
                    <c:v>91.368340636948517</c:v>
                  </c:pt>
                  <c:pt idx="10">
                    <c:v>210.36681616897613</c:v>
                  </c:pt>
                  <c:pt idx="11">
                    <c:v>186.9856309044664</c:v>
                  </c:pt>
                  <c:pt idx="12">
                    <c:v>109.38170148702507</c:v>
                  </c:pt>
                  <c:pt idx="13">
                    <c:v>60.893637778104747</c:v>
                  </c:pt>
                  <c:pt idx="14">
                    <c:v>1001.0099140737989</c:v>
                  </c:pt>
                  <c:pt idx="15">
                    <c:v>266.47558163836419</c:v>
                  </c:pt>
                  <c:pt idx="16">
                    <c:v>699.44885184975203</c:v>
                  </c:pt>
                  <c:pt idx="17">
                    <c:v>3263.9748639334025</c:v>
                  </c:pt>
                  <c:pt idx="18">
                    <c:v>364.25898103293554</c:v>
                  </c:pt>
                  <c:pt idx="19">
                    <c:v>1036.280491423812</c:v>
                  </c:pt>
                  <c:pt idx="20">
                    <c:v>3580.4233363375606</c:v>
                  </c:pt>
                  <c:pt idx="21">
                    <c:v>3761.7873067583901</c:v>
                  </c:pt>
                  <c:pt idx="22">
                    <c:v>1564.689435307155</c:v>
                  </c:pt>
                </c:numCache>
              </c:numRef>
            </c:plus>
            <c:minus>
              <c:numRef>
                <c:f>'BRF release'!$Y$339:$Y$361</c:f>
                <c:numCache>
                  <c:formatCode>General</c:formatCode>
                  <c:ptCount val="23"/>
                  <c:pt idx="0">
                    <c:v>306.43324340857015</c:v>
                  </c:pt>
                  <c:pt idx="1">
                    <c:v>567.29086468235039</c:v>
                  </c:pt>
                  <c:pt idx="2">
                    <c:v>991.57351286229368</c:v>
                  </c:pt>
                  <c:pt idx="3">
                    <c:v>1272.8727482307165</c:v>
                  </c:pt>
                  <c:pt idx="4">
                    <c:v>1239.8285762490805</c:v>
                  </c:pt>
                  <c:pt idx="5">
                    <c:v>1208.4318597655022</c:v>
                  </c:pt>
                  <c:pt idx="6">
                    <c:v>1078.0121100737881</c:v>
                  </c:pt>
                  <c:pt idx="7">
                    <c:v>735.84206341323454</c:v>
                  </c:pt>
                  <c:pt idx="8">
                    <c:v>500.42693526351866</c:v>
                  </c:pt>
                  <c:pt idx="9">
                    <c:v>91.368340636948517</c:v>
                  </c:pt>
                  <c:pt idx="10">
                    <c:v>210.36681616897613</c:v>
                  </c:pt>
                  <c:pt idx="11">
                    <c:v>186.9856309044664</c:v>
                  </c:pt>
                  <c:pt idx="12">
                    <c:v>109.38170148702507</c:v>
                  </c:pt>
                  <c:pt idx="13">
                    <c:v>60.893637778104747</c:v>
                  </c:pt>
                  <c:pt idx="14">
                    <c:v>1001.0099140737989</c:v>
                  </c:pt>
                  <c:pt idx="15">
                    <c:v>266.47558163836419</c:v>
                  </c:pt>
                  <c:pt idx="16">
                    <c:v>699.44885184975203</c:v>
                  </c:pt>
                  <c:pt idx="17">
                    <c:v>3263.9748639334025</c:v>
                  </c:pt>
                  <c:pt idx="18">
                    <c:v>364.25898103293554</c:v>
                  </c:pt>
                  <c:pt idx="19">
                    <c:v>1036.280491423812</c:v>
                  </c:pt>
                  <c:pt idx="20">
                    <c:v>3580.4233363375606</c:v>
                  </c:pt>
                  <c:pt idx="21">
                    <c:v>3761.7873067583901</c:v>
                  </c:pt>
                  <c:pt idx="22">
                    <c:v>1564.689435307155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release'!$V$339:$V$361</c:f>
              <c:numCache>
                <c:formatCode>_(* #,##0_);_(* \(#,##0\);_(* "-"??_);_(@_)</c:formatCode>
                <c:ptCount val="23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  <c:pt idx="20">
                  <c:v>2257.624628596338</c:v>
                </c:pt>
                <c:pt idx="21">
                  <c:v>2131.4904803988779</c:v>
                </c:pt>
                <c:pt idx="22">
                  <c:v>1613.6001216631514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3EA-AA0C-29C20D0B18A5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release'!$Y$267:$Y$289</c:f>
                <c:numCache>
                  <c:formatCode>General</c:formatCode>
                  <c:ptCount val="23"/>
                  <c:pt idx="0">
                    <c:v>689.85263539702248</c:v>
                  </c:pt>
                  <c:pt idx="1">
                    <c:v>1273.707411628094</c:v>
                  </c:pt>
                  <c:pt idx="2">
                    <c:v>1010.9278951493626</c:v>
                  </c:pt>
                  <c:pt idx="3">
                    <c:v>1327.7873337152944</c:v>
                  </c:pt>
                  <c:pt idx="4">
                    <c:v>1231.9827354965232</c:v>
                  </c:pt>
                  <c:pt idx="5">
                    <c:v>1433.5727290847042</c:v>
                  </c:pt>
                  <c:pt idx="6">
                    <c:v>1522.3048553163906</c:v>
                  </c:pt>
                  <c:pt idx="7">
                    <c:v>577.34416462148715</c:v>
                  </c:pt>
                  <c:pt idx="8">
                    <c:v>318.19709265805284</c:v>
                  </c:pt>
                  <c:pt idx="9">
                    <c:v>340.23846667353172</c:v>
                  </c:pt>
                  <c:pt idx="10">
                    <c:v>139.15863779627685</c:v>
                  </c:pt>
                  <c:pt idx="11">
                    <c:v>302.40381147226742</c:v>
                  </c:pt>
                  <c:pt idx="12">
                    <c:v>400.86461581397856</c:v>
                  </c:pt>
                  <c:pt idx="13">
                    <c:v>266.60755469762591</c:v>
                  </c:pt>
                  <c:pt idx="14">
                    <c:v>657.53104654028277</c:v>
                  </c:pt>
                  <c:pt idx="15">
                    <c:v>1056.8987916044662</c:v>
                  </c:pt>
                  <c:pt idx="16">
                    <c:v>489.73485128738332</c:v>
                  </c:pt>
                  <c:pt idx="17">
                    <c:v>476.90663342210416</c:v>
                  </c:pt>
                  <c:pt idx="18">
                    <c:v>775.96425961007174</c:v>
                  </c:pt>
                  <c:pt idx="19">
                    <c:v>3932.4076163427098</c:v>
                  </c:pt>
                  <c:pt idx="20">
                    <c:v>2438.1371746628724</c:v>
                  </c:pt>
                  <c:pt idx="21">
                    <c:v>1354.3370631400885</c:v>
                  </c:pt>
                  <c:pt idx="22">
                    <c:v>3295.4765489329961</c:v>
                  </c:pt>
                </c:numCache>
              </c:numRef>
            </c:plus>
            <c:minus>
              <c:numRef>
                <c:f>'BRF release'!$Y$267:$Y$289</c:f>
                <c:numCache>
                  <c:formatCode>General</c:formatCode>
                  <c:ptCount val="23"/>
                  <c:pt idx="0">
                    <c:v>689.85263539702248</c:v>
                  </c:pt>
                  <c:pt idx="1">
                    <c:v>1273.707411628094</c:v>
                  </c:pt>
                  <c:pt idx="2">
                    <c:v>1010.9278951493626</c:v>
                  </c:pt>
                  <c:pt idx="3">
                    <c:v>1327.7873337152944</c:v>
                  </c:pt>
                  <c:pt idx="4">
                    <c:v>1231.9827354965232</c:v>
                  </c:pt>
                  <c:pt idx="5">
                    <c:v>1433.5727290847042</c:v>
                  </c:pt>
                  <c:pt idx="6">
                    <c:v>1522.3048553163906</c:v>
                  </c:pt>
                  <c:pt idx="7">
                    <c:v>577.34416462148715</c:v>
                  </c:pt>
                  <c:pt idx="8">
                    <c:v>318.19709265805284</c:v>
                  </c:pt>
                  <c:pt idx="9">
                    <c:v>340.23846667353172</c:v>
                  </c:pt>
                  <c:pt idx="10">
                    <c:v>139.15863779627685</c:v>
                  </c:pt>
                  <c:pt idx="11">
                    <c:v>302.40381147226742</c:v>
                  </c:pt>
                  <c:pt idx="12">
                    <c:v>400.86461581397856</c:v>
                  </c:pt>
                  <c:pt idx="13">
                    <c:v>266.60755469762591</c:v>
                  </c:pt>
                  <c:pt idx="14">
                    <c:v>657.53104654028277</c:v>
                  </c:pt>
                  <c:pt idx="15">
                    <c:v>1056.8987916044662</c:v>
                  </c:pt>
                  <c:pt idx="16">
                    <c:v>489.73485128738332</c:v>
                  </c:pt>
                  <c:pt idx="17">
                    <c:v>476.90663342210416</c:v>
                  </c:pt>
                  <c:pt idx="18">
                    <c:v>775.96425961007174</c:v>
                  </c:pt>
                  <c:pt idx="19">
                    <c:v>3932.4076163427098</c:v>
                  </c:pt>
                  <c:pt idx="20">
                    <c:v>2438.1371746628724</c:v>
                  </c:pt>
                  <c:pt idx="21">
                    <c:v>1354.3370631400885</c:v>
                  </c:pt>
                  <c:pt idx="22">
                    <c:v>3295.4765489329961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release'!$V$267:$V$289</c:f>
              <c:numCache>
                <c:formatCode>_(* #,##0_);_(* \(#,##0\);_(* "-"??_);_(@_)</c:formatCode>
                <c:ptCount val="23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  <c:pt idx="20">
                  <c:v>1809.0682599231445</c:v>
                </c:pt>
                <c:pt idx="21">
                  <c:v>893.96050827847125</c:v>
                </c:pt>
                <c:pt idx="22">
                  <c:v>2682.1741898533501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3EA-AA0C-29C20D0B18A5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release'!$Y$291:$Y$313</c:f>
                <c:numCache>
                  <c:formatCode>General</c:formatCode>
                  <c:ptCount val="23"/>
                  <c:pt idx="0">
                    <c:v>1644.1098212781649</c:v>
                  </c:pt>
                  <c:pt idx="1">
                    <c:v>2326.5161306433929</c:v>
                  </c:pt>
                  <c:pt idx="2">
                    <c:v>1933.0077310322217</c:v>
                  </c:pt>
                  <c:pt idx="3">
                    <c:v>1984.5542247272042</c:v>
                  </c:pt>
                  <c:pt idx="4">
                    <c:v>1922.4427755062982</c:v>
                  </c:pt>
                  <c:pt idx="5">
                    <c:v>1417.6588711257718</c:v>
                  </c:pt>
                  <c:pt idx="6">
                    <c:v>2212.2033254638773</c:v>
                  </c:pt>
                  <c:pt idx="7">
                    <c:v>1060.397594401428</c:v>
                  </c:pt>
                  <c:pt idx="8">
                    <c:v>501.4794556700374</c:v>
                  </c:pt>
                  <c:pt idx="9">
                    <c:v>630.41637843217586</c:v>
                  </c:pt>
                  <c:pt idx="10">
                    <c:v>237.66257605959399</c:v>
                  </c:pt>
                  <c:pt idx="11">
                    <c:v>472.00681875578709</c:v>
                  </c:pt>
                  <c:pt idx="12">
                    <c:v>304.74152210860331</c:v>
                  </c:pt>
                  <c:pt idx="13">
                    <c:v>137.25847192312293</c:v>
                  </c:pt>
                  <c:pt idx="14">
                    <c:v>1311.4236751465237</c:v>
                  </c:pt>
                  <c:pt idx="15">
                    <c:v>319.83015411358758</c:v>
                  </c:pt>
                  <c:pt idx="16">
                    <c:v>191.87726857985891</c:v>
                  </c:pt>
                  <c:pt idx="17">
                    <c:v>396.66881158655417</c:v>
                  </c:pt>
                  <c:pt idx="18">
                    <c:v>997.94389655898783</c:v>
                  </c:pt>
                  <c:pt idx="19">
                    <c:v>1484.9481448678162</c:v>
                  </c:pt>
                  <c:pt idx="20">
                    <c:v>6066.1306756264703</c:v>
                  </c:pt>
                  <c:pt idx="21">
                    <c:v>8454.0419026300497</c:v>
                  </c:pt>
                  <c:pt idx="22">
                    <c:v>5585.301369176862</c:v>
                  </c:pt>
                </c:numCache>
              </c:numRef>
            </c:plus>
            <c:minus>
              <c:numRef>
                <c:f>'BRF release'!$Y$291:$Y$313</c:f>
                <c:numCache>
                  <c:formatCode>General</c:formatCode>
                  <c:ptCount val="23"/>
                  <c:pt idx="0">
                    <c:v>1644.1098212781649</c:v>
                  </c:pt>
                  <c:pt idx="1">
                    <c:v>2326.5161306433929</c:v>
                  </c:pt>
                  <c:pt idx="2">
                    <c:v>1933.0077310322217</c:v>
                  </c:pt>
                  <c:pt idx="3">
                    <c:v>1984.5542247272042</c:v>
                  </c:pt>
                  <c:pt idx="4">
                    <c:v>1922.4427755062982</c:v>
                  </c:pt>
                  <c:pt idx="5">
                    <c:v>1417.6588711257718</c:v>
                  </c:pt>
                  <c:pt idx="6">
                    <c:v>2212.2033254638773</c:v>
                  </c:pt>
                  <c:pt idx="7">
                    <c:v>1060.397594401428</c:v>
                  </c:pt>
                  <c:pt idx="8">
                    <c:v>501.4794556700374</c:v>
                  </c:pt>
                  <c:pt idx="9">
                    <c:v>630.41637843217586</c:v>
                  </c:pt>
                  <c:pt idx="10">
                    <c:v>237.66257605959399</c:v>
                  </c:pt>
                  <c:pt idx="11">
                    <c:v>472.00681875578709</c:v>
                  </c:pt>
                  <c:pt idx="12">
                    <c:v>304.74152210860331</c:v>
                  </c:pt>
                  <c:pt idx="13">
                    <c:v>137.25847192312293</c:v>
                  </c:pt>
                  <c:pt idx="14">
                    <c:v>1311.4236751465237</c:v>
                  </c:pt>
                  <c:pt idx="15">
                    <c:v>319.83015411358758</c:v>
                  </c:pt>
                  <c:pt idx="16">
                    <c:v>191.87726857985891</c:v>
                  </c:pt>
                  <c:pt idx="17">
                    <c:v>396.66881158655417</c:v>
                  </c:pt>
                  <c:pt idx="18">
                    <c:v>997.94389655898783</c:v>
                  </c:pt>
                  <c:pt idx="19">
                    <c:v>1484.9481448678162</c:v>
                  </c:pt>
                  <c:pt idx="20">
                    <c:v>6066.1306756264703</c:v>
                  </c:pt>
                  <c:pt idx="21">
                    <c:v>8454.0419026300497</c:v>
                  </c:pt>
                  <c:pt idx="22">
                    <c:v>5585.301369176862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release'!$V$291:$V$313</c:f>
              <c:numCache>
                <c:formatCode>_(* #,##0_);_(* \(#,##0\);_(* "-"??_);_(@_)</c:formatCode>
                <c:ptCount val="23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  <c:pt idx="20">
                  <c:v>8290.0290129008881</c:v>
                </c:pt>
                <c:pt idx="21">
                  <c:v>11081.363414503823</c:v>
                </c:pt>
                <c:pt idx="22">
                  <c:v>8060.0127987223186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4-43EA-AA0C-29C20D0B18A5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release'!$Y$315:$Y$337</c:f>
                <c:numCache>
                  <c:formatCode>General</c:formatCode>
                  <c:ptCount val="23"/>
                  <c:pt idx="0">
                    <c:v>3529.4624339175339</c:v>
                  </c:pt>
                  <c:pt idx="1">
                    <c:v>3844.2706925040757</c:v>
                  </c:pt>
                  <c:pt idx="2">
                    <c:v>2818.6582993391189</c:v>
                  </c:pt>
                  <c:pt idx="3">
                    <c:v>4634.1682541142527</c:v>
                  </c:pt>
                  <c:pt idx="4">
                    <c:v>3938.0446019970364</c:v>
                  </c:pt>
                  <c:pt idx="5">
                    <c:v>4203.9708701004492</c:v>
                  </c:pt>
                  <c:pt idx="6">
                    <c:v>5936.0327077372103</c:v>
                  </c:pt>
                  <c:pt idx="7">
                    <c:v>1283.3213263882451</c:v>
                  </c:pt>
                  <c:pt idx="8">
                    <c:v>2106.2371489069551</c:v>
                  </c:pt>
                  <c:pt idx="9">
                    <c:v>3021.2114072620047</c:v>
                  </c:pt>
                  <c:pt idx="10">
                    <c:v>1102.6871494833413</c:v>
                  </c:pt>
                  <c:pt idx="11">
                    <c:v>929.32562886956225</c:v>
                  </c:pt>
                  <c:pt idx="12">
                    <c:v>1549.1661859045325</c:v>
                  </c:pt>
                  <c:pt idx="13">
                    <c:v>573.45201419471255</c:v>
                  </c:pt>
                  <c:pt idx="14">
                    <c:v>1208.8272765980257</c:v>
                  </c:pt>
                  <c:pt idx="15">
                    <c:v>1294.3519297190489</c:v>
                  </c:pt>
                  <c:pt idx="16">
                    <c:v>2632.7902993102512</c:v>
                  </c:pt>
                  <c:pt idx="17">
                    <c:v>1145.4575263407301</c:v>
                  </c:pt>
                  <c:pt idx="18">
                    <c:v>2020.792003282588</c:v>
                  </c:pt>
                  <c:pt idx="19">
                    <c:v>5031.8152992074019</c:v>
                  </c:pt>
                  <c:pt idx="20">
                    <c:v>852.48962562699069</c:v>
                  </c:pt>
                  <c:pt idx="21">
                    <c:v>3065.4840692545117</c:v>
                  </c:pt>
                  <c:pt idx="22">
                    <c:v>2523.383444144597</c:v>
                  </c:pt>
                </c:numCache>
              </c:numRef>
            </c:plus>
            <c:minus>
              <c:numRef>
                <c:f>'BRF release'!$Y$315:$Y$337</c:f>
                <c:numCache>
                  <c:formatCode>General</c:formatCode>
                  <c:ptCount val="23"/>
                  <c:pt idx="0">
                    <c:v>3529.4624339175339</c:v>
                  </c:pt>
                  <c:pt idx="1">
                    <c:v>3844.2706925040757</c:v>
                  </c:pt>
                  <c:pt idx="2">
                    <c:v>2818.6582993391189</c:v>
                  </c:pt>
                  <c:pt idx="3">
                    <c:v>4634.1682541142527</c:v>
                  </c:pt>
                  <c:pt idx="4">
                    <c:v>3938.0446019970364</c:v>
                  </c:pt>
                  <c:pt idx="5">
                    <c:v>4203.9708701004492</c:v>
                  </c:pt>
                  <c:pt idx="6">
                    <c:v>5936.0327077372103</c:v>
                  </c:pt>
                  <c:pt idx="7">
                    <c:v>1283.3213263882451</c:v>
                  </c:pt>
                  <c:pt idx="8">
                    <c:v>2106.2371489069551</c:v>
                  </c:pt>
                  <c:pt idx="9">
                    <c:v>3021.2114072620047</c:v>
                  </c:pt>
                  <c:pt idx="10">
                    <c:v>1102.6871494833413</c:v>
                  </c:pt>
                  <c:pt idx="11">
                    <c:v>929.32562886956225</c:v>
                  </c:pt>
                  <c:pt idx="12">
                    <c:v>1549.1661859045325</c:v>
                  </c:pt>
                  <c:pt idx="13">
                    <c:v>573.45201419471255</c:v>
                  </c:pt>
                  <c:pt idx="14">
                    <c:v>1208.8272765980257</c:v>
                  </c:pt>
                  <c:pt idx="15">
                    <c:v>1294.3519297190489</c:v>
                  </c:pt>
                  <c:pt idx="16">
                    <c:v>2632.7902993102512</c:v>
                  </c:pt>
                  <c:pt idx="17">
                    <c:v>1145.4575263407301</c:v>
                  </c:pt>
                  <c:pt idx="18">
                    <c:v>2020.792003282588</c:v>
                  </c:pt>
                  <c:pt idx="19">
                    <c:v>5031.8152992074019</c:v>
                  </c:pt>
                  <c:pt idx="20">
                    <c:v>852.48962562699069</c:v>
                  </c:pt>
                  <c:pt idx="21">
                    <c:v>3065.4840692545117</c:v>
                  </c:pt>
                  <c:pt idx="22">
                    <c:v>2523.383444144597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'BRF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'BRF release'!$V$315:$V$337</c:f>
              <c:numCache>
                <c:formatCode>_(* #,##0_);_(* \(#,##0\);_(* "-"??_);_(@_)</c:formatCode>
                <c:ptCount val="23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  <c:pt idx="20">
                  <c:v>1333.1119270254881</c:v>
                </c:pt>
                <c:pt idx="21">
                  <c:v>2038.3853591349566</c:v>
                </c:pt>
                <c:pt idx="22">
                  <c:v>1896.555203882504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4-43EA-AA0C-29C20D0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release'!$L$3:$L$25</c:f>
                <c:numCache>
                  <c:formatCode>General</c:formatCode>
                  <c:ptCount val="23"/>
                  <c:pt idx="0">
                    <c:v>0.78007015069159014</c:v>
                  </c:pt>
                  <c:pt idx="1">
                    <c:v>19.891788842635549</c:v>
                  </c:pt>
                  <c:pt idx="2">
                    <c:v>22.231999294710317</c:v>
                  </c:pt>
                  <c:pt idx="3">
                    <c:v>4.6804209041495408</c:v>
                  </c:pt>
                  <c:pt idx="4">
                    <c:v>16.381473164523392</c:v>
                  </c:pt>
                  <c:pt idx="5">
                    <c:v>45.634103815458019</c:v>
                  </c:pt>
                  <c:pt idx="6">
                    <c:v>19.891788842635549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release'!$L$3:$L$25</c:f>
                <c:numCache>
                  <c:formatCode>General</c:formatCode>
                  <c:ptCount val="23"/>
                  <c:pt idx="0">
                    <c:v>0.78007015069159014</c:v>
                  </c:pt>
                  <c:pt idx="1">
                    <c:v>19.891788842635549</c:v>
                  </c:pt>
                  <c:pt idx="2">
                    <c:v>22.231999294710317</c:v>
                  </c:pt>
                  <c:pt idx="3">
                    <c:v>4.6804209041495408</c:v>
                  </c:pt>
                  <c:pt idx="4">
                    <c:v>16.381473164523392</c:v>
                  </c:pt>
                  <c:pt idx="5">
                    <c:v>45.634103815458019</c:v>
                  </c:pt>
                  <c:pt idx="6">
                    <c:v>19.891788842635549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release'!$I$3:$I$25</c:f>
              <c:numCache>
                <c:formatCode>_(* #,##0_);_(* \(#,##0\);_(* "-"??_);_(@_)</c:formatCode>
                <c:ptCount val="23"/>
                <c:pt idx="0">
                  <c:v>0.58500027399999999</c:v>
                </c:pt>
                <c:pt idx="1">
                  <c:v>14.917506986999999</c:v>
                </c:pt>
                <c:pt idx="2">
                  <c:v>16.672507808999999</c:v>
                </c:pt>
                <c:pt idx="3">
                  <c:v>3.5100016439999999</c:v>
                </c:pt>
                <c:pt idx="4">
                  <c:v>12.285005754</c:v>
                </c:pt>
                <c:pt idx="5">
                  <c:v>34.222516028999998</c:v>
                </c:pt>
                <c:pt idx="6">
                  <c:v>14.917506986999999</c:v>
                </c:pt>
                <c:pt idx="7">
                  <c:v>14</c:v>
                </c:pt>
                <c:pt idx="8">
                  <c:v>8</c:v>
                </c:pt>
                <c:pt idx="9">
                  <c:v>11</c:v>
                </c:pt>
                <c:pt idx="10">
                  <c:v>19</c:v>
                </c:pt>
                <c:pt idx="11">
                  <c:v>5</c:v>
                </c:pt>
                <c:pt idx="12">
                  <c:v>13</c:v>
                </c:pt>
                <c:pt idx="13">
                  <c:v>38</c:v>
                </c:pt>
                <c:pt idx="14">
                  <c:v>64</c:v>
                </c:pt>
                <c:pt idx="15">
                  <c:v>85</c:v>
                </c:pt>
                <c:pt idx="16">
                  <c:v>81</c:v>
                </c:pt>
                <c:pt idx="17">
                  <c:v>82</c:v>
                </c:pt>
                <c:pt idx="18">
                  <c:v>26</c:v>
                </c:pt>
                <c:pt idx="19">
                  <c:v>7</c:v>
                </c:pt>
                <c:pt idx="20">
                  <c:v>22</c:v>
                </c:pt>
                <c:pt idx="21">
                  <c:v>35</c:v>
                </c:pt>
                <c:pt idx="2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6-48B0-801B-687E9CE6254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release'!$W$3:$W$25</c:f>
                <c:numCache>
                  <c:formatCode>General</c:formatCode>
                  <c:ptCount val="23"/>
                  <c:pt idx="0">
                    <c:v>27.284458556549009</c:v>
                  </c:pt>
                  <c:pt idx="1">
                    <c:v>70.868723523503917</c:v>
                  </c:pt>
                  <c:pt idx="2">
                    <c:v>32.245269203194283</c:v>
                  </c:pt>
                  <c:pt idx="3">
                    <c:v>25.087528127320383</c:v>
                  </c:pt>
                  <c:pt idx="4">
                    <c:v>28.985307921113105</c:v>
                  </c:pt>
                  <c:pt idx="5">
                    <c:v>26.859246215407978</c:v>
                  </c:pt>
                  <c:pt idx="6">
                    <c:v>50.529399872258288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plus>
            <c:minus>
              <c:numRef>
                <c:f>'YE release'!$W$3:$W$25</c:f>
                <c:numCache>
                  <c:formatCode>General</c:formatCode>
                  <c:ptCount val="23"/>
                  <c:pt idx="0">
                    <c:v>27.284458556549009</c:v>
                  </c:pt>
                  <c:pt idx="1">
                    <c:v>70.868723523503917</c:v>
                  </c:pt>
                  <c:pt idx="2">
                    <c:v>32.245269203194283</c:v>
                  </c:pt>
                  <c:pt idx="3">
                    <c:v>25.087528127320383</c:v>
                  </c:pt>
                  <c:pt idx="4">
                    <c:v>28.985307921113105</c:v>
                  </c:pt>
                  <c:pt idx="5">
                    <c:v>26.859246215407978</c:v>
                  </c:pt>
                  <c:pt idx="6">
                    <c:v>50.529399872258288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release'!$T$3:$T$25</c:f>
              <c:numCache>
                <c:formatCode>_(* #,##0_);_(* \(#,##0\);_(* "-"??_);_(@_)</c:formatCode>
                <c:ptCount val="23"/>
                <c:pt idx="0" formatCode="General">
                  <c:v>9.3277320100229471</c:v>
                </c:pt>
                <c:pt idx="1">
                  <c:v>24.227875350708956</c:v>
                </c:pt>
                <c:pt idx="2">
                  <c:v>11.023683284572575</c:v>
                </c:pt>
                <c:pt idx="3">
                  <c:v>8.5766678741509725</c:v>
                </c:pt>
                <c:pt idx="4">
                  <c:v>9.9092010184399655</c:v>
                </c:pt>
                <c:pt idx="5">
                  <c:v>9.1823647579186929</c:v>
                </c:pt>
                <c:pt idx="6">
                  <c:v>17.274475125055481</c:v>
                </c:pt>
                <c:pt idx="7">
                  <c:v>10.199935522648472</c:v>
                </c:pt>
                <c:pt idx="8">
                  <c:v>34.343013309629939</c:v>
                </c:pt>
                <c:pt idx="9">
                  <c:v>18.013425323252104</c:v>
                </c:pt>
                <c:pt idx="10">
                  <c:v>18.946198524254406</c:v>
                </c:pt>
                <c:pt idx="11">
                  <c:v>17.020082433873043</c:v>
                </c:pt>
                <c:pt idx="12">
                  <c:v>63.208559431153837</c:v>
                </c:pt>
                <c:pt idx="13">
                  <c:v>16.409219648832238</c:v>
                </c:pt>
                <c:pt idx="14">
                  <c:v>15.239290397937921</c:v>
                </c:pt>
                <c:pt idx="15">
                  <c:v>46.516583204683727</c:v>
                </c:pt>
                <c:pt idx="16">
                  <c:v>9.5956572680031496</c:v>
                </c:pt>
                <c:pt idx="17">
                  <c:v>22.434253922909686</c:v>
                </c:pt>
                <c:pt idx="18">
                  <c:v>3.2481862055504882</c:v>
                </c:pt>
                <c:pt idx="19">
                  <c:v>13.078368857109057</c:v>
                </c:pt>
                <c:pt idx="20">
                  <c:v>47.941601866778882</c:v>
                </c:pt>
                <c:pt idx="21">
                  <c:v>20.532755048648418</c:v>
                </c:pt>
                <c:pt idx="22">
                  <c:v>5.7336133771622428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6-48B0-801B-687E9CE6254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release'!$AB$3:$AB$25</c:f>
                <c:numCache>
                  <c:formatCode>General</c:formatCode>
                  <c:ptCount val="23"/>
                  <c:pt idx="0">
                    <c:v>27.295607488459389</c:v>
                  </c:pt>
                  <c:pt idx="1">
                    <c:v>73.607467265290666</c:v>
                  </c:pt>
                  <c:pt idx="2">
                    <c:v>39.166556890113142</c:v>
                  </c:pt>
                  <c:pt idx="3">
                    <c:v>25.520391991093938</c:v>
                  </c:pt>
                  <c:pt idx="4">
                    <c:v>33.294154717033173</c:v>
                  </c:pt>
                  <c:pt idx="5">
                    <c:v>52.951775591569238</c:v>
                  </c:pt>
                  <c:pt idx="6">
                    <c:v>54.303807553527733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0">
                    <c:v>190.23971070415658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plus>
            <c:minus>
              <c:numRef>
                <c:f>'YE release'!$AB$3:$AB$25</c:f>
                <c:numCache>
                  <c:formatCode>General</c:formatCode>
                  <c:ptCount val="23"/>
                  <c:pt idx="0">
                    <c:v>27.295607488459389</c:v>
                  </c:pt>
                  <c:pt idx="1">
                    <c:v>73.607467265290666</c:v>
                  </c:pt>
                  <c:pt idx="2">
                    <c:v>39.166556890113142</c:v>
                  </c:pt>
                  <c:pt idx="3">
                    <c:v>25.520391991093938</c:v>
                  </c:pt>
                  <c:pt idx="4">
                    <c:v>33.294154717033173</c:v>
                  </c:pt>
                  <c:pt idx="5">
                    <c:v>52.951775591569238</c:v>
                  </c:pt>
                  <c:pt idx="6">
                    <c:v>54.303807553527733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0">
                    <c:v>190.23971070415658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release'!$Y$3:$Y$25</c:f>
              <c:numCache>
                <c:formatCode>_(* #,##0_);_(* \(#,##0\);_(* "-"??_);_(@_)</c:formatCode>
                <c:ptCount val="23"/>
                <c:pt idx="0">
                  <c:v>9.9127322840229475</c:v>
                </c:pt>
                <c:pt idx="1">
                  <c:v>39.145382337708952</c:v>
                </c:pt>
                <c:pt idx="2">
                  <c:v>27.696191093572573</c:v>
                </c:pt>
                <c:pt idx="3">
                  <c:v>12.086669518150973</c:v>
                </c:pt>
                <c:pt idx="4">
                  <c:v>22.194206772439966</c:v>
                </c:pt>
                <c:pt idx="5">
                  <c:v>43.404880786918689</c:v>
                </c:pt>
                <c:pt idx="6">
                  <c:v>32.191982112055484</c:v>
                </c:pt>
                <c:pt idx="7">
                  <c:v>24.199935522648474</c:v>
                </c:pt>
                <c:pt idx="8">
                  <c:v>42.343013309629939</c:v>
                </c:pt>
                <c:pt idx="9">
                  <c:v>29.013425323252104</c:v>
                </c:pt>
                <c:pt idx="10">
                  <c:v>37.946198524254406</c:v>
                </c:pt>
                <c:pt idx="11">
                  <c:v>22.020082433873043</c:v>
                </c:pt>
                <c:pt idx="12">
                  <c:v>76.208559431153844</c:v>
                </c:pt>
                <c:pt idx="13">
                  <c:v>54.409219648832234</c:v>
                </c:pt>
                <c:pt idx="14">
                  <c:v>79.239290397937921</c:v>
                </c:pt>
                <c:pt idx="15">
                  <c:v>131.51658320468374</c:v>
                </c:pt>
                <c:pt idx="16">
                  <c:v>90.595657268003151</c:v>
                </c:pt>
                <c:pt idx="17">
                  <c:v>104.43425392290969</c:v>
                </c:pt>
                <c:pt idx="18">
                  <c:v>29.248186205550489</c:v>
                </c:pt>
                <c:pt idx="19">
                  <c:v>20.078368857109055</c:v>
                </c:pt>
                <c:pt idx="20">
                  <c:v>69.941601866778882</c:v>
                </c:pt>
                <c:pt idx="21">
                  <c:v>55.532755048648418</c:v>
                </c:pt>
                <c:pt idx="22">
                  <c:v>58.733613377162243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8B0-801B-687E9CE6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release'!$L$27:$L$46</c:f>
                <c:numCache>
                  <c:formatCode>General</c:formatCode>
                  <c:ptCount val="20"/>
                  <c:pt idx="0">
                    <c:v>36.04041616617144</c:v>
                  </c:pt>
                  <c:pt idx="1">
                    <c:v>58.517234850450407</c:v>
                  </c:pt>
                  <c:pt idx="2">
                    <c:v>62.780079773330897</c:v>
                  </c:pt>
                  <c:pt idx="3">
                    <c:v>43.015980585430434</c:v>
                  </c:pt>
                  <c:pt idx="4">
                    <c:v>20.926693257776968</c:v>
                  </c:pt>
                  <c:pt idx="5">
                    <c:v>23.251881397529964</c:v>
                  </c:pt>
                  <c:pt idx="6">
                    <c:v>13.17606612526698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release'!$L$27:$L$46</c:f>
                <c:numCache>
                  <c:formatCode>General</c:formatCode>
                  <c:ptCount val="20"/>
                  <c:pt idx="0">
                    <c:v>36.04041616617144</c:v>
                  </c:pt>
                  <c:pt idx="1">
                    <c:v>58.517234850450407</c:v>
                  </c:pt>
                  <c:pt idx="2">
                    <c:v>62.780079773330897</c:v>
                  </c:pt>
                  <c:pt idx="3">
                    <c:v>43.015980585430434</c:v>
                  </c:pt>
                  <c:pt idx="4">
                    <c:v>20.926693257776968</c:v>
                  </c:pt>
                  <c:pt idx="5">
                    <c:v>23.251881397529964</c:v>
                  </c:pt>
                  <c:pt idx="6">
                    <c:v>13.17606612526698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release'!$I$27:$I$49</c:f>
              <c:numCache>
                <c:formatCode>_(* #,##0_);_(* \(#,##0\);_(* "-"??_);_(@_)</c:formatCode>
                <c:ptCount val="23"/>
                <c:pt idx="0">
                  <c:v>46.051465835999998</c:v>
                </c:pt>
                <c:pt idx="1">
                  <c:v>74.771734851999994</c:v>
                </c:pt>
                <c:pt idx="2">
                  <c:v>80.218682424000008</c:v>
                </c:pt>
                <c:pt idx="3">
                  <c:v>54.964652772000001</c:v>
                </c:pt>
                <c:pt idx="4">
                  <c:v>26.739560808</c:v>
                </c:pt>
                <c:pt idx="5">
                  <c:v>29.710623120000001</c:v>
                </c:pt>
                <c:pt idx="6">
                  <c:v>16.836019768</c:v>
                </c:pt>
                <c:pt idx="7">
                  <c:v>19</c:v>
                </c:pt>
                <c:pt idx="8">
                  <c:v>23</c:v>
                </c:pt>
                <c:pt idx="9">
                  <c:v>6</c:v>
                </c:pt>
                <c:pt idx="10">
                  <c:v>20</c:v>
                </c:pt>
                <c:pt idx="11">
                  <c:v>28</c:v>
                </c:pt>
                <c:pt idx="12">
                  <c:v>28</c:v>
                </c:pt>
                <c:pt idx="13">
                  <c:v>74</c:v>
                </c:pt>
                <c:pt idx="14">
                  <c:v>56</c:v>
                </c:pt>
                <c:pt idx="15">
                  <c:v>131</c:v>
                </c:pt>
                <c:pt idx="16">
                  <c:v>56</c:v>
                </c:pt>
                <c:pt idx="17">
                  <c:v>180</c:v>
                </c:pt>
                <c:pt idx="18">
                  <c:v>48</c:v>
                </c:pt>
                <c:pt idx="19">
                  <c:v>87</c:v>
                </c:pt>
                <c:pt idx="20">
                  <c:v>48</c:v>
                </c:pt>
                <c:pt idx="21">
                  <c:v>52</c:v>
                </c:pt>
                <c:pt idx="2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F9E-AE27-68EC2497717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release'!$W$27:$W$49</c:f>
                <c:numCache>
                  <c:formatCode>General</c:formatCode>
                  <c:ptCount val="23"/>
                  <c:pt idx="0">
                    <c:v>24.351606257015199</c:v>
                  </c:pt>
                  <c:pt idx="1">
                    <c:v>33.705715327170246</c:v>
                  </c:pt>
                  <c:pt idx="2">
                    <c:v>33.396488581049418</c:v>
                  </c:pt>
                  <c:pt idx="3">
                    <c:v>31.773048163915071</c:v>
                  </c:pt>
                  <c:pt idx="4">
                    <c:v>50.172039558104331</c:v>
                  </c:pt>
                  <c:pt idx="5">
                    <c:v>24.58352631660582</c:v>
                  </c:pt>
                  <c:pt idx="6">
                    <c:v>32.546115029217134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plus>
            <c:minus>
              <c:numRef>
                <c:f>'YE release'!$W$27:$W$49</c:f>
                <c:numCache>
                  <c:formatCode>General</c:formatCode>
                  <c:ptCount val="23"/>
                  <c:pt idx="0">
                    <c:v>24.351606257015199</c:v>
                  </c:pt>
                  <c:pt idx="1">
                    <c:v>33.705715327170246</c:v>
                  </c:pt>
                  <c:pt idx="2">
                    <c:v>33.396488581049418</c:v>
                  </c:pt>
                  <c:pt idx="3">
                    <c:v>31.773048163915071</c:v>
                  </c:pt>
                  <c:pt idx="4">
                    <c:v>50.172039558104331</c:v>
                  </c:pt>
                  <c:pt idx="5">
                    <c:v>24.58352631660582</c:v>
                  </c:pt>
                  <c:pt idx="6">
                    <c:v>32.546115029217134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release'!$T$27:$T$49</c:f>
              <c:numCache>
                <c:formatCode>_(* #,##0_);_(* \(#,##0\);_(* "-"??_);_(@_)</c:formatCode>
                <c:ptCount val="23"/>
                <c:pt idx="0" formatCode="General">
                  <c:v>7.160287627410888</c:v>
                </c:pt>
                <c:pt idx="1">
                  <c:v>9.9107473192099889</c:v>
                </c:pt>
                <c:pt idx="2">
                  <c:v>9.8198230318777888</c:v>
                </c:pt>
                <c:pt idx="3">
                  <c:v>9.342470523383728</c:v>
                </c:pt>
                <c:pt idx="4">
                  <c:v>14.752465619649731</c:v>
                </c:pt>
                <c:pt idx="5">
                  <c:v>7.2284808429100371</c:v>
                </c:pt>
                <c:pt idx="6">
                  <c:v>9.5697812417142334</c:v>
                </c:pt>
                <c:pt idx="7">
                  <c:v>12.433896292678584</c:v>
                </c:pt>
                <c:pt idx="8">
                  <c:v>9.0015044458879725</c:v>
                </c:pt>
                <c:pt idx="9">
                  <c:v>13.070366304003995</c:v>
                </c:pt>
                <c:pt idx="10">
                  <c:v>15.798094923970048</c:v>
                </c:pt>
                <c:pt idx="11">
                  <c:v>11.979274856017579</c:v>
                </c:pt>
                <c:pt idx="12">
                  <c:v>0</c:v>
                </c:pt>
                <c:pt idx="13">
                  <c:v>26.463718809798078</c:v>
                </c:pt>
                <c:pt idx="14">
                  <c:v>11.042754627468616</c:v>
                </c:pt>
                <c:pt idx="15">
                  <c:v>126.82293265401341</c:v>
                </c:pt>
                <c:pt idx="16">
                  <c:v>9.2218882217285767</c:v>
                </c:pt>
                <c:pt idx="17">
                  <c:v>90.786620558390112</c:v>
                </c:pt>
                <c:pt idx="18">
                  <c:v>77.833235759184461</c:v>
                </c:pt>
                <c:pt idx="19">
                  <c:v>29.099954294667512</c:v>
                </c:pt>
                <c:pt idx="20">
                  <c:v>175.71185882629928</c:v>
                </c:pt>
                <c:pt idx="21">
                  <c:v>14.611287363913956</c:v>
                </c:pt>
                <c:pt idx="22">
                  <c:v>21.356577700464157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F9E-AE27-68EC2497717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release'!$AB$27:$AB$49</c:f>
                <c:numCache>
                  <c:formatCode>General</c:formatCode>
                  <c:ptCount val="23"/>
                  <c:pt idx="0">
                    <c:v>43.496118501856387</c:v>
                  </c:pt>
                  <c:pt idx="1">
                    <c:v>67.530304458509633</c:v>
                  </c:pt>
                  <c:pt idx="2">
                    <c:v>71.110223357052931</c:v>
                  </c:pt>
                  <c:pt idx="3">
                    <c:v>53.478043862435676</c:v>
                  </c:pt>
                  <c:pt idx="4">
                    <c:v>54.361383758372767</c:v>
                  </c:pt>
                  <c:pt idx="5">
                    <c:v>33.837845006501979</c:v>
                  </c:pt>
                  <c:pt idx="6">
                    <c:v>35.112082279928117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0">
                    <c:v>577.55046975851201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plus>
            <c:minus>
              <c:numRef>
                <c:f>'YE release'!$AB$27:$AB$49</c:f>
                <c:numCache>
                  <c:formatCode>General</c:formatCode>
                  <c:ptCount val="23"/>
                  <c:pt idx="0">
                    <c:v>43.496118501856387</c:v>
                  </c:pt>
                  <c:pt idx="1">
                    <c:v>67.530304458509633</c:v>
                  </c:pt>
                  <c:pt idx="2">
                    <c:v>71.110223357052931</c:v>
                  </c:pt>
                  <c:pt idx="3">
                    <c:v>53.478043862435676</c:v>
                  </c:pt>
                  <c:pt idx="4">
                    <c:v>54.361383758372767</c:v>
                  </c:pt>
                  <c:pt idx="5">
                    <c:v>33.837845006501979</c:v>
                  </c:pt>
                  <c:pt idx="6">
                    <c:v>35.112082279928117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0">
                    <c:v>577.55046975851201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release'!$Y$27:$Y$49</c:f>
              <c:numCache>
                <c:formatCode>_(* #,##0_);_(* \(#,##0\);_(* "-"??_);_(@_)</c:formatCode>
                <c:ptCount val="23"/>
                <c:pt idx="0">
                  <c:v>53.211753463410886</c:v>
                </c:pt>
                <c:pt idx="1">
                  <c:v>84.682482171209983</c:v>
                </c:pt>
                <c:pt idx="2">
                  <c:v>90.038505455877797</c:v>
                </c:pt>
                <c:pt idx="3">
                  <c:v>64.307123295383732</c:v>
                </c:pt>
                <c:pt idx="4">
                  <c:v>41.492026427649733</c:v>
                </c:pt>
                <c:pt idx="5">
                  <c:v>36.939103962910039</c:v>
                </c:pt>
                <c:pt idx="6">
                  <c:v>26.405801009714231</c:v>
                </c:pt>
                <c:pt idx="7">
                  <c:v>31.433896292678583</c:v>
                </c:pt>
                <c:pt idx="8">
                  <c:v>32.001504445887974</c:v>
                </c:pt>
                <c:pt idx="9">
                  <c:v>19.070366304003997</c:v>
                </c:pt>
                <c:pt idx="10">
                  <c:v>35.798094923970048</c:v>
                </c:pt>
                <c:pt idx="11">
                  <c:v>39.979274856017582</c:v>
                </c:pt>
                <c:pt idx="12">
                  <c:v>28</c:v>
                </c:pt>
                <c:pt idx="13">
                  <c:v>100.46371880979808</c:v>
                </c:pt>
                <c:pt idx="14">
                  <c:v>67.042754627468611</c:v>
                </c:pt>
                <c:pt idx="15">
                  <c:v>257.82293265401341</c:v>
                </c:pt>
                <c:pt idx="16">
                  <c:v>65.221888221728577</c:v>
                </c:pt>
                <c:pt idx="17">
                  <c:v>270.7866205583901</c:v>
                </c:pt>
                <c:pt idx="18">
                  <c:v>125.83323575918446</c:v>
                </c:pt>
                <c:pt idx="19">
                  <c:v>116.09995429466751</c:v>
                </c:pt>
                <c:pt idx="20">
                  <c:v>223.71185882629928</c:v>
                </c:pt>
                <c:pt idx="21">
                  <c:v>66.611287363913959</c:v>
                </c:pt>
                <c:pt idx="22">
                  <c:v>166.35657770046416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A-4F9E-AE27-68EC2497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release'!$L$51:$L$73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20.521809039434121</c:v>
                  </c:pt>
                  <c:pt idx="2">
                    <c:v>19.700936677856756</c:v>
                  </c:pt>
                  <c:pt idx="3">
                    <c:v>0</c:v>
                  </c:pt>
                  <c:pt idx="4">
                    <c:v>0</c:v>
                  </c:pt>
                  <c:pt idx="5">
                    <c:v>0.82087236157736487</c:v>
                  </c:pt>
                  <c:pt idx="6">
                    <c:v>3.2834894463094595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release'!$L$51:$L$73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20.521809039434121</c:v>
                  </c:pt>
                  <c:pt idx="2">
                    <c:v>19.700936677856756</c:v>
                  </c:pt>
                  <c:pt idx="3">
                    <c:v>0</c:v>
                  </c:pt>
                  <c:pt idx="4">
                    <c:v>0</c:v>
                  </c:pt>
                  <c:pt idx="5">
                    <c:v>0.82087236157736487</c:v>
                  </c:pt>
                  <c:pt idx="6">
                    <c:v>3.2834894463094595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release'!$I$51:$I$73</c:f>
              <c:numCache>
                <c:formatCode>_(* #,##0_);_(* \(#,##0\);_(* "-"??_);_(@_)</c:formatCode>
                <c:ptCount val="23"/>
                <c:pt idx="0">
                  <c:v>0</c:v>
                </c:pt>
                <c:pt idx="1">
                  <c:v>12.12636305</c:v>
                </c:pt>
                <c:pt idx="2">
                  <c:v>11.641308528</c:v>
                </c:pt>
                <c:pt idx="3">
                  <c:v>0</c:v>
                </c:pt>
                <c:pt idx="4">
                  <c:v>0</c:v>
                </c:pt>
                <c:pt idx="5">
                  <c:v>0.48505452199999999</c:v>
                </c:pt>
                <c:pt idx="6">
                  <c:v>1.940218088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8</c:v>
                </c:pt>
                <c:pt idx="21">
                  <c:v>0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1-45CA-9CC1-1CE8491C5A9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release'!$W$51:$W$73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2.8110219092117719</c:v>
                  </c:pt>
                  <c:pt idx="2">
                    <c:v>1.1967717039218433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0.7236294023713471</c:v>
                  </c:pt>
                  <c:pt idx="6">
                    <c:v>3.1171728102150342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plus>
            <c:minus>
              <c:numRef>
                <c:f>'YE release'!$W$51:$W$73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2.8110219092117719</c:v>
                  </c:pt>
                  <c:pt idx="2">
                    <c:v>1.1967717039218433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0.7236294023713471</c:v>
                  </c:pt>
                  <c:pt idx="6">
                    <c:v>3.1171728102150342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release'!$T$51:$T$73</c:f>
              <c:numCache>
                <c:formatCode>_(* #,##0_);_(* \(#,##0\);_(* "-"??_);_(@_)</c:formatCode>
                <c:ptCount val="23"/>
                <c:pt idx="0" formatCode="0">
                  <c:v>0.84492527562625108</c:v>
                </c:pt>
                <c:pt idx="1">
                  <c:v>0.66669885029883891</c:v>
                </c:pt>
                <c:pt idx="2">
                  <c:v>0.28384208478069367</c:v>
                </c:pt>
                <c:pt idx="3">
                  <c:v>0.40926068038146518</c:v>
                </c:pt>
                <c:pt idx="4">
                  <c:v>0.90433408406872151</c:v>
                </c:pt>
                <c:pt idx="5">
                  <c:v>0.17162544661158216</c:v>
                </c:pt>
                <c:pt idx="6">
                  <c:v>0.73930961617296964</c:v>
                </c:pt>
                <c:pt idx="7">
                  <c:v>0.52807829726640676</c:v>
                </c:pt>
                <c:pt idx="8">
                  <c:v>3.1288639113034606</c:v>
                </c:pt>
                <c:pt idx="9">
                  <c:v>5.4260045044123295</c:v>
                </c:pt>
                <c:pt idx="10">
                  <c:v>2.2311308059505688</c:v>
                </c:pt>
                <c:pt idx="11">
                  <c:v>1.2607869347235465</c:v>
                </c:pt>
                <c:pt idx="12">
                  <c:v>0</c:v>
                </c:pt>
                <c:pt idx="13">
                  <c:v>1.6345700616470593</c:v>
                </c:pt>
                <c:pt idx="14">
                  <c:v>0.67776849995912403</c:v>
                </c:pt>
                <c:pt idx="15">
                  <c:v>7.76547890710067</c:v>
                </c:pt>
                <c:pt idx="16">
                  <c:v>8.5673436725396818E-2</c:v>
                </c:pt>
                <c:pt idx="17">
                  <c:v>6.0382746010696922</c:v>
                </c:pt>
                <c:pt idx="18">
                  <c:v>3.893681318194175</c:v>
                </c:pt>
                <c:pt idx="19">
                  <c:v>0.6773921673195874</c:v>
                </c:pt>
                <c:pt idx="20">
                  <c:v>0.69666931607623328</c:v>
                </c:pt>
                <c:pt idx="21">
                  <c:v>0.20725745614689339</c:v>
                </c:pt>
                <c:pt idx="22">
                  <c:v>0.36239541132200215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1-45CA-9CC1-1CE8491C5A9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release'!$AB$51:$AB$73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20.713437436240962</c:v>
                  </c:pt>
                  <c:pt idx="2">
                    <c:v>19.737253316918988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1.0942901562099117</c:v>
                  </c:pt>
                  <c:pt idx="6">
                    <c:v>4.5274793508937714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plus>
            <c:minus>
              <c:numRef>
                <c:f>'YE release'!$AB$51:$AB$73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20.713437436240962</c:v>
                  </c:pt>
                  <c:pt idx="2">
                    <c:v>19.737253316918988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1.0942901562099117</c:v>
                  </c:pt>
                  <c:pt idx="6">
                    <c:v>4.5274793508937714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release'!$Y$51:$Y$73</c:f>
              <c:numCache>
                <c:formatCode>_(* #,##0_);_(* \(#,##0\);_(* "-"??_);_(@_)</c:formatCode>
                <c:ptCount val="23"/>
                <c:pt idx="0">
                  <c:v>0.84492527562625108</c:v>
                </c:pt>
                <c:pt idx="1">
                  <c:v>12.79306190029884</c:v>
                </c:pt>
                <c:pt idx="2">
                  <c:v>11.925150612780694</c:v>
                </c:pt>
                <c:pt idx="3">
                  <c:v>0.40926068038146518</c:v>
                </c:pt>
                <c:pt idx="4">
                  <c:v>0.90433408406872151</c:v>
                </c:pt>
                <c:pt idx="5">
                  <c:v>0.65667996861158218</c:v>
                </c:pt>
                <c:pt idx="6">
                  <c:v>2.6795277041729695</c:v>
                </c:pt>
                <c:pt idx="7">
                  <c:v>1.5280782972664069</c:v>
                </c:pt>
                <c:pt idx="8">
                  <c:v>5.1288639113034602</c:v>
                </c:pt>
                <c:pt idx="9">
                  <c:v>5.4260045044123295</c:v>
                </c:pt>
                <c:pt idx="10">
                  <c:v>5.2311308059505688</c:v>
                </c:pt>
                <c:pt idx="11">
                  <c:v>1.2607869347235465</c:v>
                </c:pt>
                <c:pt idx="12">
                  <c:v>2</c:v>
                </c:pt>
                <c:pt idx="13">
                  <c:v>5.6345700616470591</c:v>
                </c:pt>
                <c:pt idx="14">
                  <c:v>7.6777684999591242</c:v>
                </c:pt>
                <c:pt idx="15">
                  <c:v>19.765478907100672</c:v>
                </c:pt>
                <c:pt idx="16">
                  <c:v>1.0856734367253968</c:v>
                </c:pt>
                <c:pt idx="17">
                  <c:v>17.038274601069691</c:v>
                </c:pt>
                <c:pt idx="18">
                  <c:v>5.893681318194175</c:v>
                </c:pt>
                <c:pt idx="19">
                  <c:v>2.6773921673195873</c:v>
                </c:pt>
                <c:pt idx="20">
                  <c:v>8.6966693160762336</c:v>
                </c:pt>
                <c:pt idx="21">
                  <c:v>0.20725745614689339</c:v>
                </c:pt>
                <c:pt idx="22">
                  <c:v>6.3623954113220025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1-45CA-9CC1-1CE8491C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release'!$D$74:$D$95</c:f>
            </c:numRef>
          </c:val>
          <c:smooth val="0"/>
          <c:extLst>
            <c:ext xmlns:c16="http://schemas.microsoft.com/office/drawing/2014/chart" uri="{C3380CC4-5D6E-409C-BE32-E72D297353CC}">
              <c16:uniqueId val="{00000000-2AE5-43B4-A9F0-E0FF2E46C8D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release'!$R$74:$R$95</c:f>
              </c:numRef>
            </c:plus>
            <c:minus>
              <c:numRef>
                <c:f>'rockfish release'!$R$74:$R$95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release'!$O$74:$O$95</c:f>
            </c:numRef>
          </c:val>
          <c:smooth val="0"/>
          <c:extLst>
            <c:ext xmlns:c16="http://schemas.microsoft.com/office/drawing/2014/chart" uri="{C3380CC4-5D6E-409C-BE32-E72D297353CC}">
              <c16:uniqueId val="{00000001-2AE5-43B4-A9F0-E0FF2E46C8D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release'!$N$74:$N$95</c:f>
              </c:numRef>
            </c:plus>
            <c:minus>
              <c:numRef>
                <c:f>'rockfish release'!$N$74:$N$95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release'!$K$74:$K$95</c:f>
            </c:numRef>
          </c:val>
          <c:smooth val="0"/>
          <c:extLst>
            <c:ext xmlns:c16="http://schemas.microsoft.com/office/drawing/2014/chart" uri="{C3380CC4-5D6E-409C-BE32-E72D297353CC}">
              <c16:uniqueId val="{00000002-2AE5-43B4-A9F0-E0FF2E4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release'!$L$75:$L$97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47.993120477001703</c:v>
                  </c:pt>
                  <c:pt idx="2">
                    <c:v>43.891144367856249</c:v>
                  </c:pt>
                  <c:pt idx="3">
                    <c:v>55.376677473463502</c:v>
                  </c:pt>
                  <c:pt idx="4">
                    <c:v>138.23659487820146</c:v>
                  </c:pt>
                  <c:pt idx="5">
                    <c:v>57.427665528036229</c:v>
                  </c:pt>
                  <c:pt idx="6">
                    <c:v>42.25035392419808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release'!$L$75:$L$97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47.993120477001703</c:v>
                  </c:pt>
                  <c:pt idx="2">
                    <c:v>43.891144367856249</c:v>
                  </c:pt>
                  <c:pt idx="3">
                    <c:v>55.376677473463502</c:v>
                  </c:pt>
                  <c:pt idx="4">
                    <c:v>138.23659487820146</c:v>
                  </c:pt>
                  <c:pt idx="5">
                    <c:v>57.427665528036229</c:v>
                  </c:pt>
                  <c:pt idx="6">
                    <c:v>42.25035392419808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release'!$I$75:$I$97</c:f>
              <c:numCache>
                <c:formatCode>_(* #,##0_);_(* \(#,##0\);_(* "-"??_);_(@_)</c:formatCode>
                <c:ptCount val="23"/>
                <c:pt idx="0">
                  <c:v>23.962553202000002</c:v>
                </c:pt>
                <c:pt idx="1">
                  <c:v>28.608354333000001</c:v>
                </c:pt>
                <c:pt idx="2">
                  <c:v>26.163195843</c:v>
                </c:pt>
                <c:pt idx="3">
                  <c:v>33.009639614999998</c:v>
                </c:pt>
                <c:pt idx="4">
                  <c:v>82.401841113000003</c:v>
                </c:pt>
                <c:pt idx="5">
                  <c:v>34.232218860000003</c:v>
                </c:pt>
                <c:pt idx="6">
                  <c:v>25.185132447000001</c:v>
                </c:pt>
                <c:pt idx="7">
                  <c:v>10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18</c:v>
                </c:pt>
                <c:pt idx="12">
                  <c:v>42</c:v>
                </c:pt>
                <c:pt idx="13">
                  <c:v>33</c:v>
                </c:pt>
                <c:pt idx="14">
                  <c:v>51</c:v>
                </c:pt>
                <c:pt idx="15">
                  <c:v>4</c:v>
                </c:pt>
                <c:pt idx="16">
                  <c:v>15</c:v>
                </c:pt>
                <c:pt idx="17">
                  <c:v>25</c:v>
                </c:pt>
                <c:pt idx="18">
                  <c:v>9</c:v>
                </c:pt>
                <c:pt idx="19">
                  <c:v>15</c:v>
                </c:pt>
                <c:pt idx="20">
                  <c:v>23</c:v>
                </c:pt>
                <c:pt idx="21">
                  <c:v>0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CD4-9CA7-C4476A36523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release'!$W$75:$W$97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66.52266233751547</c:v>
                  </c:pt>
                  <c:pt idx="2">
                    <c:v>0</c:v>
                  </c:pt>
                  <c:pt idx="3">
                    <c:v>140.60862478575623</c:v>
                  </c:pt>
                  <c:pt idx="4">
                    <c:v>280.70157001850839</c:v>
                  </c:pt>
                  <c:pt idx="5">
                    <c:v>302.61795102117821</c:v>
                  </c:pt>
                  <c:pt idx="6">
                    <c:v>189.42628913680116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plus>
            <c:minus>
              <c:numRef>
                <c:f>'YE release'!$W$75:$W$97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66.52266233751547</c:v>
                  </c:pt>
                  <c:pt idx="2">
                    <c:v>0</c:v>
                  </c:pt>
                  <c:pt idx="3">
                    <c:v>140.60862478575623</c:v>
                  </c:pt>
                  <c:pt idx="4">
                    <c:v>280.70157001850839</c:v>
                  </c:pt>
                  <c:pt idx="5">
                    <c:v>302.61795102117821</c:v>
                  </c:pt>
                  <c:pt idx="6">
                    <c:v>189.42628913680116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release'!$T$75:$T$97</c:f>
              <c:numCache>
                <c:formatCode>_(* #,##0_);_(* \(#,##0\);_(* "-"??_);_(@_)</c:formatCode>
                <c:ptCount val="23"/>
                <c:pt idx="0">
                  <c:v>0</c:v>
                </c:pt>
                <c:pt idx="1">
                  <c:v>25.181813787798632</c:v>
                </c:pt>
                <c:pt idx="2">
                  <c:v>0</c:v>
                </c:pt>
                <c:pt idx="3">
                  <c:v>53.226676171626053</c:v>
                </c:pt>
                <c:pt idx="4">
                  <c:v>106.25814448443194</c:v>
                </c:pt>
                <c:pt idx="5">
                  <c:v>114.5544784842881</c:v>
                </c:pt>
                <c:pt idx="6">
                  <c:v>71.70635347326639</c:v>
                </c:pt>
                <c:pt idx="7">
                  <c:v>48.932103277582868</c:v>
                </c:pt>
                <c:pt idx="8">
                  <c:v>41.05871963850371</c:v>
                </c:pt>
                <c:pt idx="9">
                  <c:v>23.978031991741076</c:v>
                </c:pt>
                <c:pt idx="10">
                  <c:v>0</c:v>
                </c:pt>
                <c:pt idx="11">
                  <c:v>0</c:v>
                </c:pt>
                <c:pt idx="12">
                  <c:v>78.662511627906994</c:v>
                </c:pt>
                <c:pt idx="13">
                  <c:v>8.6894652709809233</c:v>
                </c:pt>
                <c:pt idx="14">
                  <c:v>42.813276790220634</c:v>
                </c:pt>
                <c:pt idx="15">
                  <c:v>23.818956021654277</c:v>
                </c:pt>
                <c:pt idx="16">
                  <c:v>29.18128332784805</c:v>
                </c:pt>
                <c:pt idx="17">
                  <c:v>0</c:v>
                </c:pt>
                <c:pt idx="18">
                  <c:v>15.393216704652772</c:v>
                </c:pt>
                <c:pt idx="19">
                  <c:v>18.955989948594539</c:v>
                </c:pt>
                <c:pt idx="20">
                  <c:v>4.8007995630379758</c:v>
                </c:pt>
                <c:pt idx="21">
                  <c:v>63.712592060355668</c:v>
                </c:pt>
                <c:pt idx="22">
                  <c:v>15.627743634767342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CD4-9CA7-C4476A36523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release'!$AB$75:$AB$97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82.028069693191611</c:v>
                  </c:pt>
                  <c:pt idx="2">
                    <c:v>43.891144367856249</c:v>
                  </c:pt>
                  <c:pt idx="3">
                    <c:v>151.12035525415357</c:v>
                  </c:pt>
                  <c:pt idx="4">
                    <c:v>312.89411559563655</c:v>
                  </c:pt>
                  <c:pt idx="5">
                    <c:v>308.01876736370502</c:v>
                  </c:pt>
                  <c:pt idx="6">
                    <c:v>194.08094039049527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plus>
            <c:minus>
              <c:numRef>
                <c:f>'YE release'!$AB$75:$AB$97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82.028069693191611</c:v>
                  </c:pt>
                  <c:pt idx="2">
                    <c:v>43.891144367856249</c:v>
                  </c:pt>
                  <c:pt idx="3">
                    <c:v>151.12035525415357</c:v>
                  </c:pt>
                  <c:pt idx="4">
                    <c:v>312.89411559563655</c:v>
                  </c:pt>
                  <c:pt idx="5">
                    <c:v>308.01876736370502</c:v>
                  </c:pt>
                  <c:pt idx="6">
                    <c:v>194.08094039049527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release'!$Y$75:$Y$97</c:f>
              <c:numCache>
                <c:formatCode>_(* #,##0_);_(* \(#,##0\);_(* "-"??_);_(@_)</c:formatCode>
                <c:ptCount val="23"/>
                <c:pt idx="0">
                  <c:v>23.962553202000002</c:v>
                </c:pt>
                <c:pt idx="1">
                  <c:v>53.790168120798633</c:v>
                </c:pt>
                <c:pt idx="2">
                  <c:v>26.163195843</c:v>
                </c:pt>
                <c:pt idx="3">
                  <c:v>86.236315786626051</c:v>
                </c:pt>
                <c:pt idx="4">
                  <c:v>188.65998559743196</c:v>
                </c:pt>
                <c:pt idx="5">
                  <c:v>148.78669734428809</c:v>
                </c:pt>
                <c:pt idx="6">
                  <c:v>96.891485920266391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  <c:pt idx="20">
                  <c:v>27.800799563037977</c:v>
                </c:pt>
                <c:pt idx="21">
                  <c:v>63.712592060355668</c:v>
                </c:pt>
                <c:pt idx="22">
                  <c:v>34.627743634767342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CD4-9CA7-C4476A36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release'!$L$99:$L$118</c:f>
                <c:numCache>
                  <c:formatCode>General</c:formatCode>
                  <c:ptCount val="20"/>
                  <c:pt idx="0">
                    <c:v>78.853006978808367</c:v>
                  </c:pt>
                  <c:pt idx="1">
                    <c:v>94.267880523537812</c:v>
                  </c:pt>
                  <c:pt idx="2">
                    <c:v>96.639399530419254</c:v>
                  </c:pt>
                  <c:pt idx="3">
                    <c:v>24.308069820534907</c:v>
                  </c:pt>
                  <c:pt idx="4">
                    <c:v>26.086709075696</c:v>
                  </c:pt>
                  <c:pt idx="5">
                    <c:v>19.565031806771998</c:v>
                  </c:pt>
                  <c:pt idx="6">
                    <c:v>27.865348330857088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release'!$L$99:$L$118</c:f>
                <c:numCache>
                  <c:formatCode>General</c:formatCode>
                  <c:ptCount val="20"/>
                  <c:pt idx="0">
                    <c:v>78.853006978808367</c:v>
                  </c:pt>
                  <c:pt idx="1">
                    <c:v>94.267880523537812</c:v>
                  </c:pt>
                  <c:pt idx="2">
                    <c:v>96.639399530419254</c:v>
                  </c:pt>
                  <c:pt idx="3">
                    <c:v>24.308069820534907</c:v>
                  </c:pt>
                  <c:pt idx="4">
                    <c:v>26.086709075696</c:v>
                  </c:pt>
                  <c:pt idx="5">
                    <c:v>19.565031806771998</c:v>
                  </c:pt>
                  <c:pt idx="6">
                    <c:v>27.865348330857088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release'!$I$99:$I$121</c:f>
              <c:numCache>
                <c:formatCode>_(* #,##0_);_(* \(#,##0\);_(* "-"??_);_(@_)</c:formatCode>
                <c:ptCount val="23"/>
                <c:pt idx="0">
                  <c:v>21.365493730000001</c:v>
                </c:pt>
                <c:pt idx="1">
                  <c:v>25.542206789999998</c:v>
                </c:pt>
                <c:pt idx="2">
                  <c:v>26.18477803</c:v>
                </c:pt>
                <c:pt idx="3">
                  <c:v>6.5863552099999998</c:v>
                </c:pt>
                <c:pt idx="4">
                  <c:v>7.0682836399999998</c:v>
                </c:pt>
                <c:pt idx="5">
                  <c:v>5.3012127299999996</c:v>
                </c:pt>
                <c:pt idx="6">
                  <c:v>7.5502120699999997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2B9-87BA-60EFCD66E4B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release'!$W$99:$W$118</c:f>
                <c:numCache>
                  <c:formatCode>General</c:formatCode>
                  <c:ptCount val="20"/>
                  <c:pt idx="0">
                    <c:v>3.4216890022555879</c:v>
                  </c:pt>
                  <c:pt idx="1">
                    <c:v>9.4135867942238978</c:v>
                  </c:pt>
                  <c:pt idx="2">
                    <c:v>4.3204736710508342</c:v>
                  </c:pt>
                  <c:pt idx="3">
                    <c:v>5.8026799669587854</c:v>
                  </c:pt>
                  <c:pt idx="4">
                    <c:v>6.9222187649318112</c:v>
                  </c:pt>
                  <c:pt idx="5">
                    <c:v>3.5714864470547956</c:v>
                  </c:pt>
                  <c:pt idx="6">
                    <c:v>5.8657525752952937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</c:numCache>
              </c:numRef>
            </c:plus>
            <c:minus>
              <c:numRef>
                <c:f>'YE release'!$W$99:$W$118</c:f>
                <c:numCache>
                  <c:formatCode>General</c:formatCode>
                  <c:ptCount val="20"/>
                  <c:pt idx="0">
                    <c:v>3.4216890022555879</c:v>
                  </c:pt>
                  <c:pt idx="1">
                    <c:v>9.4135867942238978</c:v>
                  </c:pt>
                  <c:pt idx="2">
                    <c:v>4.3204736710508342</c:v>
                  </c:pt>
                  <c:pt idx="3">
                    <c:v>5.8026799669587854</c:v>
                  </c:pt>
                  <c:pt idx="4">
                    <c:v>6.9222187649318112</c:v>
                  </c:pt>
                  <c:pt idx="5">
                    <c:v>3.5714864470547956</c:v>
                  </c:pt>
                  <c:pt idx="6">
                    <c:v>5.8657525752952937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release'!$T$99:$T$121</c:f>
              <c:numCache>
                <c:formatCode>_(* #,##0_);_(* \(#,##0\);_(* "-"??_);_(@_)</c:formatCode>
                <c:ptCount val="23"/>
                <c:pt idx="0">
                  <c:v>0.5576221200521928</c:v>
                </c:pt>
                <c:pt idx="1">
                  <c:v>1.5341032519408255</c:v>
                </c:pt>
                <c:pt idx="2">
                  <c:v>0.70409428983548761</c:v>
                </c:pt>
                <c:pt idx="3">
                  <c:v>0.94564488561846549</c:v>
                </c:pt>
                <c:pt idx="4">
                  <c:v>1.1280926760502885</c:v>
                </c:pt>
                <c:pt idx="5">
                  <c:v>0.5820341483494087</c:v>
                </c:pt>
                <c:pt idx="6">
                  <c:v>0.9559236343751879</c:v>
                </c:pt>
                <c:pt idx="7">
                  <c:v>1.0561414347532321</c:v>
                </c:pt>
                <c:pt idx="8">
                  <c:v>3.4189688052048046</c:v>
                </c:pt>
                <c:pt idx="9">
                  <c:v>1.158928922320456</c:v>
                </c:pt>
                <c:pt idx="10">
                  <c:v>0.81844536975402515</c:v>
                </c:pt>
                <c:pt idx="11">
                  <c:v>1.5533759058596799</c:v>
                </c:pt>
                <c:pt idx="12">
                  <c:v>0.24339990538047121</c:v>
                </c:pt>
                <c:pt idx="13">
                  <c:v>1.5697785367058821</c:v>
                </c:pt>
                <c:pt idx="14">
                  <c:v>0.16219287166194518</c:v>
                </c:pt>
                <c:pt idx="15">
                  <c:v>0.11663744091551548</c:v>
                </c:pt>
                <c:pt idx="16">
                  <c:v>0.17648828901811606</c:v>
                </c:pt>
                <c:pt idx="17">
                  <c:v>2.5289365044213938</c:v>
                </c:pt>
                <c:pt idx="18">
                  <c:v>2.7687755950097088</c:v>
                </c:pt>
                <c:pt idx="19">
                  <c:v>0.74681653938088854</c:v>
                </c:pt>
                <c:pt idx="20">
                  <c:v>1.3906214424887897</c:v>
                </c:pt>
                <c:pt idx="21">
                  <c:v>0.2035719533666423</c:v>
                </c:pt>
                <c:pt idx="22">
                  <c:v>0.36060906456591735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2B9-87BA-60EFCD66E4B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release'!$AB$99:$AB$121</c:f>
                <c:numCache>
                  <c:formatCode>General</c:formatCode>
                  <c:ptCount val="23"/>
                  <c:pt idx="0">
                    <c:v>78.927211183647913</c:v>
                  </c:pt>
                  <c:pt idx="1">
                    <c:v>94.736734769213925</c:v>
                  </c:pt>
                  <c:pt idx="2">
                    <c:v>96.735929386873849</c:v>
                  </c:pt>
                  <c:pt idx="3">
                    <c:v>24.991065467461464</c:v>
                  </c:pt>
                  <c:pt idx="4">
                    <c:v>26.989507276524595</c:v>
                  </c:pt>
                  <c:pt idx="5">
                    <c:v>19.888337915509585</c:v>
                  </c:pt>
                  <c:pt idx="6">
                    <c:v>28.476037134309671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  <c:pt idx="20">
                    <c:v>16.944498695114195</c:v>
                  </c:pt>
                  <c:pt idx="21">
                    <c:v>1.6577133424830948</c:v>
                  </c:pt>
                  <c:pt idx="22">
                    <c:v>1.9643538780972669</c:v>
                  </c:pt>
                </c:numCache>
              </c:numRef>
            </c:plus>
            <c:minus>
              <c:numRef>
                <c:f>'YE release'!$AB$99:$AB$121</c:f>
                <c:numCache>
                  <c:formatCode>General</c:formatCode>
                  <c:ptCount val="23"/>
                  <c:pt idx="0">
                    <c:v>78.927211183647913</c:v>
                  </c:pt>
                  <c:pt idx="1">
                    <c:v>94.736734769213925</c:v>
                  </c:pt>
                  <c:pt idx="2">
                    <c:v>96.735929386873849</c:v>
                  </c:pt>
                  <c:pt idx="3">
                    <c:v>24.991065467461464</c:v>
                  </c:pt>
                  <c:pt idx="4">
                    <c:v>26.989507276524595</c:v>
                  </c:pt>
                  <c:pt idx="5">
                    <c:v>19.888337915509585</c:v>
                  </c:pt>
                  <c:pt idx="6">
                    <c:v>28.476037134309671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  <c:pt idx="20">
                    <c:v>16.944498695114195</c:v>
                  </c:pt>
                  <c:pt idx="21">
                    <c:v>1.6577133424830948</c:v>
                  </c:pt>
                  <c:pt idx="22">
                    <c:v>1.9643538780972669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release'!$Y$99:$Y$121</c:f>
              <c:numCache>
                <c:formatCode>_(* #,##0_);_(* \(#,##0\);_(* "-"??_);_(@_)</c:formatCode>
                <c:ptCount val="23"/>
                <c:pt idx="0">
                  <c:v>21.923115850052195</c:v>
                </c:pt>
                <c:pt idx="1">
                  <c:v>27.076310041940822</c:v>
                </c:pt>
                <c:pt idx="2">
                  <c:v>26.888872319835489</c:v>
                </c:pt>
                <c:pt idx="3">
                  <c:v>7.5320000956184652</c:v>
                </c:pt>
                <c:pt idx="4">
                  <c:v>8.1963763160502889</c:v>
                </c:pt>
                <c:pt idx="5">
                  <c:v>5.8832468783494081</c:v>
                </c:pt>
                <c:pt idx="6">
                  <c:v>8.506135704375188</c:v>
                </c:pt>
                <c:pt idx="7">
                  <c:v>5.0561414347532319</c:v>
                </c:pt>
                <c:pt idx="8">
                  <c:v>3.4189688052048046</c:v>
                </c:pt>
                <c:pt idx="9">
                  <c:v>6.158928922320456</c:v>
                </c:pt>
                <c:pt idx="10">
                  <c:v>7.8184453697540253</c:v>
                </c:pt>
                <c:pt idx="11">
                  <c:v>3.5533759058596797</c:v>
                </c:pt>
                <c:pt idx="12">
                  <c:v>0.24339990538047121</c:v>
                </c:pt>
                <c:pt idx="13">
                  <c:v>1.5697785367058821</c:v>
                </c:pt>
                <c:pt idx="14">
                  <c:v>0.16219287166194518</c:v>
                </c:pt>
                <c:pt idx="15">
                  <c:v>4.1166374409155155</c:v>
                </c:pt>
                <c:pt idx="16">
                  <c:v>11.176488289018115</c:v>
                </c:pt>
                <c:pt idx="17">
                  <c:v>3.5289365044213938</c:v>
                </c:pt>
                <c:pt idx="18">
                  <c:v>2.7687755950097088</c:v>
                </c:pt>
                <c:pt idx="19">
                  <c:v>1.7468165393808885</c:v>
                </c:pt>
                <c:pt idx="20">
                  <c:v>1.3906214424887897</c:v>
                </c:pt>
                <c:pt idx="21">
                  <c:v>2.2035719533666422</c:v>
                </c:pt>
                <c:pt idx="22">
                  <c:v>12.360609064565917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2B9-87BA-60EFCD66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release'!$L$123:$L$145</c:f>
                <c:numCache>
                  <c:formatCode>General</c:formatCode>
                  <c:ptCount val="23"/>
                  <c:pt idx="0">
                    <c:v>7.0621478425476196</c:v>
                  </c:pt>
                  <c:pt idx="1">
                    <c:v>73.573269331409023</c:v>
                  </c:pt>
                  <c:pt idx="2">
                    <c:v>25.214919546937697</c:v>
                  </c:pt>
                  <c:pt idx="3">
                    <c:v>27.090178878209631</c:v>
                  </c:pt>
                  <c:pt idx="4">
                    <c:v>40.486738293865812</c:v>
                  </c:pt>
                  <c:pt idx="5">
                    <c:v>20.350157800824011</c:v>
                  </c:pt>
                  <c:pt idx="6">
                    <c:v>34.523268984457772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release'!$L$123:$L$145</c:f>
                <c:numCache>
                  <c:formatCode>General</c:formatCode>
                  <c:ptCount val="23"/>
                  <c:pt idx="0">
                    <c:v>7.0621478425476196</c:v>
                  </c:pt>
                  <c:pt idx="1">
                    <c:v>73.573269331409023</c:v>
                  </c:pt>
                  <c:pt idx="2">
                    <c:v>25.214919546937697</c:v>
                  </c:pt>
                  <c:pt idx="3">
                    <c:v>27.090178878209631</c:v>
                  </c:pt>
                  <c:pt idx="4">
                    <c:v>40.486738293865812</c:v>
                  </c:pt>
                  <c:pt idx="5">
                    <c:v>20.350157800824011</c:v>
                  </c:pt>
                  <c:pt idx="6">
                    <c:v>34.523268984457772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release'!$I$123:$I$145</c:f>
              <c:numCache>
                <c:formatCode>_(* #,##0_);_(* \(#,##0\);_(* "-"??_);_(@_)</c:formatCode>
                <c:ptCount val="23"/>
                <c:pt idx="0">
                  <c:v>108.20216400000001</c:v>
                </c:pt>
                <c:pt idx="1">
                  <c:v>795.29271256499999</c:v>
                </c:pt>
                <c:pt idx="2">
                  <c:v>189.85181433600002</c:v>
                </c:pt>
                <c:pt idx="3">
                  <c:v>205.06211457200001</c:v>
                </c:pt>
                <c:pt idx="4">
                  <c:v>491.72168598400003</c:v>
                </c:pt>
                <c:pt idx="5">
                  <c:v>333.170435742</c:v>
                </c:pt>
                <c:pt idx="6">
                  <c:v>379.32392533999996</c:v>
                </c:pt>
                <c:pt idx="7">
                  <c:v>149</c:v>
                </c:pt>
                <c:pt idx="8">
                  <c:v>94</c:v>
                </c:pt>
                <c:pt idx="9">
                  <c:v>165</c:v>
                </c:pt>
                <c:pt idx="10">
                  <c:v>91</c:v>
                </c:pt>
                <c:pt idx="11">
                  <c:v>76</c:v>
                </c:pt>
                <c:pt idx="12">
                  <c:v>110</c:v>
                </c:pt>
                <c:pt idx="13">
                  <c:v>128</c:v>
                </c:pt>
                <c:pt idx="14">
                  <c:v>206</c:v>
                </c:pt>
                <c:pt idx="15">
                  <c:v>150</c:v>
                </c:pt>
                <c:pt idx="16">
                  <c:v>168</c:v>
                </c:pt>
                <c:pt idx="17">
                  <c:v>339</c:v>
                </c:pt>
                <c:pt idx="18">
                  <c:v>164</c:v>
                </c:pt>
                <c:pt idx="19">
                  <c:v>402</c:v>
                </c:pt>
                <c:pt idx="20">
                  <c:v>393</c:v>
                </c:pt>
                <c:pt idx="21">
                  <c:v>249</c:v>
                </c:pt>
                <c:pt idx="2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F-4EA4-AF81-64D4B15BBC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release'!$W$123:$W$145</c:f>
                <c:numCache>
                  <c:formatCode>General</c:formatCode>
                  <c:ptCount val="23"/>
                  <c:pt idx="0">
                    <c:v>670.43743668035779</c:v>
                  </c:pt>
                  <c:pt idx="1">
                    <c:v>554.28173254422279</c:v>
                  </c:pt>
                  <c:pt idx="2">
                    <c:v>995.5764967814124</c:v>
                  </c:pt>
                  <c:pt idx="3">
                    <c:v>286.14128576803012</c:v>
                  </c:pt>
                  <c:pt idx="4">
                    <c:v>466.82764988515066</c:v>
                  </c:pt>
                  <c:pt idx="5">
                    <c:v>773.89360449818253</c:v>
                  </c:pt>
                  <c:pt idx="6">
                    <c:v>630.5973917580925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plus>
            <c:minus>
              <c:numRef>
                <c:f>'YE release'!$W$123:$W$145</c:f>
                <c:numCache>
                  <c:formatCode>General</c:formatCode>
                  <c:ptCount val="23"/>
                  <c:pt idx="0">
                    <c:v>670.43743668035779</c:v>
                  </c:pt>
                  <c:pt idx="1">
                    <c:v>554.28173254422279</c:v>
                  </c:pt>
                  <c:pt idx="2">
                    <c:v>995.5764967814124</c:v>
                  </c:pt>
                  <c:pt idx="3">
                    <c:v>286.14128576803012</c:v>
                  </c:pt>
                  <c:pt idx="4">
                    <c:v>466.82764988515066</c:v>
                  </c:pt>
                  <c:pt idx="5">
                    <c:v>773.89360449818253</c:v>
                  </c:pt>
                  <c:pt idx="6">
                    <c:v>630.5973917580925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release'!$T$123:$T$145</c:f>
              <c:numCache>
                <c:formatCode>_(* #,##0_);_(* \(#,##0\);_(* "-"??_);_(@_)</c:formatCode>
                <c:ptCount val="23"/>
                <c:pt idx="0">
                  <c:v>798.32683108385822</c:v>
                </c:pt>
                <c:pt idx="1">
                  <c:v>551.05515104600511</c:v>
                </c:pt>
                <c:pt idx="2">
                  <c:v>1181.4554585610122</c:v>
                </c:pt>
                <c:pt idx="3">
                  <c:v>318.68752142269335</c:v>
                </c:pt>
                <c:pt idx="4">
                  <c:v>553.65558852580591</c:v>
                </c:pt>
                <c:pt idx="5">
                  <c:v>961.58034161845114</c:v>
                </c:pt>
                <c:pt idx="6">
                  <c:v>742.65095078454056</c:v>
                </c:pt>
                <c:pt idx="7">
                  <c:v>796.44322858071394</c:v>
                </c:pt>
                <c:pt idx="8">
                  <c:v>471.84428079236517</c:v>
                </c:pt>
                <c:pt idx="9">
                  <c:v>407.96947085338047</c:v>
                </c:pt>
                <c:pt idx="10">
                  <c:v>203.5477982750547</c:v>
                </c:pt>
                <c:pt idx="11">
                  <c:v>218.89625355033209</c:v>
                </c:pt>
                <c:pt idx="12">
                  <c:v>737.64298046336478</c:v>
                </c:pt>
                <c:pt idx="13">
                  <c:v>275.00751407043509</c:v>
                </c:pt>
                <c:pt idx="14">
                  <c:v>269.48553307625315</c:v>
                </c:pt>
                <c:pt idx="15">
                  <c:v>445.38636792659196</c:v>
                </c:pt>
                <c:pt idx="16">
                  <c:v>265.18905586516854</c:v>
                </c:pt>
                <c:pt idx="17">
                  <c:v>478.34891548474326</c:v>
                </c:pt>
                <c:pt idx="18">
                  <c:v>119.85380043357796</c:v>
                </c:pt>
                <c:pt idx="19">
                  <c:v>534.68136857273828</c:v>
                </c:pt>
                <c:pt idx="20">
                  <c:v>782.56135325404364</c:v>
                </c:pt>
                <c:pt idx="21">
                  <c:v>438.29432256760089</c:v>
                </c:pt>
                <c:pt idx="22">
                  <c:v>394.44217532761508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F-4EA4-AF81-64D4B15BBC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release'!$AB$123:$AB$145</c:f>
                <c:numCache>
                  <c:formatCode>General</c:formatCode>
                  <c:ptCount val="23"/>
                  <c:pt idx="0">
                    <c:v>670.4746307166879</c:v>
                  </c:pt>
                  <c:pt idx="1">
                    <c:v>559.14333134925016</c:v>
                  </c:pt>
                  <c:pt idx="2">
                    <c:v>995.89575413860871</c:v>
                  </c:pt>
                  <c:pt idx="3">
                    <c:v>287.42079467678548</c:v>
                  </c:pt>
                  <c:pt idx="4">
                    <c:v>468.58001523215728</c:v>
                  </c:pt>
                  <c:pt idx="5">
                    <c:v>774.16112018475053</c:v>
                  </c:pt>
                  <c:pt idx="6">
                    <c:v>631.54170613941437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0">
                    <c:v>685.89225102127045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plus>
            <c:minus>
              <c:numRef>
                <c:f>'YE release'!$AB$123:$AB$145</c:f>
                <c:numCache>
                  <c:formatCode>General</c:formatCode>
                  <c:ptCount val="23"/>
                  <c:pt idx="0">
                    <c:v>670.4746307166879</c:v>
                  </c:pt>
                  <c:pt idx="1">
                    <c:v>559.14333134925016</c:v>
                  </c:pt>
                  <c:pt idx="2">
                    <c:v>995.89575413860871</c:v>
                  </c:pt>
                  <c:pt idx="3">
                    <c:v>287.42079467678548</c:v>
                  </c:pt>
                  <c:pt idx="4">
                    <c:v>468.58001523215728</c:v>
                  </c:pt>
                  <c:pt idx="5">
                    <c:v>774.16112018475053</c:v>
                  </c:pt>
                  <c:pt idx="6">
                    <c:v>631.54170613941437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0">
                    <c:v>685.89225102127045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release'!$Y$123:$Y$145</c:f>
              <c:numCache>
                <c:formatCode>_(* #,##0_);_(* \(#,##0\);_(* "-"??_);_(@_)</c:formatCode>
                <c:ptCount val="23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  <c:pt idx="20">
                  <c:v>1175.5613532540438</c:v>
                </c:pt>
                <c:pt idx="21">
                  <c:v>687.29432256760083</c:v>
                </c:pt>
                <c:pt idx="22">
                  <c:v>648.44217532761513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F-4EA4-AF81-64D4B15B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release'!$L$147:$L$169</c:f>
                <c:numCache>
                  <c:formatCode>General</c:formatCode>
                  <c:ptCount val="23"/>
                  <c:pt idx="0">
                    <c:v>77.135400951832736</c:v>
                  </c:pt>
                  <c:pt idx="1">
                    <c:v>122.01417968744452</c:v>
                  </c:pt>
                  <c:pt idx="2">
                    <c:v>72.928015445369141</c:v>
                  </c:pt>
                  <c:pt idx="3">
                    <c:v>91.861250224455375</c:v>
                  </c:pt>
                  <c:pt idx="4">
                    <c:v>66.616937185673734</c:v>
                  </c:pt>
                  <c:pt idx="5">
                    <c:v>110.79448500354158</c:v>
                  </c:pt>
                  <c:pt idx="6">
                    <c:v>139.54495263104289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release'!$L$147:$L$169</c:f>
                <c:numCache>
                  <c:formatCode>General</c:formatCode>
                  <c:ptCount val="23"/>
                  <c:pt idx="0">
                    <c:v>77.135400951832736</c:v>
                  </c:pt>
                  <c:pt idx="1">
                    <c:v>122.01417968744452</c:v>
                  </c:pt>
                  <c:pt idx="2">
                    <c:v>72.928015445369141</c:v>
                  </c:pt>
                  <c:pt idx="3">
                    <c:v>91.861250224455375</c:v>
                  </c:pt>
                  <c:pt idx="4">
                    <c:v>66.616937185673734</c:v>
                  </c:pt>
                  <c:pt idx="5">
                    <c:v>110.79448500354158</c:v>
                  </c:pt>
                  <c:pt idx="6">
                    <c:v>139.54495263104289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release'!$I$147:$I$169</c:f>
              <c:numCache>
                <c:formatCode>_(* #,##0_);_(* \(#,##0\);_(* "-"??_);_(@_)</c:formatCode>
                <c:ptCount val="23"/>
                <c:pt idx="0">
                  <c:v>28.128026520000002</c:v>
                </c:pt>
                <c:pt idx="1">
                  <c:v>44.493423768</c:v>
                </c:pt>
                <c:pt idx="2">
                  <c:v>26.593770528</c:v>
                </c:pt>
                <c:pt idx="3">
                  <c:v>33.497922492000001</c:v>
                </c:pt>
                <c:pt idx="4">
                  <c:v>24.292386540000003</c:v>
                </c:pt>
                <c:pt idx="5">
                  <c:v>40.402074456000001</c:v>
                </c:pt>
                <c:pt idx="6">
                  <c:v>50.886157068000003</c:v>
                </c:pt>
                <c:pt idx="7">
                  <c:v>0</c:v>
                </c:pt>
                <c:pt idx="8">
                  <c:v>24</c:v>
                </c:pt>
                <c:pt idx="9">
                  <c:v>8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18">
                  <c:v>8</c:v>
                </c:pt>
                <c:pt idx="19">
                  <c:v>20</c:v>
                </c:pt>
                <c:pt idx="20">
                  <c:v>16</c:v>
                </c:pt>
                <c:pt idx="21">
                  <c:v>1</c:v>
                </c:pt>
                <c:pt idx="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54E-905F-1CC0694319C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release'!$W$147:$W$169</c:f>
                <c:numCache>
                  <c:formatCode>General</c:formatCode>
                  <c:ptCount val="23"/>
                  <c:pt idx="0">
                    <c:v>122.92264929406207</c:v>
                  </c:pt>
                  <c:pt idx="1">
                    <c:v>47.984892521995491</c:v>
                  </c:pt>
                  <c:pt idx="2">
                    <c:v>0</c:v>
                  </c:pt>
                  <c:pt idx="3">
                    <c:v>301.04557574486432</c:v>
                  </c:pt>
                  <c:pt idx="4">
                    <c:v>76.142271386929778</c:v>
                  </c:pt>
                  <c:pt idx="5">
                    <c:v>202.78647184172993</c:v>
                  </c:pt>
                  <c:pt idx="6">
                    <c:v>106.97554440597416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plus>
            <c:minus>
              <c:numRef>
                <c:f>'YE release'!$W$147:$W$169</c:f>
                <c:numCache>
                  <c:formatCode>General</c:formatCode>
                  <c:ptCount val="23"/>
                  <c:pt idx="0">
                    <c:v>122.92264929406207</c:v>
                  </c:pt>
                  <c:pt idx="1">
                    <c:v>47.984892521995491</c:v>
                  </c:pt>
                  <c:pt idx="2">
                    <c:v>0</c:v>
                  </c:pt>
                  <c:pt idx="3">
                    <c:v>301.04557574486432</c:v>
                  </c:pt>
                  <c:pt idx="4">
                    <c:v>76.142271386929778</c:v>
                  </c:pt>
                  <c:pt idx="5">
                    <c:v>202.78647184172993</c:v>
                  </c:pt>
                  <c:pt idx="6">
                    <c:v>106.97554440597416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release'!$T$147:$T$169</c:f>
              <c:numCache>
                <c:formatCode>_(* #,##0_);_(* \(#,##0\);_(* "-"??_);_(@_)</c:formatCode>
                <c:ptCount val="23"/>
                <c:pt idx="0">
                  <c:v>83.80744698784379</c:v>
                </c:pt>
                <c:pt idx="1">
                  <c:v>18.871982904959118</c:v>
                </c:pt>
                <c:pt idx="2">
                  <c:v>0</c:v>
                </c:pt>
                <c:pt idx="3">
                  <c:v>227.45006322758982</c:v>
                </c:pt>
                <c:pt idx="4">
                  <c:v>29.945991179571337</c:v>
                </c:pt>
                <c:pt idx="5">
                  <c:v>133.50545194133701</c:v>
                </c:pt>
                <c:pt idx="6">
                  <c:v>42.072408843018614</c:v>
                </c:pt>
                <c:pt idx="7">
                  <c:v>115.03996554683668</c:v>
                </c:pt>
                <c:pt idx="8">
                  <c:v>36.53967185366939</c:v>
                </c:pt>
                <c:pt idx="9">
                  <c:v>37.440321033777991</c:v>
                </c:pt>
                <c:pt idx="10">
                  <c:v>243.25478763031327</c:v>
                </c:pt>
                <c:pt idx="11">
                  <c:v>53.000255918862912</c:v>
                </c:pt>
                <c:pt idx="12">
                  <c:v>110.56393551126956</c:v>
                </c:pt>
                <c:pt idx="13">
                  <c:v>55.505841040406466</c:v>
                </c:pt>
                <c:pt idx="14">
                  <c:v>37.435112959455331</c:v>
                </c:pt>
                <c:pt idx="15">
                  <c:v>99.942181541271495</c:v>
                </c:pt>
                <c:pt idx="16">
                  <c:v>53.034958288746175</c:v>
                </c:pt>
                <c:pt idx="17">
                  <c:v>21.765203907736208</c:v>
                </c:pt>
                <c:pt idx="18">
                  <c:v>11.223834637290572</c:v>
                </c:pt>
                <c:pt idx="19">
                  <c:v>13.106142080601709</c:v>
                </c:pt>
                <c:pt idx="20">
                  <c:v>137.51618652909809</c:v>
                </c:pt>
                <c:pt idx="21">
                  <c:v>51.346205221615051</c:v>
                </c:pt>
                <c:pt idx="22">
                  <c:v>5.2367548029312729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54E-905F-1CC0694319C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release'!$AB$147:$AB$169</c:f>
                <c:numCache>
                  <c:formatCode>General</c:formatCode>
                  <c:ptCount val="23"/>
                  <c:pt idx="0">
                    <c:v>145.12011504085496</c:v>
                  </c:pt>
                  <c:pt idx="1">
                    <c:v>131.11067826514918</c:v>
                  </c:pt>
                  <c:pt idx="2">
                    <c:v>72.928015445369141</c:v>
                  </c:pt>
                  <c:pt idx="3">
                    <c:v>314.74899200530706</c:v>
                  </c:pt>
                  <c:pt idx="4">
                    <c:v>101.17045918627069</c:v>
                  </c:pt>
                  <c:pt idx="5">
                    <c:v>231.07957735208174</c:v>
                  </c:pt>
                  <c:pt idx="6">
                    <c:v>175.83105785314081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plus>
            <c:minus>
              <c:numRef>
                <c:f>'YE release'!$AB$147:$AB$169</c:f>
                <c:numCache>
                  <c:formatCode>General</c:formatCode>
                  <c:ptCount val="23"/>
                  <c:pt idx="0">
                    <c:v>145.12011504085496</c:v>
                  </c:pt>
                  <c:pt idx="1">
                    <c:v>131.11067826514918</c:v>
                  </c:pt>
                  <c:pt idx="2">
                    <c:v>72.928015445369141</c:v>
                  </c:pt>
                  <c:pt idx="3">
                    <c:v>314.74899200530706</c:v>
                  </c:pt>
                  <c:pt idx="4">
                    <c:v>101.17045918627069</c:v>
                  </c:pt>
                  <c:pt idx="5">
                    <c:v>231.07957735208174</c:v>
                  </c:pt>
                  <c:pt idx="6">
                    <c:v>175.83105785314081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release'!$Y$147:$Y$169</c:f>
              <c:numCache>
                <c:formatCode>_(* #,##0_);_(* \(#,##0\);_(* "-"??_);_(@_)</c:formatCode>
                <c:ptCount val="23"/>
                <c:pt idx="0">
                  <c:v>111.9354735078438</c:v>
                </c:pt>
                <c:pt idx="1">
                  <c:v>63.365406672959118</c:v>
                </c:pt>
                <c:pt idx="2">
                  <c:v>26.593770528</c:v>
                </c:pt>
                <c:pt idx="3">
                  <c:v>260.94798571958984</c:v>
                </c:pt>
                <c:pt idx="4">
                  <c:v>54.238377719571339</c:v>
                </c:pt>
                <c:pt idx="5">
                  <c:v>173.90752639733702</c:v>
                </c:pt>
                <c:pt idx="6">
                  <c:v>92.95856591101861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  <c:pt idx="20">
                  <c:v>153.51618652909809</c:v>
                </c:pt>
                <c:pt idx="21">
                  <c:v>52.346205221615051</c:v>
                </c:pt>
                <c:pt idx="22">
                  <c:v>18.236754802931273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54E-905F-1CC06943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release'!$L$171:$L$193</c:f>
                <c:numCache>
                  <c:formatCode>General</c:formatCode>
                  <c:ptCount val="23"/>
                  <c:pt idx="0">
                    <c:v>8.0311836350007582</c:v>
                  </c:pt>
                  <c:pt idx="1">
                    <c:v>7.5117502939686167</c:v>
                  </c:pt>
                  <c:pt idx="2">
                    <c:v>15.761309805880424</c:v>
                  </c:pt>
                  <c:pt idx="3">
                    <c:v>10.896248235298607</c:v>
                  </c:pt>
                  <c:pt idx="4">
                    <c:v>16.671924150689652</c:v>
                  </c:pt>
                  <c:pt idx="5">
                    <c:v>14.237169020540733</c:v>
                  </c:pt>
                  <c:pt idx="6">
                    <c:v>22.44191094623903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release'!$L$171:$L$193</c:f>
                <c:numCache>
                  <c:formatCode>General</c:formatCode>
                  <c:ptCount val="23"/>
                  <c:pt idx="0">
                    <c:v>8.0311836350007582</c:v>
                  </c:pt>
                  <c:pt idx="1">
                    <c:v>7.5117502939686167</c:v>
                  </c:pt>
                  <c:pt idx="2">
                    <c:v>15.761309805880424</c:v>
                  </c:pt>
                  <c:pt idx="3">
                    <c:v>10.896248235298607</c:v>
                  </c:pt>
                  <c:pt idx="4">
                    <c:v>16.671924150689652</c:v>
                  </c:pt>
                  <c:pt idx="5">
                    <c:v>14.237169020540733</c:v>
                  </c:pt>
                  <c:pt idx="6">
                    <c:v>22.44191094623903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release'!$I$171:$I$193</c:f>
              <c:numCache>
                <c:formatCode>_(* #,##0_);_(* \(#,##0\);_(* "-"??_);_(@_)</c:formatCode>
                <c:ptCount val="23"/>
                <c:pt idx="0">
                  <c:v>100.90092226500001</c:v>
                </c:pt>
                <c:pt idx="1">
                  <c:v>61.219672416000002</c:v>
                </c:pt>
                <c:pt idx="2">
                  <c:v>119.87732318100001</c:v>
                </c:pt>
                <c:pt idx="3">
                  <c:v>108.38313233599999</c:v>
                </c:pt>
                <c:pt idx="4">
                  <c:v>216.949298508</c:v>
                </c:pt>
                <c:pt idx="5">
                  <c:v>184.22125575800001</c:v>
                </c:pt>
                <c:pt idx="6">
                  <c:v>234.12728258000001</c:v>
                </c:pt>
                <c:pt idx="7">
                  <c:v>93</c:v>
                </c:pt>
                <c:pt idx="8">
                  <c:v>77</c:v>
                </c:pt>
                <c:pt idx="9">
                  <c:v>55</c:v>
                </c:pt>
                <c:pt idx="10">
                  <c:v>51</c:v>
                </c:pt>
                <c:pt idx="11">
                  <c:v>70</c:v>
                </c:pt>
                <c:pt idx="12">
                  <c:v>16</c:v>
                </c:pt>
                <c:pt idx="13">
                  <c:v>43</c:v>
                </c:pt>
                <c:pt idx="14">
                  <c:v>19</c:v>
                </c:pt>
                <c:pt idx="15">
                  <c:v>27</c:v>
                </c:pt>
                <c:pt idx="16">
                  <c:v>22</c:v>
                </c:pt>
                <c:pt idx="17">
                  <c:v>81</c:v>
                </c:pt>
                <c:pt idx="18">
                  <c:v>61</c:v>
                </c:pt>
                <c:pt idx="19">
                  <c:v>72</c:v>
                </c:pt>
                <c:pt idx="20">
                  <c:v>141</c:v>
                </c:pt>
                <c:pt idx="21">
                  <c:v>41</c:v>
                </c:pt>
                <c:pt idx="2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1-4EF2-B5B4-470E7E75D68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release'!$W$171:$W$193</c:f>
                <c:numCache>
                  <c:formatCode>General</c:formatCode>
                  <c:ptCount val="23"/>
                  <c:pt idx="0">
                    <c:v>1815.0120591222112</c:v>
                  </c:pt>
                  <c:pt idx="1">
                    <c:v>726.29208580606962</c:v>
                  </c:pt>
                  <c:pt idx="2">
                    <c:v>3570.0290276218607</c:v>
                  </c:pt>
                  <c:pt idx="3">
                    <c:v>2503.9639577774778</c:v>
                  </c:pt>
                  <c:pt idx="4">
                    <c:v>1376.7086989150341</c:v>
                  </c:pt>
                  <c:pt idx="5">
                    <c:v>2282.9781395302816</c:v>
                  </c:pt>
                  <c:pt idx="6">
                    <c:v>4594.7311175490368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  <c:pt idx="22">
                    <c:v>847.11944099958203</c:v>
                  </c:pt>
                </c:numCache>
              </c:numRef>
            </c:plus>
            <c:minus>
              <c:numRef>
                <c:f>'YE release'!$W$171:$W$193</c:f>
                <c:numCache>
                  <c:formatCode>General</c:formatCode>
                  <c:ptCount val="23"/>
                  <c:pt idx="0">
                    <c:v>1815.0120591222112</c:v>
                  </c:pt>
                  <c:pt idx="1">
                    <c:v>726.29208580606962</c:v>
                  </c:pt>
                  <c:pt idx="2">
                    <c:v>3570.0290276218607</c:v>
                  </c:pt>
                  <c:pt idx="3">
                    <c:v>2503.9639577774778</c:v>
                  </c:pt>
                  <c:pt idx="4">
                    <c:v>1376.7086989150341</c:v>
                  </c:pt>
                  <c:pt idx="5">
                    <c:v>2282.9781395302816</c:v>
                  </c:pt>
                  <c:pt idx="6">
                    <c:v>4594.7311175490368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  <c:pt idx="22">
                    <c:v>847.11944099958203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release'!$T$171:$T$193</c:f>
              <c:numCache>
                <c:formatCode>_(* #,##0_);_(* \(#,##0\);_(* "-"??_);_(@_)</c:formatCode>
                <c:ptCount val="23"/>
                <c:pt idx="0">
                  <c:v>1922.4238279028432</c:v>
                </c:pt>
                <c:pt idx="1">
                  <c:v>736.66349720389076</c:v>
                </c:pt>
                <c:pt idx="2">
                  <c:v>3843.3073839300769</c:v>
                </c:pt>
                <c:pt idx="3">
                  <c:v>2675.7709372395188</c:v>
                </c:pt>
                <c:pt idx="4">
                  <c:v>1438.1803158548314</c:v>
                </c:pt>
                <c:pt idx="5">
                  <c:v>2410.3955550790456</c:v>
                </c:pt>
                <c:pt idx="6">
                  <c:v>4907.8179667886634</c:v>
                </c:pt>
                <c:pt idx="7">
                  <c:v>1099.3531869169062</c:v>
                </c:pt>
                <c:pt idx="8">
                  <c:v>1382.4500155882781</c:v>
                </c:pt>
                <c:pt idx="9">
                  <c:v>989.68210989918236</c:v>
                </c:pt>
                <c:pt idx="10">
                  <c:v>781.52055611959725</c:v>
                </c:pt>
                <c:pt idx="11">
                  <c:v>418.87113686560406</c:v>
                </c:pt>
                <c:pt idx="12">
                  <c:v>270.44801312254248</c:v>
                </c:pt>
                <c:pt idx="13">
                  <c:v>1042.8064475167103</c:v>
                </c:pt>
                <c:pt idx="14">
                  <c:v>444.25645898100896</c:v>
                </c:pt>
                <c:pt idx="15">
                  <c:v>1020.4374808313053</c:v>
                </c:pt>
                <c:pt idx="16">
                  <c:v>1317.887596623209</c:v>
                </c:pt>
                <c:pt idx="17">
                  <c:v>428.21401396713094</c:v>
                </c:pt>
                <c:pt idx="18">
                  <c:v>748.7006898917017</c:v>
                </c:pt>
                <c:pt idx="19">
                  <c:v>614.0574159632705</c:v>
                </c:pt>
                <c:pt idx="20">
                  <c:v>2168.598575572315</c:v>
                </c:pt>
                <c:pt idx="21">
                  <c:v>738.45183626055666</c:v>
                </c:pt>
                <c:pt idx="22">
                  <c:v>609.81116358415738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1-4EF2-B5B4-470E7E75D68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release'!$AB$171:$AB$192</c:f>
                <c:numCache>
                  <c:formatCode>General</c:formatCode>
                  <c:ptCount val="22"/>
                  <c:pt idx="0">
                    <c:v>1815.0298274875893</c:v>
                  </c:pt>
                  <c:pt idx="1">
                    <c:v>726.33093029073882</c:v>
                  </c:pt>
                  <c:pt idx="2">
                    <c:v>3570.0638197306057</c:v>
                  </c:pt>
                  <c:pt idx="3">
                    <c:v>2503.987665719274</c:v>
                  </c:pt>
                  <c:pt idx="4">
                    <c:v>1376.8096436048131</c:v>
                  </c:pt>
                  <c:pt idx="5">
                    <c:v>2283.0225322048109</c:v>
                  </c:pt>
                  <c:pt idx="6">
                    <c:v>4594.7859234071329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</c:numCache>
              </c:numRef>
            </c:plus>
            <c:minus>
              <c:numRef>
                <c:f>'YE release'!$AB$171:$AB$192</c:f>
                <c:numCache>
                  <c:formatCode>General</c:formatCode>
                  <c:ptCount val="22"/>
                  <c:pt idx="0">
                    <c:v>1815.0298274875893</c:v>
                  </c:pt>
                  <c:pt idx="1">
                    <c:v>726.33093029073882</c:v>
                  </c:pt>
                  <c:pt idx="2">
                    <c:v>3570.0638197306057</c:v>
                  </c:pt>
                  <c:pt idx="3">
                    <c:v>2503.987665719274</c:v>
                  </c:pt>
                  <c:pt idx="4">
                    <c:v>1376.8096436048131</c:v>
                  </c:pt>
                  <c:pt idx="5">
                    <c:v>2283.0225322048109</c:v>
                  </c:pt>
                  <c:pt idx="6">
                    <c:v>4594.7859234071329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release'!$Y$171:$Y$193</c:f>
              <c:numCache>
                <c:formatCode>_(* #,##0_);_(* \(#,##0\);_(* "-"??_);_(@_)</c:formatCode>
                <c:ptCount val="23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  <c:pt idx="20">
                  <c:v>2309.598575572315</c:v>
                </c:pt>
                <c:pt idx="21">
                  <c:v>779.45183626055666</c:v>
                </c:pt>
                <c:pt idx="22">
                  <c:v>714.81116358415738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1-4EF2-B5B4-470E7E7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release'!$L$195:$L$217</c:f>
                <c:numCache>
                  <c:formatCode>General</c:formatCode>
                  <c:ptCount val="23"/>
                  <c:pt idx="0">
                    <c:v>2.4854665291988947</c:v>
                  </c:pt>
                  <c:pt idx="1">
                    <c:v>3.2722701753805108</c:v>
                  </c:pt>
                  <c:pt idx="2">
                    <c:v>4.3265734740458068</c:v>
                  </c:pt>
                  <c:pt idx="3">
                    <c:v>6.5597116865579386</c:v>
                  </c:pt>
                  <c:pt idx="4">
                    <c:v>7.3194301806314943</c:v>
                  </c:pt>
                  <c:pt idx="5">
                    <c:v>6.3009859636792713</c:v>
                  </c:pt>
                  <c:pt idx="6">
                    <c:v>8.9489717439520824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release'!$L$195:$L$217</c:f>
                <c:numCache>
                  <c:formatCode>General</c:formatCode>
                  <c:ptCount val="23"/>
                  <c:pt idx="0">
                    <c:v>2.4854665291988947</c:v>
                  </c:pt>
                  <c:pt idx="1">
                    <c:v>3.2722701753805108</c:v>
                  </c:pt>
                  <c:pt idx="2">
                    <c:v>4.3265734740458068</c:v>
                  </c:pt>
                  <c:pt idx="3">
                    <c:v>6.5597116865579386</c:v>
                  </c:pt>
                  <c:pt idx="4">
                    <c:v>7.3194301806314943</c:v>
                  </c:pt>
                  <c:pt idx="5">
                    <c:v>6.3009859636792713</c:v>
                  </c:pt>
                  <c:pt idx="6">
                    <c:v>8.9489717439520824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release'!$I$195:$I$217</c:f>
              <c:numCache>
                <c:formatCode>_(* #,##0_);_(* \(#,##0\);_(* "-"??_);_(@_)</c:formatCode>
                <c:ptCount val="23"/>
                <c:pt idx="0">
                  <c:v>53.765994773000003</c:v>
                </c:pt>
                <c:pt idx="1">
                  <c:v>75.25954471</c:v>
                </c:pt>
                <c:pt idx="2">
                  <c:v>76.478613285999998</c:v>
                </c:pt>
                <c:pt idx="3">
                  <c:v>155.63221484800002</c:v>
                </c:pt>
                <c:pt idx="4">
                  <c:v>149.16836616000001</c:v>
                </c:pt>
                <c:pt idx="5">
                  <c:v>146.315314656</c:v>
                </c:pt>
                <c:pt idx="6">
                  <c:v>73.973450932000006</c:v>
                </c:pt>
                <c:pt idx="7">
                  <c:v>166</c:v>
                </c:pt>
                <c:pt idx="8">
                  <c:v>217</c:v>
                </c:pt>
                <c:pt idx="9">
                  <c:v>191</c:v>
                </c:pt>
                <c:pt idx="10">
                  <c:v>200</c:v>
                </c:pt>
                <c:pt idx="11">
                  <c:v>257</c:v>
                </c:pt>
                <c:pt idx="12">
                  <c:v>115</c:v>
                </c:pt>
                <c:pt idx="13">
                  <c:v>74</c:v>
                </c:pt>
                <c:pt idx="14">
                  <c:v>89</c:v>
                </c:pt>
                <c:pt idx="15">
                  <c:v>222</c:v>
                </c:pt>
                <c:pt idx="16">
                  <c:v>127</c:v>
                </c:pt>
                <c:pt idx="17">
                  <c:v>188</c:v>
                </c:pt>
                <c:pt idx="18">
                  <c:v>178</c:v>
                </c:pt>
                <c:pt idx="19">
                  <c:v>355</c:v>
                </c:pt>
                <c:pt idx="20">
                  <c:v>992</c:v>
                </c:pt>
                <c:pt idx="21">
                  <c:v>268</c:v>
                </c:pt>
                <c:pt idx="22">
                  <c:v>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6E8-9162-C55784E17C6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release'!$W$195:$W$217</c:f>
                <c:numCache>
                  <c:formatCode>General</c:formatCode>
                  <c:ptCount val="23"/>
                  <c:pt idx="0">
                    <c:v>135.89486733299168</c:v>
                  </c:pt>
                  <c:pt idx="1">
                    <c:v>319.02591849830662</c:v>
                  </c:pt>
                  <c:pt idx="2">
                    <c:v>591.5356644887662</c:v>
                  </c:pt>
                  <c:pt idx="3">
                    <c:v>312.30384618370675</c:v>
                  </c:pt>
                  <c:pt idx="4">
                    <c:v>124.04650586015528</c:v>
                  </c:pt>
                  <c:pt idx="5">
                    <c:v>158.75744575347829</c:v>
                  </c:pt>
                  <c:pt idx="6">
                    <c:v>124.49862602369461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plus>
            <c:minus>
              <c:numRef>
                <c:f>'YE release'!$W$195:$W$217</c:f>
                <c:numCache>
                  <c:formatCode>General</c:formatCode>
                  <c:ptCount val="23"/>
                  <c:pt idx="0">
                    <c:v>135.89486733299168</c:v>
                  </c:pt>
                  <c:pt idx="1">
                    <c:v>319.02591849830662</c:v>
                  </c:pt>
                  <c:pt idx="2">
                    <c:v>591.5356644887662</c:v>
                  </c:pt>
                  <c:pt idx="3">
                    <c:v>312.30384618370675</c:v>
                  </c:pt>
                  <c:pt idx="4">
                    <c:v>124.04650586015528</c:v>
                  </c:pt>
                  <c:pt idx="5">
                    <c:v>158.75744575347829</c:v>
                  </c:pt>
                  <c:pt idx="6">
                    <c:v>124.49862602369461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release'!$T$195:$T$217</c:f>
              <c:numCache>
                <c:formatCode>_(* #,##0_);_(* \(#,##0\);_(* "-"??_);_(@_)</c:formatCode>
                <c:ptCount val="23"/>
                <c:pt idx="0">
                  <c:v>61.974291092507372</c:v>
                </c:pt>
                <c:pt idx="1">
                  <c:v>145.49044807278466</c:v>
                </c:pt>
                <c:pt idx="2">
                  <c:v>321.71464497443731</c:v>
                </c:pt>
                <c:pt idx="3">
                  <c:v>142.42487485029432</c:v>
                </c:pt>
                <c:pt idx="4">
                  <c:v>57.520220280906443</c:v>
                </c:pt>
                <c:pt idx="5">
                  <c:v>73.324570405265902</c:v>
                </c:pt>
                <c:pt idx="6">
                  <c:v>58.339452937925763</c:v>
                </c:pt>
                <c:pt idx="7">
                  <c:v>110.69204933100247</c:v>
                </c:pt>
                <c:pt idx="8">
                  <c:v>76.639330562258436</c:v>
                </c:pt>
                <c:pt idx="9">
                  <c:v>79.70490378474878</c:v>
                </c:pt>
                <c:pt idx="10">
                  <c:v>113.78205062825646</c:v>
                </c:pt>
                <c:pt idx="11">
                  <c:v>50.686394949090406</c:v>
                </c:pt>
                <c:pt idx="12">
                  <c:v>86.894655979498012</c:v>
                </c:pt>
                <c:pt idx="13">
                  <c:v>43.66290954121969</c:v>
                </c:pt>
                <c:pt idx="14">
                  <c:v>64.617403885641124</c:v>
                </c:pt>
                <c:pt idx="15">
                  <c:v>86.505232732808878</c:v>
                </c:pt>
                <c:pt idx="16">
                  <c:v>28.970195229668285</c:v>
                </c:pt>
                <c:pt idx="17">
                  <c:v>58.535045443838456</c:v>
                </c:pt>
                <c:pt idx="18">
                  <c:v>64.608999723337789</c:v>
                </c:pt>
                <c:pt idx="19">
                  <c:v>58.536805114415735</c:v>
                </c:pt>
                <c:pt idx="20">
                  <c:v>111.96353949399941</c:v>
                </c:pt>
                <c:pt idx="21">
                  <c:v>57.664589383747312</c:v>
                </c:pt>
                <c:pt idx="22">
                  <c:v>98.346523690643195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1-46E8-9162-C55784E17C6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release'!$AB$195:$AB$217</c:f>
                <c:numCache>
                  <c:formatCode>General</c:formatCode>
                  <c:ptCount val="23"/>
                  <c:pt idx="0">
                    <c:v>135.91759456126044</c:v>
                  </c:pt>
                  <c:pt idx="1">
                    <c:v>319.0427000039162</c:v>
                  </c:pt>
                  <c:pt idx="2">
                    <c:v>591.55148685485744</c:v>
                  </c:pt>
                  <c:pt idx="3">
                    <c:v>312.37272953724232</c:v>
                  </c:pt>
                  <c:pt idx="4">
                    <c:v>124.26226166573132</c:v>
                  </c:pt>
                  <c:pt idx="5">
                    <c:v>158.88243768989415</c:v>
                  </c:pt>
                  <c:pt idx="6">
                    <c:v>124.81983807497038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plus>
            <c:minus>
              <c:numRef>
                <c:f>'YE release'!$AB$195:$AB$217</c:f>
                <c:numCache>
                  <c:formatCode>General</c:formatCode>
                  <c:ptCount val="23"/>
                  <c:pt idx="0">
                    <c:v>135.91759456126044</c:v>
                  </c:pt>
                  <c:pt idx="1">
                    <c:v>319.0427000039162</c:v>
                  </c:pt>
                  <c:pt idx="2">
                    <c:v>591.55148685485744</c:v>
                  </c:pt>
                  <c:pt idx="3">
                    <c:v>312.37272953724232</c:v>
                  </c:pt>
                  <c:pt idx="4">
                    <c:v>124.26226166573132</c:v>
                  </c:pt>
                  <c:pt idx="5">
                    <c:v>158.88243768989415</c:v>
                  </c:pt>
                  <c:pt idx="6">
                    <c:v>124.81983807497038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release'!$Y$195:$Y$217</c:f>
              <c:numCache>
                <c:formatCode>_(* #,##0_);_(* \(#,##0\);_(* "-"??_);_(@_)</c:formatCode>
                <c:ptCount val="23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  <c:pt idx="20">
                  <c:v>1103.9635394939994</c:v>
                </c:pt>
                <c:pt idx="21">
                  <c:v>325.66458938374728</c:v>
                </c:pt>
                <c:pt idx="22">
                  <c:v>339.34652369064321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1-46E8-9162-C55784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release'!$L$219:$L$238</c:f>
                <c:numCache>
                  <c:formatCode>General</c:formatCode>
                  <c:ptCount val="20"/>
                  <c:pt idx="0">
                    <c:v>421.42697948849872</c:v>
                  </c:pt>
                  <c:pt idx="1">
                    <c:v>350.16973259385412</c:v>
                  </c:pt>
                  <c:pt idx="2">
                    <c:v>333.34935242559038</c:v>
                  </c:pt>
                  <c:pt idx="3">
                    <c:v>402.46582366245593</c:v>
                  </c:pt>
                  <c:pt idx="4">
                    <c:v>473.72307055710047</c:v>
                  </c:pt>
                  <c:pt idx="5">
                    <c:v>368.51923823196</c:v>
                  </c:pt>
                  <c:pt idx="6">
                    <c:v>530.60653803522882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release'!$L$219:$L$238</c:f>
                <c:numCache>
                  <c:formatCode>General</c:formatCode>
                  <c:ptCount val="20"/>
                  <c:pt idx="0">
                    <c:v>421.42697948849872</c:v>
                  </c:pt>
                  <c:pt idx="1">
                    <c:v>350.16973259385412</c:v>
                  </c:pt>
                  <c:pt idx="2">
                    <c:v>333.34935242559038</c:v>
                  </c:pt>
                  <c:pt idx="3">
                    <c:v>402.46582366245593</c:v>
                  </c:pt>
                  <c:pt idx="4">
                    <c:v>473.72307055710047</c:v>
                  </c:pt>
                  <c:pt idx="5">
                    <c:v>368.51923823196</c:v>
                  </c:pt>
                  <c:pt idx="6">
                    <c:v>530.60653803522882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release'!$I$219:$I$241</c:f>
              <c:numCache>
                <c:formatCode>_(* #,##0_);_(* \(#,##0\);_(* "-"??_);_(@_)</c:formatCode>
                <c:ptCount val="23"/>
                <c:pt idx="0">
                  <c:v>649.877531342</c:v>
                </c:pt>
                <c:pt idx="1">
                  <c:v>539.99257865499999</c:v>
                </c:pt>
                <c:pt idx="2">
                  <c:v>514.05407050999997</c:v>
                </c:pt>
                <c:pt idx="3">
                  <c:v>620.63775852399999</c:v>
                </c:pt>
                <c:pt idx="4">
                  <c:v>730.522711211</c:v>
                </c:pt>
                <c:pt idx="5">
                  <c:v>568.28913299500005</c:v>
                </c:pt>
                <c:pt idx="6">
                  <c:v>818.24202966500002</c:v>
                </c:pt>
                <c:pt idx="7">
                  <c:v>677</c:v>
                </c:pt>
                <c:pt idx="8">
                  <c:v>678</c:v>
                </c:pt>
                <c:pt idx="9">
                  <c:v>561</c:v>
                </c:pt>
                <c:pt idx="10">
                  <c:v>367</c:v>
                </c:pt>
                <c:pt idx="11">
                  <c:v>659</c:v>
                </c:pt>
                <c:pt idx="12">
                  <c:v>647</c:v>
                </c:pt>
                <c:pt idx="13">
                  <c:v>1123</c:v>
                </c:pt>
                <c:pt idx="14">
                  <c:v>1053</c:v>
                </c:pt>
                <c:pt idx="15">
                  <c:v>737</c:v>
                </c:pt>
                <c:pt idx="16">
                  <c:v>908</c:v>
                </c:pt>
                <c:pt idx="17">
                  <c:v>926</c:v>
                </c:pt>
                <c:pt idx="18">
                  <c:v>1623</c:v>
                </c:pt>
                <c:pt idx="19">
                  <c:v>1460</c:v>
                </c:pt>
                <c:pt idx="20">
                  <c:v>1696</c:v>
                </c:pt>
                <c:pt idx="21">
                  <c:v>1724</c:v>
                </c:pt>
                <c:pt idx="22">
                  <c:v>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C-4FE8-9EDD-3DF1DFACEEA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release'!$W$219:$W$241</c:f>
                <c:numCache>
                  <c:formatCode>General</c:formatCode>
                  <c:ptCount val="23"/>
                  <c:pt idx="0">
                    <c:v>880.09606364096624</c:v>
                  </c:pt>
                  <c:pt idx="1">
                    <c:v>625.60421013818984</c:v>
                  </c:pt>
                  <c:pt idx="2">
                    <c:v>579.88897291019623</c:v>
                  </c:pt>
                  <c:pt idx="3">
                    <c:v>658.67260169313317</c:v>
                  </c:pt>
                  <c:pt idx="4">
                    <c:v>850.13755216956008</c:v>
                  </c:pt>
                  <c:pt idx="5">
                    <c:v>730.40716895338608</c:v>
                  </c:pt>
                  <c:pt idx="6">
                    <c:v>841.11889992730278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plus>
            <c:minus>
              <c:numRef>
                <c:f>'YE release'!$W$219:$W$241</c:f>
                <c:numCache>
                  <c:formatCode>General</c:formatCode>
                  <c:ptCount val="23"/>
                  <c:pt idx="0">
                    <c:v>880.09606364096624</c:v>
                  </c:pt>
                  <c:pt idx="1">
                    <c:v>625.60421013818984</c:v>
                  </c:pt>
                  <c:pt idx="2">
                    <c:v>579.88897291019623</c:v>
                  </c:pt>
                  <c:pt idx="3">
                    <c:v>658.67260169313317</c:v>
                  </c:pt>
                  <c:pt idx="4">
                    <c:v>850.13755216956008</c:v>
                  </c:pt>
                  <c:pt idx="5">
                    <c:v>730.40716895338608</c:v>
                  </c:pt>
                  <c:pt idx="6">
                    <c:v>841.11889992730278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release'!$T$219:$T$241</c:f>
              <c:numCache>
                <c:formatCode>_(* #,##0_);_(* \(#,##0\);_(* "-"??_);_(@_)</c:formatCode>
                <c:ptCount val="23"/>
                <c:pt idx="0">
                  <c:v>672.86700153107552</c:v>
                </c:pt>
                <c:pt idx="1">
                  <c:v>478.29827493993423</c:v>
                </c:pt>
                <c:pt idx="2">
                  <c:v>443.34723281093488</c:v>
                </c:pt>
                <c:pt idx="3">
                  <c:v>503.58032128721499</c:v>
                </c:pt>
                <c:pt idx="4">
                  <c:v>649.96257709733231</c:v>
                </c:pt>
                <c:pt idx="5">
                  <c:v>558.4241334261435</c:v>
                </c:pt>
                <c:pt idx="6">
                  <c:v>643.06747354807396</c:v>
                </c:pt>
                <c:pt idx="7">
                  <c:v>508.39838359209364</c:v>
                </c:pt>
                <c:pt idx="8">
                  <c:v>534.7754035381937</c:v>
                </c:pt>
                <c:pt idx="9">
                  <c:v>269.07704818100314</c:v>
                </c:pt>
                <c:pt idx="10">
                  <c:v>112.00288033114776</c:v>
                </c:pt>
                <c:pt idx="11">
                  <c:v>133.41236154499359</c:v>
                </c:pt>
                <c:pt idx="12">
                  <c:v>287.15692328996369</c:v>
                </c:pt>
                <c:pt idx="13">
                  <c:v>272.39669579293695</c:v>
                </c:pt>
                <c:pt idx="14">
                  <c:v>111.37642792645275</c:v>
                </c:pt>
                <c:pt idx="15">
                  <c:v>308.01944263526468</c:v>
                </c:pt>
                <c:pt idx="16">
                  <c:v>146.32940427633164</c:v>
                </c:pt>
                <c:pt idx="17">
                  <c:v>441.50904455494879</c:v>
                </c:pt>
                <c:pt idx="18">
                  <c:v>533.07292117805127</c:v>
                </c:pt>
                <c:pt idx="19">
                  <c:v>380.4719931267166</c:v>
                </c:pt>
                <c:pt idx="20">
                  <c:v>781.59082695716631</c:v>
                </c:pt>
                <c:pt idx="21">
                  <c:v>1368.3992685788121</c:v>
                </c:pt>
                <c:pt idx="22">
                  <c:v>956.44429075004689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FE8-9EDD-3DF1DFACEEA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release'!$AB$219:$AB$241</c:f>
                <c:numCache>
                  <c:formatCode>General</c:formatCode>
                  <c:ptCount val="23"/>
                  <c:pt idx="0">
                    <c:v>975.79187344285822</c:v>
                  </c:pt>
                  <c:pt idx="1">
                    <c:v>716.93756308864135</c:v>
                  </c:pt>
                  <c:pt idx="2">
                    <c:v>668.8744363969987</c:v>
                  </c:pt>
                  <c:pt idx="3">
                    <c:v>771.89917439876808</c:v>
                  </c:pt>
                  <c:pt idx="4">
                    <c:v>973.21498405383124</c:v>
                  </c:pt>
                  <c:pt idx="5">
                    <c:v>818.10822108420609</c:v>
                  </c:pt>
                  <c:pt idx="6">
                    <c:v>994.4970095584232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plus>
            <c:minus>
              <c:numRef>
                <c:f>'YE release'!$AB$219:$AB$241</c:f>
                <c:numCache>
                  <c:formatCode>General</c:formatCode>
                  <c:ptCount val="23"/>
                  <c:pt idx="0">
                    <c:v>975.79187344285822</c:v>
                  </c:pt>
                  <c:pt idx="1">
                    <c:v>716.93756308864135</c:v>
                  </c:pt>
                  <c:pt idx="2">
                    <c:v>668.8744363969987</c:v>
                  </c:pt>
                  <c:pt idx="3">
                    <c:v>771.89917439876808</c:v>
                  </c:pt>
                  <c:pt idx="4">
                    <c:v>973.21498405383124</c:v>
                  </c:pt>
                  <c:pt idx="5">
                    <c:v>818.10822108420609</c:v>
                  </c:pt>
                  <c:pt idx="6">
                    <c:v>994.4970095584232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release'!$Y$219:$Y$241</c:f>
              <c:numCache>
                <c:formatCode>_(* #,##0_);_(* \(#,##0\);_(* "-"??_);_(@_)</c:formatCode>
                <c:ptCount val="23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  <c:pt idx="20">
                  <c:v>2477.5908269571664</c:v>
                </c:pt>
                <c:pt idx="21">
                  <c:v>3092.3992685788121</c:v>
                </c:pt>
                <c:pt idx="22">
                  <c:v>4029.444290750047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FE8-9EDD-3DF1DFAC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release'!$L$339:$L$358</c:f>
                <c:numCache>
                  <c:formatCode>General</c:formatCode>
                  <c:ptCount val="20"/>
                  <c:pt idx="0">
                    <c:v>0.6921792100894103</c:v>
                  </c:pt>
                  <c:pt idx="1">
                    <c:v>1.9034928277458782</c:v>
                  </c:pt>
                  <c:pt idx="2">
                    <c:v>4.585687266842343</c:v>
                  </c:pt>
                  <c:pt idx="3">
                    <c:v>3.5474184517082277</c:v>
                  </c:pt>
                  <c:pt idx="4">
                    <c:v>11.767046571519975</c:v>
                  </c:pt>
                  <c:pt idx="5">
                    <c:v>5.4509112794541066</c:v>
                  </c:pt>
                  <c:pt idx="6">
                    <c:v>3.2013288466635226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release'!$L$339:$L$358</c:f>
                <c:numCache>
                  <c:formatCode>General</c:formatCode>
                  <c:ptCount val="20"/>
                  <c:pt idx="0">
                    <c:v>0.6921792100894103</c:v>
                  </c:pt>
                  <c:pt idx="1">
                    <c:v>1.9034928277458782</c:v>
                  </c:pt>
                  <c:pt idx="2">
                    <c:v>4.585687266842343</c:v>
                  </c:pt>
                  <c:pt idx="3">
                    <c:v>3.5474184517082277</c:v>
                  </c:pt>
                  <c:pt idx="4">
                    <c:v>11.767046571519975</c:v>
                  </c:pt>
                  <c:pt idx="5">
                    <c:v>5.4509112794541066</c:v>
                  </c:pt>
                  <c:pt idx="6">
                    <c:v>3.2013288466635226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release'!$I$339:$I$361</c:f>
              <c:numCache>
                <c:formatCode>_(* #,##0_);_(* \(#,##0\);_(* "-"??_);_(@_)</c:formatCode>
                <c:ptCount val="23"/>
                <c:pt idx="0">
                  <c:v>1.5332598239999999</c:v>
                </c:pt>
                <c:pt idx="1">
                  <c:v>4.2164645160000003</c:v>
                </c:pt>
                <c:pt idx="2">
                  <c:v>10.157846334</c:v>
                </c:pt>
                <c:pt idx="3">
                  <c:v>7.8579565979999995</c:v>
                </c:pt>
                <c:pt idx="4">
                  <c:v>26.065417007999997</c:v>
                </c:pt>
                <c:pt idx="5">
                  <c:v>12.074421114</c:v>
                </c:pt>
                <c:pt idx="6">
                  <c:v>7.0913266859999995</c:v>
                </c:pt>
                <c:pt idx="7">
                  <c:v>9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  <c:pt idx="11">
                  <c:v>10</c:v>
                </c:pt>
                <c:pt idx="12">
                  <c:v>16</c:v>
                </c:pt>
                <c:pt idx="13">
                  <c:v>9</c:v>
                </c:pt>
                <c:pt idx="14">
                  <c:v>13</c:v>
                </c:pt>
                <c:pt idx="15">
                  <c:v>31</c:v>
                </c:pt>
                <c:pt idx="16">
                  <c:v>65</c:v>
                </c:pt>
                <c:pt idx="17">
                  <c:v>93</c:v>
                </c:pt>
                <c:pt idx="18">
                  <c:v>90</c:v>
                </c:pt>
                <c:pt idx="19">
                  <c:v>245</c:v>
                </c:pt>
                <c:pt idx="20">
                  <c:v>225</c:v>
                </c:pt>
                <c:pt idx="21">
                  <c:v>102</c:v>
                </c:pt>
                <c:pt idx="2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732-8E69-FB22F07FF96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release'!$W$339:$W$361</c:f>
                <c:numCache>
                  <c:formatCode>General</c:formatCode>
                  <c:ptCount val="23"/>
                  <c:pt idx="0">
                    <c:v>8.5899899708611631</c:v>
                  </c:pt>
                  <c:pt idx="1">
                    <c:v>15.902494253748101</c:v>
                  </c:pt>
                  <c:pt idx="2">
                    <c:v>27.796326521094329</c:v>
                  </c:pt>
                  <c:pt idx="3">
                    <c:v>35.68149680203868</c:v>
                  </c:pt>
                  <c:pt idx="4">
                    <c:v>34.756420959022861</c:v>
                  </c:pt>
                  <c:pt idx="5">
                    <c:v>33.875396346626843</c:v>
                  </c:pt>
                  <c:pt idx="6">
                    <c:v>30.219144205183376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plus>
            <c:minus>
              <c:numRef>
                <c:f>'YE release'!$W$339:$W$361</c:f>
                <c:numCache>
                  <c:formatCode>General</c:formatCode>
                  <c:ptCount val="23"/>
                  <c:pt idx="0">
                    <c:v>8.5899899708611631</c:v>
                  </c:pt>
                  <c:pt idx="1">
                    <c:v>15.902494253748101</c:v>
                  </c:pt>
                  <c:pt idx="2">
                    <c:v>27.796326521094329</c:v>
                  </c:pt>
                  <c:pt idx="3">
                    <c:v>35.68149680203868</c:v>
                  </c:pt>
                  <c:pt idx="4">
                    <c:v>34.756420959022861</c:v>
                  </c:pt>
                  <c:pt idx="5">
                    <c:v>33.875396346626843</c:v>
                  </c:pt>
                  <c:pt idx="6">
                    <c:v>30.219144205183376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release'!$T$339:$T$361</c:f>
              <c:numCache>
                <c:formatCode>_(* #,##0_);_(* \(#,##0\);_(* "-"??_);_(@_)</c:formatCode>
                <c:ptCount val="23"/>
                <c:pt idx="0">
                  <c:v>2.0335182024775373</c:v>
                </c:pt>
                <c:pt idx="1">
                  <c:v>3.7646157492020063</c:v>
                </c:pt>
                <c:pt idx="2">
                  <c:v>6.5802563372478291</c:v>
                </c:pt>
                <c:pt idx="3">
                  <c:v>8.4469217641374659</c:v>
                </c:pt>
                <c:pt idx="4">
                  <c:v>8.227927496178344</c:v>
                </c:pt>
                <c:pt idx="5">
                  <c:v>8.019361526693471</c:v>
                </c:pt>
                <c:pt idx="6">
                  <c:v>7.1538127533312368</c:v>
                </c:pt>
                <c:pt idx="7">
                  <c:v>0</c:v>
                </c:pt>
                <c:pt idx="8">
                  <c:v>1.2720463097896573</c:v>
                </c:pt>
                <c:pt idx="9">
                  <c:v>1.9532658612276719</c:v>
                </c:pt>
                <c:pt idx="10">
                  <c:v>1.3206162858991775</c:v>
                </c:pt>
                <c:pt idx="11">
                  <c:v>1.1800981244917181</c:v>
                </c:pt>
                <c:pt idx="12">
                  <c:v>0.26237922663333335</c:v>
                </c:pt>
                <c:pt idx="13">
                  <c:v>0.54362693756891189</c:v>
                </c:pt>
                <c:pt idx="14">
                  <c:v>1.837806941596958</c:v>
                </c:pt>
                <c:pt idx="15">
                  <c:v>1.4891957907269151</c:v>
                </c:pt>
                <c:pt idx="16">
                  <c:v>0</c:v>
                </c:pt>
                <c:pt idx="17">
                  <c:v>38.10436681222707</c:v>
                </c:pt>
                <c:pt idx="18">
                  <c:v>0</c:v>
                </c:pt>
                <c:pt idx="19">
                  <c:v>12.127325121112012</c:v>
                </c:pt>
                <c:pt idx="20">
                  <c:v>3.8006766908490635</c:v>
                </c:pt>
                <c:pt idx="21">
                  <c:v>21.216858357696385</c:v>
                </c:pt>
                <c:pt idx="22">
                  <c:v>11.361249203219872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732-8E69-FB22F07FF96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release'!$AB$339:$AB$361</c:f>
                <c:numCache>
                  <c:formatCode>General</c:formatCode>
                  <c:ptCount val="23"/>
                  <c:pt idx="0">
                    <c:v>8.6178326601515867</c:v>
                  </c:pt>
                  <c:pt idx="1">
                    <c:v>16.016011002611464</c:v>
                  </c:pt>
                  <c:pt idx="2">
                    <c:v>28.172048128891376</c:v>
                  </c:pt>
                  <c:pt idx="3">
                    <c:v>35.857403582878341</c:v>
                  </c:pt>
                  <c:pt idx="4">
                    <c:v>36.694307227376889</c:v>
                  </c:pt>
                  <c:pt idx="5">
                    <c:v>34.311148500415129</c:v>
                  </c:pt>
                  <c:pt idx="6">
                    <c:v>30.388240865146312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plus>
            <c:minus>
              <c:numRef>
                <c:f>'YE release'!$AB$339:$AB$361</c:f>
                <c:numCache>
                  <c:formatCode>General</c:formatCode>
                  <c:ptCount val="23"/>
                  <c:pt idx="0">
                    <c:v>8.6178326601515867</c:v>
                  </c:pt>
                  <c:pt idx="1">
                    <c:v>16.016011002611464</c:v>
                  </c:pt>
                  <c:pt idx="2">
                    <c:v>28.172048128891376</c:v>
                  </c:pt>
                  <c:pt idx="3">
                    <c:v>35.857403582878341</c:v>
                  </c:pt>
                  <c:pt idx="4">
                    <c:v>36.694307227376889</c:v>
                  </c:pt>
                  <c:pt idx="5">
                    <c:v>34.311148500415129</c:v>
                  </c:pt>
                  <c:pt idx="6">
                    <c:v>30.388240865146312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release'!$Y$339:$Y$361</c:f>
              <c:numCache>
                <c:formatCode>_(* #,##0_);_(* \(#,##0\);_(* "-"??_);_(@_)</c:formatCode>
                <c:ptCount val="23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  <c:pt idx="20">
                  <c:v>228.80067669084906</c:v>
                </c:pt>
                <c:pt idx="21">
                  <c:v>123.21685835769638</c:v>
                </c:pt>
                <c:pt idx="22">
                  <c:v>160.36124920321987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732-8E69-FB22F07F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release'!$L$243:$L$262</c:f>
                <c:numCache>
                  <c:formatCode>General</c:formatCode>
                  <c:ptCount val="20"/>
                  <c:pt idx="0">
                    <c:v>413.12896395957466</c:v>
                  </c:pt>
                  <c:pt idx="1">
                    <c:v>543.4717799443888</c:v>
                  </c:pt>
                  <c:pt idx="2">
                    <c:v>333.26573566830126</c:v>
                  </c:pt>
                  <c:pt idx="3">
                    <c:v>283.53957465675364</c:v>
                  </c:pt>
                  <c:pt idx="4">
                    <c:v>357.12424726475086</c:v>
                  </c:pt>
                  <c:pt idx="5">
                    <c:v>282.28386352009835</c:v>
                  </c:pt>
                  <c:pt idx="6">
                    <c:v>327.74060666701814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release'!$L$243:$L$262</c:f>
                <c:numCache>
                  <c:formatCode>General</c:formatCode>
                  <c:ptCount val="20"/>
                  <c:pt idx="0">
                    <c:v>413.12896395957466</c:v>
                  </c:pt>
                  <c:pt idx="1">
                    <c:v>543.4717799443888</c:v>
                  </c:pt>
                  <c:pt idx="2">
                    <c:v>333.26573566830126</c:v>
                  </c:pt>
                  <c:pt idx="3">
                    <c:v>283.53957465675364</c:v>
                  </c:pt>
                  <c:pt idx="4">
                    <c:v>357.12424726475086</c:v>
                  </c:pt>
                  <c:pt idx="5">
                    <c:v>282.28386352009835</c:v>
                  </c:pt>
                  <c:pt idx="6">
                    <c:v>327.74060666701814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release'!$I$243:$I$265</c:f>
              <c:numCache>
                <c:formatCode>_(* #,##0_);_(* \(#,##0\);_(* "-"??_);_(@_)</c:formatCode>
                <c:ptCount val="23"/>
                <c:pt idx="0">
                  <c:v>499.61109274999995</c:v>
                </c:pt>
                <c:pt idx="1">
                  <c:v>657.23915179999995</c:v>
                </c:pt>
                <c:pt idx="2">
                  <c:v>403.02973864999996</c:v>
                </c:pt>
                <c:pt idx="3">
                  <c:v>342.89417854999999</c:v>
                </c:pt>
                <c:pt idx="4">
                  <c:v>431.88265889999997</c:v>
                </c:pt>
                <c:pt idx="5">
                  <c:v>341.37560379999996</c:v>
                </c:pt>
                <c:pt idx="6">
                  <c:v>396.34800974999996</c:v>
                </c:pt>
                <c:pt idx="7">
                  <c:v>122</c:v>
                </c:pt>
                <c:pt idx="8">
                  <c:v>100</c:v>
                </c:pt>
                <c:pt idx="9">
                  <c:v>108</c:v>
                </c:pt>
                <c:pt idx="10">
                  <c:v>93</c:v>
                </c:pt>
                <c:pt idx="11">
                  <c:v>122</c:v>
                </c:pt>
                <c:pt idx="12">
                  <c:v>51</c:v>
                </c:pt>
                <c:pt idx="13">
                  <c:v>159</c:v>
                </c:pt>
                <c:pt idx="14">
                  <c:v>101</c:v>
                </c:pt>
                <c:pt idx="15">
                  <c:v>75</c:v>
                </c:pt>
                <c:pt idx="16">
                  <c:v>73</c:v>
                </c:pt>
                <c:pt idx="17">
                  <c:v>73</c:v>
                </c:pt>
                <c:pt idx="18">
                  <c:v>90</c:v>
                </c:pt>
                <c:pt idx="19">
                  <c:v>260</c:v>
                </c:pt>
                <c:pt idx="20">
                  <c:v>325</c:v>
                </c:pt>
                <c:pt idx="21">
                  <c:v>157</c:v>
                </c:pt>
                <c:pt idx="22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4FB-8F67-916CBA6E4BA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release'!$W$243:$W$265</c:f>
                <c:numCache>
                  <c:formatCode>General</c:formatCode>
                  <c:ptCount val="23"/>
                  <c:pt idx="0">
                    <c:v>1758.8007532200188</c:v>
                  </c:pt>
                  <c:pt idx="1">
                    <c:v>1988.5409801389094</c:v>
                  </c:pt>
                  <c:pt idx="2">
                    <c:v>1404.7274286665343</c:v>
                  </c:pt>
                  <c:pt idx="3">
                    <c:v>1324.2920631777695</c:v>
                  </c:pt>
                  <c:pt idx="4">
                    <c:v>1609.7587524614253</c:v>
                  </c:pt>
                  <c:pt idx="5">
                    <c:v>1274.6113962582381</c:v>
                  </c:pt>
                  <c:pt idx="6">
                    <c:v>1591.6213661257232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plus>
            <c:minus>
              <c:numRef>
                <c:f>'YE release'!$W$243:$W$265</c:f>
                <c:numCache>
                  <c:formatCode>General</c:formatCode>
                  <c:ptCount val="23"/>
                  <c:pt idx="0">
                    <c:v>1758.8007532200188</c:v>
                  </c:pt>
                  <c:pt idx="1">
                    <c:v>1988.5409801389094</c:v>
                  </c:pt>
                  <c:pt idx="2">
                    <c:v>1404.7274286665343</c:v>
                  </c:pt>
                  <c:pt idx="3">
                    <c:v>1324.2920631777695</c:v>
                  </c:pt>
                  <c:pt idx="4">
                    <c:v>1609.7587524614253</c:v>
                  </c:pt>
                  <c:pt idx="5">
                    <c:v>1274.6113962582381</c:v>
                  </c:pt>
                  <c:pt idx="6">
                    <c:v>1591.6213661257232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release'!$T$243:$T$265</c:f>
              <c:numCache>
                <c:formatCode>_(* #,##0_);_(* \(#,##0\);_(* "-"??_);_(@_)</c:formatCode>
                <c:ptCount val="23"/>
                <c:pt idx="0">
                  <c:v>1198.7200195586527</c:v>
                </c:pt>
                <c:pt idx="1">
                  <c:v>1355.300694658677</c:v>
                </c:pt>
                <c:pt idx="2">
                  <c:v>957.39945965049174</c:v>
                </c:pt>
                <c:pt idx="3">
                  <c:v>902.57830795643304</c:v>
                </c:pt>
                <c:pt idx="4">
                  <c:v>1097.1396502431908</c:v>
                </c:pt>
                <c:pt idx="5">
                  <c:v>868.71818485127881</c:v>
                </c:pt>
                <c:pt idx="6">
                  <c:v>1084.778017998452</c:v>
                </c:pt>
                <c:pt idx="7">
                  <c:v>1048.7193836195634</c:v>
                </c:pt>
                <c:pt idx="8">
                  <c:v>790.25848676322221</c:v>
                </c:pt>
                <c:pt idx="9">
                  <c:v>834.42307833107031</c:v>
                </c:pt>
                <c:pt idx="10">
                  <c:v>543.28938408001954</c:v>
                </c:pt>
                <c:pt idx="11">
                  <c:v>373.22350520001254</c:v>
                </c:pt>
                <c:pt idx="12">
                  <c:v>318.51326902949802</c:v>
                </c:pt>
                <c:pt idx="13">
                  <c:v>162.94135000670536</c:v>
                </c:pt>
                <c:pt idx="14">
                  <c:v>132.64134784990634</c:v>
                </c:pt>
                <c:pt idx="15">
                  <c:v>88.907772397386609</c:v>
                </c:pt>
                <c:pt idx="16">
                  <c:v>94.147332431897851</c:v>
                </c:pt>
                <c:pt idx="17">
                  <c:v>121.74674228604925</c:v>
                </c:pt>
                <c:pt idx="18">
                  <c:v>268.49790115543703</c:v>
                </c:pt>
                <c:pt idx="19">
                  <c:v>669.53669633074526</c:v>
                </c:pt>
                <c:pt idx="20">
                  <c:v>845.33869642546949</c:v>
                </c:pt>
                <c:pt idx="21">
                  <c:v>127.00848483801998</c:v>
                </c:pt>
                <c:pt idx="22">
                  <c:v>445.73872207209803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4FB-8F67-916CBA6E4BA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release'!$AB$243:$AB$265</c:f>
                <c:numCache>
                  <c:formatCode>General</c:formatCode>
                  <c:ptCount val="23"/>
                  <c:pt idx="0">
                    <c:v>1806.6697624052983</c:v>
                  </c:pt>
                  <c:pt idx="1">
                    <c:v>2061.4695741843334</c:v>
                  </c:pt>
                  <c:pt idx="2">
                    <c:v>1443.7192245788747</c:v>
                  </c:pt>
                  <c:pt idx="3">
                    <c:v>1354.3057848920851</c:v>
                  </c:pt>
                  <c:pt idx="4">
                    <c:v>1648.8968946270047</c:v>
                  </c:pt>
                  <c:pt idx="5">
                    <c:v>1305.495458082949</c:v>
                  </c:pt>
                  <c:pt idx="6">
                    <c:v>1625.0146086624509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plus>
            <c:minus>
              <c:numRef>
                <c:f>'YE release'!$AB$243:$AB$265</c:f>
                <c:numCache>
                  <c:formatCode>General</c:formatCode>
                  <c:ptCount val="23"/>
                  <c:pt idx="0">
                    <c:v>1806.6697624052983</c:v>
                  </c:pt>
                  <c:pt idx="1">
                    <c:v>2061.4695741843334</c:v>
                  </c:pt>
                  <c:pt idx="2">
                    <c:v>1443.7192245788747</c:v>
                  </c:pt>
                  <c:pt idx="3">
                    <c:v>1354.3057848920851</c:v>
                  </c:pt>
                  <c:pt idx="4">
                    <c:v>1648.8968946270047</c:v>
                  </c:pt>
                  <c:pt idx="5">
                    <c:v>1305.495458082949</c:v>
                  </c:pt>
                  <c:pt idx="6">
                    <c:v>1625.0146086624509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release'!$Y$243:$Y$265</c:f>
              <c:numCache>
                <c:formatCode>_(* #,##0_);_(* \(#,##0\);_(* "-"??_);_(@_)</c:formatCode>
                <c:ptCount val="23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  <c:pt idx="20">
                  <c:v>1170.3386964254696</c:v>
                </c:pt>
                <c:pt idx="21">
                  <c:v>284.00848483801997</c:v>
                </c:pt>
                <c:pt idx="22">
                  <c:v>751.73872207209797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8-44FB-8F67-916CBA6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release'!$L$267:$L$286</c:f>
                <c:numCache>
                  <c:formatCode>General</c:formatCode>
                  <c:ptCount val="20"/>
                  <c:pt idx="0">
                    <c:v>42.916293367874609</c:v>
                  </c:pt>
                  <c:pt idx="1">
                    <c:v>84.377797130058553</c:v>
                  </c:pt>
                  <c:pt idx="2">
                    <c:v>67.284019263193244</c:v>
                  </c:pt>
                  <c:pt idx="3">
                    <c:v>69.102506270306577</c:v>
                  </c:pt>
                  <c:pt idx="4">
                    <c:v>73.103177685955899</c:v>
                  </c:pt>
                  <c:pt idx="5">
                    <c:v>77.831243904450574</c:v>
                  </c:pt>
                  <c:pt idx="6">
                    <c:v>86.196284137171887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release'!$L$267:$L$286</c:f>
                <c:numCache>
                  <c:formatCode>General</c:formatCode>
                  <c:ptCount val="20"/>
                  <c:pt idx="0">
                    <c:v>42.916293367874609</c:v>
                  </c:pt>
                  <c:pt idx="1">
                    <c:v>84.377797130058553</c:v>
                  </c:pt>
                  <c:pt idx="2">
                    <c:v>67.284019263193244</c:v>
                  </c:pt>
                  <c:pt idx="3">
                    <c:v>69.102506270306577</c:v>
                  </c:pt>
                  <c:pt idx="4">
                    <c:v>73.103177685955899</c:v>
                  </c:pt>
                  <c:pt idx="5">
                    <c:v>77.831243904450574</c:v>
                  </c:pt>
                  <c:pt idx="6">
                    <c:v>86.196284137171887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release'!$I$267:$I$289</c:f>
              <c:numCache>
                <c:formatCode>_(* #,##0_);_(* \(#,##0\);_(* "-"??_);_(@_)</c:formatCode>
                <c:ptCount val="23"/>
                <c:pt idx="0">
                  <c:v>103.83582634</c:v>
                </c:pt>
                <c:pt idx="1">
                  <c:v>204.15179416000001</c:v>
                </c:pt>
                <c:pt idx="2">
                  <c:v>162.79345655</c:v>
                </c:pt>
                <c:pt idx="3">
                  <c:v>167.19327970000001</c:v>
                </c:pt>
                <c:pt idx="4">
                  <c:v>176.87289063</c:v>
                </c:pt>
                <c:pt idx="5">
                  <c:v>188.31243082</c:v>
                </c:pt>
                <c:pt idx="6">
                  <c:v>208.55161731000001</c:v>
                </c:pt>
                <c:pt idx="7">
                  <c:v>126</c:v>
                </c:pt>
                <c:pt idx="8">
                  <c:v>73</c:v>
                </c:pt>
                <c:pt idx="9">
                  <c:v>65</c:v>
                </c:pt>
                <c:pt idx="10">
                  <c:v>25</c:v>
                </c:pt>
                <c:pt idx="11">
                  <c:v>117</c:v>
                </c:pt>
                <c:pt idx="12">
                  <c:v>73</c:v>
                </c:pt>
                <c:pt idx="13">
                  <c:v>181</c:v>
                </c:pt>
                <c:pt idx="14">
                  <c:v>191</c:v>
                </c:pt>
                <c:pt idx="15">
                  <c:v>109</c:v>
                </c:pt>
                <c:pt idx="16">
                  <c:v>93</c:v>
                </c:pt>
                <c:pt idx="17">
                  <c:v>142</c:v>
                </c:pt>
                <c:pt idx="18">
                  <c:v>206</c:v>
                </c:pt>
                <c:pt idx="19">
                  <c:v>484</c:v>
                </c:pt>
                <c:pt idx="20">
                  <c:v>798</c:v>
                </c:pt>
                <c:pt idx="21">
                  <c:v>455</c:v>
                </c:pt>
                <c:pt idx="22">
                  <c:v>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F8B-8342-7A0D0F8BF36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release'!$W$267:$W$289</c:f>
                <c:numCache>
                  <c:formatCode>General</c:formatCode>
                  <c:ptCount val="23"/>
                  <c:pt idx="0">
                    <c:v>283.55161415647365</c:v>
                  </c:pt>
                  <c:pt idx="1">
                    <c:v>523.5953086804725</c:v>
                  </c:pt>
                  <c:pt idx="2">
                    <c:v>415.57564614467293</c:v>
                  </c:pt>
                  <c:pt idx="3">
                    <c:v>545.59931401183906</c:v>
                  </c:pt>
                  <c:pt idx="4">
                    <c:v>506.34216813656008</c:v>
                  </c:pt>
                  <c:pt idx="5">
                    <c:v>589.10723364431385</c:v>
                  </c:pt>
                  <c:pt idx="6">
                    <c:v>625.61387885317197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plus>
            <c:minus>
              <c:numRef>
                <c:f>'YE release'!$W$267:$W$289</c:f>
                <c:numCache>
                  <c:formatCode>General</c:formatCode>
                  <c:ptCount val="23"/>
                  <c:pt idx="0">
                    <c:v>283.55161415647365</c:v>
                  </c:pt>
                  <c:pt idx="1">
                    <c:v>523.5953086804725</c:v>
                  </c:pt>
                  <c:pt idx="2">
                    <c:v>415.57564614467293</c:v>
                  </c:pt>
                  <c:pt idx="3">
                    <c:v>545.59931401183906</c:v>
                  </c:pt>
                  <c:pt idx="4">
                    <c:v>506.34216813656008</c:v>
                  </c:pt>
                  <c:pt idx="5">
                    <c:v>589.10723364431385</c:v>
                  </c:pt>
                  <c:pt idx="6">
                    <c:v>625.61387885317197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release'!$T$267:$T$289</c:f>
              <c:numCache>
                <c:formatCode>_(* #,##0_);_(* \(#,##0\);_(* "-"??_);_(@_)</c:formatCode>
                <c:ptCount val="23"/>
                <c:pt idx="0">
                  <c:v>137.52370521931999</c:v>
                </c:pt>
                <c:pt idx="1">
                  <c:v>253.94588953197183</c:v>
                </c:pt>
                <c:pt idx="2">
                  <c:v>201.55590659127847</c:v>
                </c:pt>
                <c:pt idx="3">
                  <c:v>264.61792309396492</c:v>
                </c:pt>
                <c:pt idx="4">
                  <c:v>245.57804503449998</c:v>
                </c:pt>
                <c:pt idx="5">
                  <c:v>285.71944400063308</c:v>
                </c:pt>
                <c:pt idx="6">
                  <c:v>303.42531786484886</c:v>
                </c:pt>
                <c:pt idx="7">
                  <c:v>399.50981221223333</c:v>
                </c:pt>
                <c:pt idx="8">
                  <c:v>282.70240884998691</c:v>
                </c:pt>
                <c:pt idx="9">
                  <c:v>72.704110183005128</c:v>
                </c:pt>
                <c:pt idx="10">
                  <c:v>59.721649536207586</c:v>
                </c:pt>
                <c:pt idx="11">
                  <c:v>102.31822573251027</c:v>
                </c:pt>
                <c:pt idx="12">
                  <c:v>68.250861464117335</c:v>
                </c:pt>
                <c:pt idx="13">
                  <c:v>24.254932172562814</c:v>
                </c:pt>
                <c:pt idx="14">
                  <c:v>48.317913525782437</c:v>
                </c:pt>
                <c:pt idx="15">
                  <c:v>31.048214169666423</c:v>
                </c:pt>
                <c:pt idx="16">
                  <c:v>45.914431324793618</c:v>
                </c:pt>
                <c:pt idx="17">
                  <c:v>33.610560333043182</c:v>
                </c:pt>
                <c:pt idx="18">
                  <c:v>37.843469801270089</c:v>
                </c:pt>
                <c:pt idx="19">
                  <c:v>218.45777853825942</c:v>
                </c:pt>
                <c:pt idx="20">
                  <c:v>84.619662719770403</c:v>
                </c:pt>
                <c:pt idx="21">
                  <c:v>157.48317033274557</c:v>
                </c:pt>
                <c:pt idx="22">
                  <c:v>461.91285766307635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F8B-8342-7A0D0F8BF36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release'!$AB$267:$AB$289</c:f>
                <c:numCache>
                  <c:formatCode>General</c:formatCode>
                  <c:ptCount val="23"/>
                  <c:pt idx="0">
                    <c:v>286.78097239387967</c:v>
                  </c:pt>
                  <c:pt idx="1">
                    <c:v>530.35050666584698</c:v>
                  </c:pt>
                  <c:pt idx="2">
                    <c:v>420.98724080044542</c:v>
                  </c:pt>
                  <c:pt idx="3">
                    <c:v>549.95796914221273</c:v>
                  </c:pt>
                  <c:pt idx="4">
                    <c:v>511.59208928697956</c:v>
                  </c:pt>
                  <c:pt idx="5">
                    <c:v>594.22641750411117</c:v>
                  </c:pt>
                  <c:pt idx="6">
                    <c:v>631.5239701015056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plus>
            <c:minus>
              <c:numRef>
                <c:f>'YE release'!$AB$267:$AB$289</c:f>
                <c:numCache>
                  <c:formatCode>General</c:formatCode>
                  <c:ptCount val="23"/>
                  <c:pt idx="0">
                    <c:v>286.78097239387967</c:v>
                  </c:pt>
                  <c:pt idx="1">
                    <c:v>530.35050666584698</c:v>
                  </c:pt>
                  <c:pt idx="2">
                    <c:v>420.98724080044542</c:v>
                  </c:pt>
                  <c:pt idx="3">
                    <c:v>549.95796914221273</c:v>
                  </c:pt>
                  <c:pt idx="4">
                    <c:v>511.59208928697956</c:v>
                  </c:pt>
                  <c:pt idx="5">
                    <c:v>594.22641750411117</c:v>
                  </c:pt>
                  <c:pt idx="6">
                    <c:v>631.5239701015056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release'!$Y$267:$Y$289</c:f>
              <c:numCache>
                <c:formatCode>_(* #,##0_);_(* \(#,##0\);_(* "-"??_);_(@_)</c:formatCode>
                <c:ptCount val="23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  <c:pt idx="20">
                  <c:v>882.61966271977042</c:v>
                </c:pt>
                <c:pt idx="21">
                  <c:v>612.48317033274554</c:v>
                </c:pt>
                <c:pt idx="22">
                  <c:v>1020.9128576630764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2-4F8B-8342-7A0D0F8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release'!$D$98:$D$119</c:f>
            </c:numRef>
          </c:val>
          <c:smooth val="0"/>
          <c:extLst>
            <c:ext xmlns:c16="http://schemas.microsoft.com/office/drawing/2014/chart" uri="{C3380CC4-5D6E-409C-BE32-E72D297353CC}">
              <c16:uniqueId val="{00000000-BC22-4D69-A2CD-D0F37A805D1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release'!$R$98:$R$119</c:f>
              </c:numRef>
            </c:plus>
            <c:minus>
              <c:numRef>
                <c:f>'rockfish release'!$R$98:$R$119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release'!$O$98:$O$119</c:f>
            </c:numRef>
          </c:val>
          <c:smooth val="0"/>
          <c:extLst>
            <c:ext xmlns:c16="http://schemas.microsoft.com/office/drawing/2014/chart" uri="{C3380CC4-5D6E-409C-BE32-E72D297353CC}">
              <c16:uniqueId val="{00000001-BC22-4D69-A2CD-D0F37A805D1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release'!$N$98:$N$119</c:f>
              </c:numRef>
            </c:plus>
            <c:minus>
              <c:numRef>
                <c:f>'rockfish release'!$N$98:$N$119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release'!$K$98:$K$119</c:f>
            </c:numRef>
          </c:val>
          <c:smooth val="0"/>
          <c:extLst>
            <c:ext xmlns:c16="http://schemas.microsoft.com/office/drawing/2014/chart" uri="{C3380CC4-5D6E-409C-BE32-E72D297353CC}">
              <c16:uniqueId val="{00000002-BC22-4D69-A2CD-D0F37A8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release'!$L$291:$L$310</c:f>
                <c:numCache>
                  <c:formatCode>General</c:formatCode>
                  <c:ptCount val="20"/>
                  <c:pt idx="0">
                    <c:v>219.02726269684695</c:v>
                  </c:pt>
                  <c:pt idx="1">
                    <c:v>386.47742068174108</c:v>
                  </c:pt>
                  <c:pt idx="2">
                    <c:v>329.37419760779346</c:v>
                  </c:pt>
                  <c:pt idx="3">
                    <c:v>309.111763613812</c:v>
                  </c:pt>
                  <c:pt idx="4">
                    <c:v>303.14706442943657</c:v>
                  </c:pt>
                  <c:pt idx="5">
                    <c:v>249.20162327662882</c:v>
                  </c:pt>
                  <c:pt idx="6">
                    <c:v>409.98535276133862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release'!$L$291:$L$310</c:f>
                <c:numCache>
                  <c:formatCode>General</c:formatCode>
                  <c:ptCount val="20"/>
                  <c:pt idx="0">
                    <c:v>219.02726269684695</c:v>
                  </c:pt>
                  <c:pt idx="1">
                    <c:v>386.47742068174108</c:v>
                  </c:pt>
                  <c:pt idx="2">
                    <c:v>329.37419760779346</c:v>
                  </c:pt>
                  <c:pt idx="3">
                    <c:v>309.111763613812</c:v>
                  </c:pt>
                  <c:pt idx="4">
                    <c:v>303.14706442943657</c:v>
                  </c:pt>
                  <c:pt idx="5">
                    <c:v>249.20162327662882</c:v>
                  </c:pt>
                  <c:pt idx="6">
                    <c:v>409.98535276133862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release'!$I$291:$I$313</c:f>
              <c:numCache>
                <c:formatCode>_(* #,##0_);_(* \(#,##0\);_(* "-"??_);_(@_)</c:formatCode>
                <c:ptCount val="23"/>
                <c:pt idx="0">
                  <c:v>659.35913092499993</c:v>
                </c:pt>
                <c:pt idx="1">
                  <c:v>1163.4506731500001</c:v>
                </c:pt>
                <c:pt idx="2">
                  <c:v>991.54727137499992</c:v>
                </c:pt>
                <c:pt idx="3">
                  <c:v>930.54929010000001</c:v>
                </c:pt>
                <c:pt idx="4">
                  <c:v>912.59317439999995</c:v>
                </c:pt>
                <c:pt idx="5">
                  <c:v>750.19595152499994</c:v>
                </c:pt>
                <c:pt idx="6">
                  <c:v>1234.2188938499999</c:v>
                </c:pt>
                <c:pt idx="7">
                  <c:v>354</c:v>
                </c:pt>
                <c:pt idx="8">
                  <c:v>301</c:v>
                </c:pt>
                <c:pt idx="9">
                  <c:v>258</c:v>
                </c:pt>
                <c:pt idx="10">
                  <c:v>158</c:v>
                </c:pt>
                <c:pt idx="11">
                  <c:v>209</c:v>
                </c:pt>
                <c:pt idx="12">
                  <c:v>132</c:v>
                </c:pt>
                <c:pt idx="13">
                  <c:v>188</c:v>
                </c:pt>
                <c:pt idx="14">
                  <c:v>165</c:v>
                </c:pt>
                <c:pt idx="15">
                  <c:v>184</c:v>
                </c:pt>
                <c:pt idx="16">
                  <c:v>342</c:v>
                </c:pt>
                <c:pt idx="17">
                  <c:v>333</c:v>
                </c:pt>
                <c:pt idx="18">
                  <c:v>442</c:v>
                </c:pt>
                <c:pt idx="19">
                  <c:v>605</c:v>
                </c:pt>
                <c:pt idx="20">
                  <c:v>606</c:v>
                </c:pt>
                <c:pt idx="21">
                  <c:v>410</c:v>
                </c:pt>
                <c:pt idx="22">
                  <c:v>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A10-B6F2-C898B50D98E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release'!$W$291:$W$313</c:f>
                <c:numCache>
                  <c:formatCode>General</c:formatCode>
                  <c:ptCount val="23"/>
                  <c:pt idx="0">
                    <c:v>2557.3225780618623</c:v>
                  </c:pt>
                  <c:pt idx="1">
                    <c:v>3672.4080523075127</c:v>
                  </c:pt>
                  <c:pt idx="2">
                    <c:v>3056.6592758274537</c:v>
                  </c:pt>
                  <c:pt idx="3">
                    <c:v>3118.7956265239222</c:v>
                  </c:pt>
                  <c:pt idx="4">
                    <c:v>3023.7195236510133</c:v>
                  </c:pt>
                  <c:pt idx="5">
                    <c:v>2246.6408245795228</c:v>
                  </c:pt>
                  <c:pt idx="6">
                    <c:v>3518.9387523945502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plus>
            <c:minus>
              <c:numRef>
                <c:f>'YE release'!$W$291:$W$313</c:f>
                <c:numCache>
                  <c:formatCode>General</c:formatCode>
                  <c:ptCount val="23"/>
                  <c:pt idx="0">
                    <c:v>2557.3225780618623</c:v>
                  </c:pt>
                  <c:pt idx="1">
                    <c:v>3672.4080523075127</c:v>
                  </c:pt>
                  <c:pt idx="2">
                    <c:v>3056.6592758274537</c:v>
                  </c:pt>
                  <c:pt idx="3">
                    <c:v>3118.7956265239222</c:v>
                  </c:pt>
                  <c:pt idx="4">
                    <c:v>3023.7195236510133</c:v>
                  </c:pt>
                  <c:pt idx="5">
                    <c:v>2246.6408245795228</c:v>
                  </c:pt>
                  <c:pt idx="6">
                    <c:v>3518.9387523945502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release'!$T$291:$T$313</c:f>
              <c:numCache>
                <c:formatCode>_(* #,##0_);_(* \(#,##0\);_(* "-"??_);_(@_)</c:formatCode>
                <c:ptCount val="23"/>
                <c:pt idx="0">
                  <c:v>2669.8977280042454</c:v>
                </c:pt>
                <c:pt idx="1">
                  <c:v>3834.0700540763532</c:v>
                </c:pt>
                <c:pt idx="2">
                  <c:v>3191.2155806327087</c:v>
                </c:pt>
                <c:pt idx="3">
                  <c:v>3256.0872174665355</c:v>
                </c:pt>
                <c:pt idx="4">
                  <c:v>3156.8257972509209</c:v>
                </c:pt>
                <c:pt idx="5">
                  <c:v>2345.5395438351111</c:v>
                </c:pt>
                <c:pt idx="6">
                  <c:v>3673.8449269566609</c:v>
                </c:pt>
                <c:pt idx="7">
                  <c:v>2890.4288606304685</c:v>
                </c:pt>
                <c:pt idx="8">
                  <c:v>1611.5368621946454</c:v>
                </c:pt>
                <c:pt idx="9">
                  <c:v>1136.1069786831204</c:v>
                </c:pt>
                <c:pt idx="10">
                  <c:v>595.71913681409626</c:v>
                </c:pt>
                <c:pt idx="11">
                  <c:v>1500.4450968531353</c:v>
                </c:pt>
                <c:pt idx="12">
                  <c:v>833.02373028590466</c:v>
                </c:pt>
                <c:pt idx="13">
                  <c:v>881.66983195243961</c:v>
                </c:pt>
                <c:pt idx="14">
                  <c:v>1476.8933968452625</c:v>
                </c:pt>
                <c:pt idx="15">
                  <c:v>791.38128096558739</c:v>
                </c:pt>
                <c:pt idx="16">
                  <c:v>598.32726153292276</c:v>
                </c:pt>
                <c:pt idx="17">
                  <c:v>835.08200874150839</c:v>
                </c:pt>
                <c:pt idx="18">
                  <c:v>2351.0561338352695</c:v>
                </c:pt>
                <c:pt idx="19">
                  <c:v>2626.9865767932365</c:v>
                </c:pt>
                <c:pt idx="20">
                  <c:v>6031.303187756801</c:v>
                </c:pt>
                <c:pt idx="21">
                  <c:v>2957.1305768926827</c:v>
                </c:pt>
                <c:pt idx="22">
                  <c:v>2829.5566377607734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A10-B6F2-C898B50D98E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release'!$AB$291:$AB$313</c:f>
                <c:numCache>
                  <c:formatCode>General</c:formatCode>
                  <c:ptCount val="23"/>
                  <c:pt idx="0">
                    <c:v>2566.6849650998161</c:v>
                  </c:pt>
                  <c:pt idx="1">
                    <c:v>3692.6881400072048</c:v>
                  </c:pt>
                  <c:pt idx="2">
                    <c:v>3074.3541257558136</c:v>
                  </c:pt>
                  <c:pt idx="3">
                    <c:v>3134.0766171919258</c:v>
                  </c:pt>
                  <c:pt idx="4">
                    <c:v>3038.8777369911572</c:v>
                  </c:pt>
                  <c:pt idx="5">
                    <c:v>2260.4195282537853</c:v>
                  </c:pt>
                  <c:pt idx="6">
                    <c:v>3542.7415842230089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plus>
            <c:minus>
              <c:numRef>
                <c:f>'YE release'!$AB$291:$AB$313</c:f>
                <c:numCache>
                  <c:formatCode>General</c:formatCode>
                  <c:ptCount val="23"/>
                  <c:pt idx="0">
                    <c:v>2566.6849650998161</c:v>
                  </c:pt>
                  <c:pt idx="1">
                    <c:v>3692.6881400072048</c:v>
                  </c:pt>
                  <c:pt idx="2">
                    <c:v>3074.3541257558136</c:v>
                  </c:pt>
                  <c:pt idx="3">
                    <c:v>3134.0766171919258</c:v>
                  </c:pt>
                  <c:pt idx="4">
                    <c:v>3038.8777369911572</c:v>
                  </c:pt>
                  <c:pt idx="5">
                    <c:v>2260.4195282537853</c:v>
                  </c:pt>
                  <c:pt idx="6">
                    <c:v>3542.7415842230089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release'!$Y$291:$Y$313</c:f>
              <c:numCache>
                <c:formatCode>_(* #,##0_);_(* \(#,##0\);_(* "-"??_);_(@_)</c:formatCode>
                <c:ptCount val="23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  <c:pt idx="20">
                  <c:v>6637.303187756801</c:v>
                </c:pt>
                <c:pt idx="21">
                  <c:v>3367.1305768926827</c:v>
                </c:pt>
                <c:pt idx="22">
                  <c:v>3428.5566377607734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1-4A10-B6F2-C898B50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release'!$L$315:$L$334</c:f>
                <c:numCache>
                  <c:formatCode>General</c:formatCode>
                  <c:ptCount val="20"/>
                  <c:pt idx="0">
                    <c:v>240.87342754639022</c:v>
                  </c:pt>
                  <c:pt idx="1">
                    <c:v>346.40094321421174</c:v>
                  </c:pt>
                  <c:pt idx="2">
                    <c:v>266.46226401093213</c:v>
                  </c:pt>
                  <c:pt idx="3">
                    <c:v>377.06525137419999</c:v>
                  </c:pt>
                  <c:pt idx="4">
                    <c:v>363.10770421172259</c:v>
                  </c:pt>
                  <c:pt idx="5">
                    <c:v>336.03852183600884</c:v>
                  </c:pt>
                  <c:pt idx="6">
                    <c:v>433.31839599873007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'YE release'!$L$315:$L$334</c:f>
                <c:numCache>
                  <c:formatCode>General</c:formatCode>
                  <c:ptCount val="20"/>
                  <c:pt idx="0">
                    <c:v>240.87342754639022</c:v>
                  </c:pt>
                  <c:pt idx="1">
                    <c:v>346.40094321421174</c:v>
                  </c:pt>
                  <c:pt idx="2">
                    <c:v>266.46226401093213</c:v>
                  </c:pt>
                  <c:pt idx="3">
                    <c:v>377.06525137419999</c:v>
                  </c:pt>
                  <c:pt idx="4">
                    <c:v>363.10770421172259</c:v>
                  </c:pt>
                  <c:pt idx="5">
                    <c:v>336.03852183600884</c:v>
                  </c:pt>
                  <c:pt idx="6">
                    <c:v>433.31839599873007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release'!$I$315:$I$337</c:f>
              <c:numCache>
                <c:formatCode>_(* #,##0_);_(* \(#,##0\);_(* "-"??_);_(@_)</c:formatCode>
                <c:ptCount val="23"/>
                <c:pt idx="0">
                  <c:v>407.650022632</c:v>
                </c:pt>
                <c:pt idx="1">
                  <c:v>586.24296494399994</c:v>
                </c:pt>
                <c:pt idx="2">
                  <c:v>450.95612688</c:v>
                </c:pt>
                <c:pt idx="3">
                  <c:v>638.13870970400001</c:v>
                </c:pt>
                <c:pt idx="4">
                  <c:v>614.51719829599995</c:v>
                </c:pt>
                <c:pt idx="5">
                  <c:v>568.70578223200005</c:v>
                </c:pt>
                <c:pt idx="6">
                  <c:v>733.34055871199996</c:v>
                </c:pt>
                <c:pt idx="7">
                  <c:v>222</c:v>
                </c:pt>
                <c:pt idx="8">
                  <c:v>194</c:v>
                </c:pt>
                <c:pt idx="9">
                  <c:v>282</c:v>
                </c:pt>
                <c:pt idx="10">
                  <c:v>96</c:v>
                </c:pt>
                <c:pt idx="11">
                  <c:v>113</c:v>
                </c:pt>
                <c:pt idx="12">
                  <c:v>99</c:v>
                </c:pt>
                <c:pt idx="13">
                  <c:v>87</c:v>
                </c:pt>
                <c:pt idx="14">
                  <c:v>137</c:v>
                </c:pt>
                <c:pt idx="15">
                  <c:v>80</c:v>
                </c:pt>
                <c:pt idx="16">
                  <c:v>46</c:v>
                </c:pt>
                <c:pt idx="17">
                  <c:v>85</c:v>
                </c:pt>
                <c:pt idx="18">
                  <c:v>178</c:v>
                </c:pt>
                <c:pt idx="19">
                  <c:v>173</c:v>
                </c:pt>
                <c:pt idx="20">
                  <c:v>219</c:v>
                </c:pt>
                <c:pt idx="21">
                  <c:v>171</c:v>
                </c:pt>
                <c:pt idx="22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2D0-AB7B-1E98B4CAD6D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release'!$W$315:$W$337</c:f>
                <c:numCache>
                  <c:formatCode>General</c:formatCode>
                  <c:ptCount val="23"/>
                  <c:pt idx="0">
                    <c:v>901.7505862007215</c:v>
                  </c:pt>
                  <c:pt idx="1">
                    <c:v>982.20907341414522</c:v>
                  </c:pt>
                  <c:pt idx="2">
                    <c:v>720.16941013982535</c:v>
                  </c:pt>
                  <c:pt idx="3">
                    <c:v>1184.0147872445357</c:v>
                  </c:pt>
                  <c:pt idx="4">
                    <c:v>1006.1707540323505</c:v>
                  </c:pt>
                  <c:pt idx="5">
                    <c:v>1074.0988211059787</c:v>
                  </c:pt>
                  <c:pt idx="6">
                    <c:v>1516.6205007798092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plus>
            <c:minus>
              <c:numRef>
                <c:f>'YE release'!$W$315:$W$337</c:f>
                <c:numCache>
                  <c:formatCode>General</c:formatCode>
                  <c:ptCount val="23"/>
                  <c:pt idx="0">
                    <c:v>901.7505862007215</c:v>
                  </c:pt>
                  <c:pt idx="1">
                    <c:v>982.20907341414522</c:v>
                  </c:pt>
                  <c:pt idx="2">
                    <c:v>720.16941013982535</c:v>
                  </c:pt>
                  <c:pt idx="3">
                    <c:v>1184.0147872445357</c:v>
                  </c:pt>
                  <c:pt idx="4">
                    <c:v>1006.1707540323505</c:v>
                  </c:pt>
                  <c:pt idx="5">
                    <c:v>1074.0988211059787</c:v>
                  </c:pt>
                  <c:pt idx="6">
                    <c:v>1516.6205007798092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release'!$T$315:$T$337</c:f>
              <c:numCache>
                <c:formatCode>_(* #,##0_);_(* \(#,##0\);_(* "-"??_);_(@_)</c:formatCode>
                <c:ptCount val="23"/>
                <c:pt idx="0">
                  <c:v>575.19487170169373</c:v>
                </c:pt>
                <c:pt idx="1">
                  <c:v>626.51650091739839</c:v>
                </c:pt>
                <c:pt idx="2">
                  <c:v>459.37064838974862</c:v>
                </c:pt>
                <c:pt idx="3">
                  <c:v>755.24124304859163</c:v>
                </c:pt>
                <c:pt idx="4">
                  <c:v>641.80081125759443</c:v>
                </c:pt>
                <c:pt idx="5">
                  <c:v>685.12972772659089</c:v>
                </c:pt>
                <c:pt idx="6">
                  <c:v>967.3986884129655</c:v>
                </c:pt>
                <c:pt idx="7">
                  <c:v>452.37679693188312</c:v>
                </c:pt>
                <c:pt idx="8">
                  <c:v>356.73926110573586</c:v>
                </c:pt>
                <c:pt idx="9">
                  <c:v>412.06002379646304</c:v>
                </c:pt>
                <c:pt idx="10">
                  <c:v>145.35353284611864</c:v>
                </c:pt>
                <c:pt idx="11">
                  <c:v>222.65668899431225</c:v>
                </c:pt>
                <c:pt idx="12">
                  <c:v>171.74031607518694</c:v>
                </c:pt>
                <c:pt idx="13">
                  <c:v>68.560629450608033</c:v>
                </c:pt>
                <c:pt idx="14">
                  <c:v>221.7363098704179</c:v>
                </c:pt>
                <c:pt idx="15">
                  <c:v>125.63017888394357</c:v>
                </c:pt>
                <c:pt idx="16">
                  <c:v>216.84319822903043</c:v>
                </c:pt>
                <c:pt idx="17">
                  <c:v>114.03901631620305</c:v>
                </c:pt>
                <c:pt idx="18">
                  <c:v>110.55581549003867</c:v>
                </c:pt>
                <c:pt idx="19">
                  <c:v>704.98249246456783</c:v>
                </c:pt>
                <c:pt idx="20">
                  <c:v>224.36154452041734</c:v>
                </c:pt>
                <c:pt idx="21">
                  <c:v>265.18097292086264</c:v>
                </c:pt>
                <c:pt idx="22">
                  <c:v>212.3611523148968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2D0-AB7B-1E98B4CAD6D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release'!$AB$315:$AB$337</c:f>
                <c:numCache>
                  <c:formatCode>General</c:formatCode>
                  <c:ptCount val="23"/>
                  <c:pt idx="0">
                    <c:v>933.36709166934475</c:v>
                  </c:pt>
                  <c:pt idx="1">
                    <c:v>1041.5028935902046</c:v>
                  </c:pt>
                  <c:pt idx="2">
                    <c:v>767.88418231070204</c:v>
                  </c:pt>
                  <c:pt idx="3">
                    <c:v>1242.6058185151123</c:v>
                  </c:pt>
                  <c:pt idx="4">
                    <c:v>1069.6853701570085</c:v>
                  </c:pt>
                  <c:pt idx="5">
                    <c:v>1125.4377662309823</c:v>
                  </c:pt>
                  <c:pt idx="6">
                    <c:v>1577.3086494711526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plus>
            <c:minus>
              <c:numRef>
                <c:f>'YE release'!$AB$315:$AB$337</c:f>
                <c:numCache>
                  <c:formatCode>General</c:formatCode>
                  <c:ptCount val="23"/>
                  <c:pt idx="0">
                    <c:v>933.36709166934475</c:v>
                  </c:pt>
                  <c:pt idx="1">
                    <c:v>1041.5028935902046</c:v>
                  </c:pt>
                  <c:pt idx="2">
                    <c:v>767.88418231070204</c:v>
                  </c:pt>
                  <c:pt idx="3">
                    <c:v>1242.6058185151123</c:v>
                  </c:pt>
                  <c:pt idx="4">
                    <c:v>1069.6853701570085</c:v>
                  </c:pt>
                  <c:pt idx="5">
                    <c:v>1125.4377662309823</c:v>
                  </c:pt>
                  <c:pt idx="6">
                    <c:v>1577.3086494711526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release'!$Y$315:$Y$337</c:f>
              <c:numCache>
                <c:formatCode>_(* #,##0_);_(* \(#,##0\);_(* "-"??_);_(@_)</c:formatCode>
                <c:ptCount val="23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  <c:pt idx="20">
                  <c:v>443.36154452041734</c:v>
                </c:pt>
                <c:pt idx="21">
                  <c:v>436.18097292086264</c:v>
                </c:pt>
                <c:pt idx="22">
                  <c:v>477.3611523148968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5-42D0-AB7B-1E98B4C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release'!$AB$3:$AB$25</c:f>
                <c:numCache>
                  <c:formatCode>General</c:formatCode>
                  <c:ptCount val="23"/>
                  <c:pt idx="0">
                    <c:v>27.295607488459389</c:v>
                  </c:pt>
                  <c:pt idx="1">
                    <c:v>73.607467265290666</c:v>
                  </c:pt>
                  <c:pt idx="2">
                    <c:v>39.166556890113142</c:v>
                  </c:pt>
                  <c:pt idx="3">
                    <c:v>25.520391991093938</c:v>
                  </c:pt>
                  <c:pt idx="4">
                    <c:v>33.294154717033173</c:v>
                  </c:pt>
                  <c:pt idx="5">
                    <c:v>52.951775591569238</c:v>
                  </c:pt>
                  <c:pt idx="6">
                    <c:v>54.303807553527733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0">
                    <c:v>190.23971070415658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plus>
            <c:minus>
              <c:numRef>
                <c:f>'YE release'!$AB$3:$AB$25</c:f>
                <c:numCache>
                  <c:formatCode>General</c:formatCode>
                  <c:ptCount val="23"/>
                  <c:pt idx="0">
                    <c:v>27.295607488459389</c:v>
                  </c:pt>
                  <c:pt idx="1">
                    <c:v>73.607467265290666</c:v>
                  </c:pt>
                  <c:pt idx="2">
                    <c:v>39.166556890113142</c:v>
                  </c:pt>
                  <c:pt idx="3">
                    <c:v>25.520391991093938</c:v>
                  </c:pt>
                  <c:pt idx="4">
                    <c:v>33.294154717033173</c:v>
                  </c:pt>
                  <c:pt idx="5">
                    <c:v>52.951775591569238</c:v>
                  </c:pt>
                  <c:pt idx="6">
                    <c:v>54.303807553527733</c:v>
                  </c:pt>
                  <c:pt idx="7">
                    <c:v>29.835732603395151</c:v>
                  </c:pt>
                  <c:pt idx="8">
                    <c:v>100.45641559456679</c:v>
                  </c:pt>
                  <c:pt idx="9">
                    <c:v>52.690895939725152</c:v>
                  </c:pt>
                  <c:pt idx="10">
                    <c:v>55.419341795380063</c:v>
                  </c:pt>
                  <c:pt idx="11">
                    <c:v>49.785278275261497</c:v>
                  </c:pt>
                  <c:pt idx="12">
                    <c:v>229.79815016380735</c:v>
                  </c:pt>
                  <c:pt idx="13">
                    <c:v>57.801431320634016</c:v>
                  </c:pt>
                  <c:pt idx="14">
                    <c:v>55.236570119812662</c:v>
                  </c:pt>
                  <c:pt idx="15">
                    <c:v>151.56194853240433</c:v>
                  </c:pt>
                  <c:pt idx="16">
                    <c:v>47.424539041094135</c:v>
                  </c:pt>
                  <c:pt idx="17">
                    <c:v>92.498411198159801</c:v>
                  </c:pt>
                  <c:pt idx="18">
                    <c:v>20.606142463985893</c:v>
                  </c:pt>
                  <c:pt idx="19">
                    <c:v>53.052373179386947</c:v>
                  </c:pt>
                  <c:pt idx="20">
                    <c:v>190.23971070415658</c:v>
                  </c:pt>
                  <c:pt idx="21">
                    <c:v>112.78227336901168</c:v>
                  </c:pt>
                  <c:pt idx="22">
                    <c:v>28.411805703782729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release'!$Y$3:$Y$25</c:f>
              <c:numCache>
                <c:formatCode>_(* #,##0_);_(* \(#,##0\);_(* "-"??_);_(@_)</c:formatCode>
                <c:ptCount val="23"/>
                <c:pt idx="0">
                  <c:v>9.9127322840229475</c:v>
                </c:pt>
                <c:pt idx="1">
                  <c:v>39.145382337708952</c:v>
                </c:pt>
                <c:pt idx="2">
                  <c:v>27.696191093572573</c:v>
                </c:pt>
                <c:pt idx="3">
                  <c:v>12.086669518150973</c:v>
                </c:pt>
                <c:pt idx="4">
                  <c:v>22.194206772439966</c:v>
                </c:pt>
                <c:pt idx="5">
                  <c:v>43.404880786918689</c:v>
                </c:pt>
                <c:pt idx="6">
                  <c:v>32.191982112055484</c:v>
                </c:pt>
                <c:pt idx="7">
                  <c:v>24.199935522648474</c:v>
                </c:pt>
                <c:pt idx="8">
                  <c:v>42.343013309629939</c:v>
                </c:pt>
                <c:pt idx="9">
                  <c:v>29.013425323252104</c:v>
                </c:pt>
                <c:pt idx="10">
                  <c:v>37.946198524254406</c:v>
                </c:pt>
                <c:pt idx="11">
                  <c:v>22.020082433873043</c:v>
                </c:pt>
                <c:pt idx="12">
                  <c:v>76.208559431153844</c:v>
                </c:pt>
                <c:pt idx="13">
                  <c:v>54.409219648832234</c:v>
                </c:pt>
                <c:pt idx="14">
                  <c:v>79.239290397937921</c:v>
                </c:pt>
                <c:pt idx="15">
                  <c:v>131.51658320468374</c:v>
                </c:pt>
                <c:pt idx="16">
                  <c:v>90.595657268003151</c:v>
                </c:pt>
                <c:pt idx="17">
                  <c:v>104.43425392290969</c:v>
                </c:pt>
                <c:pt idx="18">
                  <c:v>29.248186205550489</c:v>
                </c:pt>
                <c:pt idx="19">
                  <c:v>20.078368857109055</c:v>
                </c:pt>
                <c:pt idx="20">
                  <c:v>69.941601866778882</c:v>
                </c:pt>
                <c:pt idx="21">
                  <c:v>55.532755048648418</c:v>
                </c:pt>
                <c:pt idx="22">
                  <c:v>58.733613377162243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724-9A4A-421733F8CCC5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release'!$AB$27:$AB$49</c:f>
                <c:numCache>
                  <c:formatCode>General</c:formatCode>
                  <c:ptCount val="23"/>
                  <c:pt idx="0">
                    <c:v>43.496118501856387</c:v>
                  </c:pt>
                  <c:pt idx="1">
                    <c:v>67.530304458509633</c:v>
                  </c:pt>
                  <c:pt idx="2">
                    <c:v>71.110223357052931</c:v>
                  </c:pt>
                  <c:pt idx="3">
                    <c:v>53.478043862435676</c:v>
                  </c:pt>
                  <c:pt idx="4">
                    <c:v>54.361383758372767</c:v>
                  </c:pt>
                  <c:pt idx="5">
                    <c:v>33.837845006501979</c:v>
                  </c:pt>
                  <c:pt idx="6">
                    <c:v>35.112082279928117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0">
                    <c:v>577.55046975851201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plus>
            <c:minus>
              <c:numRef>
                <c:f>'YE release'!$AB$27:$AB$49</c:f>
                <c:numCache>
                  <c:formatCode>General</c:formatCode>
                  <c:ptCount val="23"/>
                  <c:pt idx="0">
                    <c:v>43.496118501856387</c:v>
                  </c:pt>
                  <c:pt idx="1">
                    <c:v>67.530304458509633</c:v>
                  </c:pt>
                  <c:pt idx="2">
                    <c:v>71.110223357052931</c:v>
                  </c:pt>
                  <c:pt idx="3">
                    <c:v>53.478043862435676</c:v>
                  </c:pt>
                  <c:pt idx="4">
                    <c:v>54.361383758372767</c:v>
                  </c:pt>
                  <c:pt idx="5">
                    <c:v>33.837845006501979</c:v>
                  </c:pt>
                  <c:pt idx="6">
                    <c:v>35.112082279928117</c:v>
                  </c:pt>
                  <c:pt idx="7">
                    <c:v>42.286757532023216</c:v>
                  </c:pt>
                  <c:pt idx="8">
                    <c:v>30.613447865961966</c:v>
                  </c:pt>
                  <c:pt idx="9">
                    <c:v>44.451344754869012</c:v>
                  </c:pt>
                  <c:pt idx="10">
                    <c:v>53.728147138493853</c:v>
                  </c:pt>
                  <c:pt idx="11">
                    <c:v>40.740623801419076</c:v>
                  </c:pt>
                  <c:pt idx="12">
                    <c:v>14.697010012020758</c:v>
                  </c:pt>
                  <c:pt idx="13">
                    <c:v>62.373941171247765</c:v>
                  </c:pt>
                  <c:pt idx="14">
                    <c:v>50.469708160146837</c:v>
                  </c:pt>
                  <c:pt idx="15">
                    <c:v>420.83867677621339</c:v>
                  </c:pt>
                  <c:pt idx="16">
                    <c:v>104.76163067044972</c:v>
                  </c:pt>
                  <c:pt idx="17">
                    <c:v>301.870348519125</c:v>
                  </c:pt>
                  <c:pt idx="18">
                    <c:v>395.89069875007414</c:v>
                  </c:pt>
                  <c:pt idx="19">
                    <c:v>95.555514513831938</c:v>
                  </c:pt>
                  <c:pt idx="20">
                    <c:v>577.55046975851201</c:v>
                  </c:pt>
                  <c:pt idx="21">
                    <c:v>77.893337843446403</c:v>
                  </c:pt>
                  <c:pt idx="22">
                    <c:v>72.88337401060258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release'!$Y$27:$Y$49</c:f>
              <c:numCache>
                <c:formatCode>_(* #,##0_);_(* \(#,##0\);_(* "-"??_);_(@_)</c:formatCode>
                <c:ptCount val="23"/>
                <c:pt idx="0">
                  <c:v>53.211753463410886</c:v>
                </c:pt>
                <c:pt idx="1">
                  <c:v>84.682482171209983</c:v>
                </c:pt>
                <c:pt idx="2">
                  <c:v>90.038505455877797</c:v>
                </c:pt>
                <c:pt idx="3">
                  <c:v>64.307123295383732</c:v>
                </c:pt>
                <c:pt idx="4">
                  <c:v>41.492026427649733</c:v>
                </c:pt>
                <c:pt idx="5">
                  <c:v>36.939103962910039</c:v>
                </c:pt>
                <c:pt idx="6">
                  <c:v>26.405801009714231</c:v>
                </c:pt>
                <c:pt idx="7">
                  <c:v>31.433896292678583</c:v>
                </c:pt>
                <c:pt idx="8">
                  <c:v>32.001504445887974</c:v>
                </c:pt>
                <c:pt idx="9">
                  <c:v>19.070366304003997</c:v>
                </c:pt>
                <c:pt idx="10">
                  <c:v>35.798094923970048</c:v>
                </c:pt>
                <c:pt idx="11">
                  <c:v>39.979274856017582</c:v>
                </c:pt>
                <c:pt idx="12">
                  <c:v>28</c:v>
                </c:pt>
                <c:pt idx="13">
                  <c:v>100.46371880979808</c:v>
                </c:pt>
                <c:pt idx="14">
                  <c:v>67.042754627468611</c:v>
                </c:pt>
                <c:pt idx="15">
                  <c:v>257.82293265401341</c:v>
                </c:pt>
                <c:pt idx="16">
                  <c:v>65.221888221728577</c:v>
                </c:pt>
                <c:pt idx="17">
                  <c:v>270.7866205583901</c:v>
                </c:pt>
                <c:pt idx="18">
                  <c:v>125.83323575918446</c:v>
                </c:pt>
                <c:pt idx="19">
                  <c:v>116.09995429466751</c:v>
                </c:pt>
                <c:pt idx="20">
                  <c:v>223.71185882629928</c:v>
                </c:pt>
                <c:pt idx="21">
                  <c:v>66.611287363913959</c:v>
                </c:pt>
                <c:pt idx="22">
                  <c:v>166.35657770046416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9-4724-9A4A-421733F8CCC5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release'!$AB$51:$AB$73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20.713437436240962</c:v>
                  </c:pt>
                  <c:pt idx="2">
                    <c:v>19.737253316918988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1.0942901562099117</c:v>
                  </c:pt>
                  <c:pt idx="6">
                    <c:v>4.5274793508937714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plus>
            <c:minus>
              <c:numRef>
                <c:f>'YE release'!$AB$51:$AB$73</c:f>
                <c:numCache>
                  <c:formatCode>General</c:formatCode>
                  <c:ptCount val="23"/>
                  <c:pt idx="0">
                    <c:v>3.5624832116743246</c:v>
                  </c:pt>
                  <c:pt idx="1">
                    <c:v>20.713437436240962</c:v>
                  </c:pt>
                  <c:pt idx="2">
                    <c:v>19.737253316918988</c:v>
                  </c:pt>
                  <c:pt idx="3">
                    <c:v>1.7255778056547506</c:v>
                  </c:pt>
                  <c:pt idx="4">
                    <c:v>3.812970312495175</c:v>
                  </c:pt>
                  <c:pt idx="5">
                    <c:v>1.0942901562099117</c:v>
                  </c:pt>
                  <c:pt idx="6">
                    <c:v>4.5274793508937714</c:v>
                  </c:pt>
                  <c:pt idx="7">
                    <c:v>2.2265520072964526</c:v>
                  </c:pt>
                  <c:pt idx="8">
                    <c:v>13.192320643231483</c:v>
                  </c:pt>
                  <c:pt idx="9">
                    <c:v>22.877821874971055</c:v>
                  </c:pt>
                  <c:pt idx="10">
                    <c:v>9.4071822308275124</c:v>
                  </c:pt>
                  <c:pt idx="11">
                    <c:v>5.3158929174202809</c:v>
                  </c:pt>
                  <c:pt idx="12">
                    <c:v>2.9268668060868253</c:v>
                  </c:pt>
                  <c:pt idx="13">
                    <c:v>4.9963513901507932</c:v>
                  </c:pt>
                  <c:pt idx="14">
                    <c:v>3.7649727872324519</c:v>
                  </c:pt>
                  <c:pt idx="15">
                    <c:v>32.016579018467461</c:v>
                  </c:pt>
                  <c:pt idx="16">
                    <c:v>1.1577752483867394</c:v>
                  </c:pt>
                  <c:pt idx="17">
                    <c:v>29.250717147075889</c:v>
                  </c:pt>
                  <c:pt idx="18">
                    <c:v>23.95457978080249</c:v>
                  </c:pt>
                  <c:pt idx="19">
                    <c:v>2.7663768210442932</c:v>
                  </c:pt>
                  <c:pt idx="20">
                    <c:v>10.566685757434337</c:v>
                  </c:pt>
                  <c:pt idx="21">
                    <c:v>2.7002917879219752</c:v>
                  </c:pt>
                  <c:pt idx="22">
                    <c:v>2.9975098825562525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release'!$Y$51:$Y$73</c:f>
              <c:numCache>
                <c:formatCode>_(* #,##0_);_(* \(#,##0\);_(* "-"??_);_(@_)</c:formatCode>
                <c:ptCount val="23"/>
                <c:pt idx="0">
                  <c:v>0.84492527562625108</c:v>
                </c:pt>
                <c:pt idx="1">
                  <c:v>12.79306190029884</c:v>
                </c:pt>
                <c:pt idx="2">
                  <c:v>11.925150612780694</c:v>
                </c:pt>
                <c:pt idx="3">
                  <c:v>0.40926068038146518</c:v>
                </c:pt>
                <c:pt idx="4">
                  <c:v>0.90433408406872151</c:v>
                </c:pt>
                <c:pt idx="5">
                  <c:v>0.65667996861158218</c:v>
                </c:pt>
                <c:pt idx="6">
                  <c:v>2.6795277041729695</c:v>
                </c:pt>
                <c:pt idx="7">
                  <c:v>1.5280782972664069</c:v>
                </c:pt>
                <c:pt idx="8">
                  <c:v>5.1288639113034602</c:v>
                </c:pt>
                <c:pt idx="9">
                  <c:v>5.4260045044123295</c:v>
                </c:pt>
                <c:pt idx="10">
                  <c:v>5.2311308059505688</c:v>
                </c:pt>
                <c:pt idx="11">
                  <c:v>1.2607869347235465</c:v>
                </c:pt>
                <c:pt idx="12">
                  <c:v>2</c:v>
                </c:pt>
                <c:pt idx="13">
                  <c:v>5.6345700616470591</c:v>
                </c:pt>
                <c:pt idx="14">
                  <c:v>7.6777684999591242</c:v>
                </c:pt>
                <c:pt idx="15">
                  <c:v>19.765478907100672</c:v>
                </c:pt>
                <c:pt idx="16">
                  <c:v>1.0856734367253968</c:v>
                </c:pt>
                <c:pt idx="17">
                  <c:v>17.038274601069691</c:v>
                </c:pt>
                <c:pt idx="18">
                  <c:v>5.893681318194175</c:v>
                </c:pt>
                <c:pt idx="19">
                  <c:v>2.6773921673195873</c:v>
                </c:pt>
                <c:pt idx="20">
                  <c:v>8.6966693160762336</c:v>
                </c:pt>
                <c:pt idx="21">
                  <c:v>0.20725745614689339</c:v>
                </c:pt>
                <c:pt idx="22">
                  <c:v>6.3623954113220025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9-4724-9A4A-421733F8CCC5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release'!$AB$99:$AB$121</c:f>
                <c:numCache>
                  <c:formatCode>General</c:formatCode>
                  <c:ptCount val="23"/>
                  <c:pt idx="0">
                    <c:v>78.927211183647913</c:v>
                  </c:pt>
                  <c:pt idx="1">
                    <c:v>94.736734769213925</c:v>
                  </c:pt>
                  <c:pt idx="2">
                    <c:v>96.735929386873849</c:v>
                  </c:pt>
                  <c:pt idx="3">
                    <c:v>24.991065467461464</c:v>
                  </c:pt>
                  <c:pt idx="4">
                    <c:v>26.989507276524595</c:v>
                  </c:pt>
                  <c:pt idx="5">
                    <c:v>19.888337915509585</c:v>
                  </c:pt>
                  <c:pt idx="6">
                    <c:v>28.476037134309671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  <c:pt idx="20">
                    <c:v>16.944498695114195</c:v>
                  </c:pt>
                  <c:pt idx="21">
                    <c:v>1.6577133424830948</c:v>
                  </c:pt>
                  <c:pt idx="22">
                    <c:v>1.9643538780972669</c:v>
                  </c:pt>
                </c:numCache>
              </c:numRef>
            </c:plus>
            <c:minus>
              <c:numRef>
                <c:f>'YE release'!$AB$99:$AB$121</c:f>
                <c:numCache>
                  <c:formatCode>General</c:formatCode>
                  <c:ptCount val="23"/>
                  <c:pt idx="0">
                    <c:v>78.927211183647913</c:v>
                  </c:pt>
                  <c:pt idx="1">
                    <c:v>94.736734769213925</c:v>
                  </c:pt>
                  <c:pt idx="2">
                    <c:v>96.735929386873849</c:v>
                  </c:pt>
                  <c:pt idx="3">
                    <c:v>24.991065467461464</c:v>
                  </c:pt>
                  <c:pt idx="4">
                    <c:v>26.989507276524595</c:v>
                  </c:pt>
                  <c:pt idx="5">
                    <c:v>19.888337915509585</c:v>
                  </c:pt>
                  <c:pt idx="6">
                    <c:v>28.476037134309671</c:v>
                  </c:pt>
                  <c:pt idx="7">
                    <c:v>6.4807105065762514</c:v>
                  </c:pt>
                  <c:pt idx="8">
                    <c:v>20.979526347931149</c:v>
                  </c:pt>
                  <c:pt idx="9">
                    <c:v>7.111436589941337</c:v>
                  </c:pt>
                  <c:pt idx="10">
                    <c:v>5.0221564387944913</c:v>
                  </c:pt>
                  <c:pt idx="11">
                    <c:v>9.5318479348548504</c:v>
                  </c:pt>
                  <c:pt idx="12">
                    <c:v>1.5548351188276535</c:v>
                  </c:pt>
                  <c:pt idx="13">
                    <c:v>14.744238713735712</c:v>
                  </c:pt>
                  <c:pt idx="14">
                    <c:v>3.0603507152901259</c:v>
                  </c:pt>
                  <c:pt idx="15">
                    <c:v>0.73222970707849977</c:v>
                  </c:pt>
                  <c:pt idx="16">
                    <c:v>3.0695158490190111</c:v>
                  </c:pt>
                  <c:pt idx="17">
                    <c:v>16.033744177736502</c:v>
                  </c:pt>
                  <c:pt idx="18">
                    <c:v>22.044652848819027</c:v>
                  </c:pt>
                  <c:pt idx="19">
                    <c:v>5.6111584151810945</c:v>
                  </c:pt>
                  <c:pt idx="20">
                    <c:v>16.944498695114195</c:v>
                  </c:pt>
                  <c:pt idx="21">
                    <c:v>1.6577133424830948</c:v>
                  </c:pt>
                  <c:pt idx="22">
                    <c:v>1.9643538780972669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release'!$Y$99:$Y$121</c:f>
              <c:numCache>
                <c:formatCode>_(* #,##0_);_(* \(#,##0\);_(* "-"??_);_(@_)</c:formatCode>
                <c:ptCount val="23"/>
                <c:pt idx="0">
                  <c:v>21.923115850052195</c:v>
                </c:pt>
                <c:pt idx="1">
                  <c:v>27.076310041940822</c:v>
                </c:pt>
                <c:pt idx="2">
                  <c:v>26.888872319835489</c:v>
                </c:pt>
                <c:pt idx="3">
                  <c:v>7.5320000956184652</c:v>
                </c:pt>
                <c:pt idx="4">
                  <c:v>8.1963763160502889</c:v>
                </c:pt>
                <c:pt idx="5">
                  <c:v>5.8832468783494081</c:v>
                </c:pt>
                <c:pt idx="6">
                  <c:v>8.506135704375188</c:v>
                </c:pt>
                <c:pt idx="7">
                  <c:v>5.0561414347532319</c:v>
                </c:pt>
                <c:pt idx="8">
                  <c:v>3.4189688052048046</c:v>
                </c:pt>
                <c:pt idx="9">
                  <c:v>6.158928922320456</c:v>
                </c:pt>
                <c:pt idx="10">
                  <c:v>7.8184453697540253</c:v>
                </c:pt>
                <c:pt idx="11">
                  <c:v>3.5533759058596797</c:v>
                </c:pt>
                <c:pt idx="12">
                  <c:v>0.24339990538047121</c:v>
                </c:pt>
                <c:pt idx="13">
                  <c:v>1.5697785367058821</c:v>
                </c:pt>
                <c:pt idx="14">
                  <c:v>0.16219287166194518</c:v>
                </c:pt>
                <c:pt idx="15">
                  <c:v>4.1166374409155155</c:v>
                </c:pt>
                <c:pt idx="16">
                  <c:v>11.176488289018115</c:v>
                </c:pt>
                <c:pt idx="17">
                  <c:v>3.5289365044213938</c:v>
                </c:pt>
                <c:pt idx="18">
                  <c:v>2.7687755950097088</c:v>
                </c:pt>
                <c:pt idx="19">
                  <c:v>1.7468165393808885</c:v>
                </c:pt>
                <c:pt idx="20">
                  <c:v>1.3906214424887897</c:v>
                </c:pt>
                <c:pt idx="21">
                  <c:v>2.2035719533666422</c:v>
                </c:pt>
                <c:pt idx="22">
                  <c:v>12.360609064565917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39-4724-9A4A-421733F8CCC5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release'!$AB$147:$AB$169</c:f>
                <c:numCache>
                  <c:formatCode>General</c:formatCode>
                  <c:ptCount val="23"/>
                  <c:pt idx="0">
                    <c:v>145.12011504085496</c:v>
                  </c:pt>
                  <c:pt idx="1">
                    <c:v>131.11067826514918</c:v>
                  </c:pt>
                  <c:pt idx="2">
                    <c:v>72.928015445369141</c:v>
                  </c:pt>
                  <c:pt idx="3">
                    <c:v>314.74899200530706</c:v>
                  </c:pt>
                  <c:pt idx="4">
                    <c:v>101.17045918627069</c:v>
                  </c:pt>
                  <c:pt idx="5">
                    <c:v>231.07957735208174</c:v>
                  </c:pt>
                  <c:pt idx="6">
                    <c:v>175.83105785314081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plus>
            <c:minus>
              <c:numRef>
                <c:f>'YE release'!$AB$147:$AB$169</c:f>
                <c:numCache>
                  <c:formatCode>General</c:formatCode>
                  <c:ptCount val="23"/>
                  <c:pt idx="0">
                    <c:v>145.12011504085496</c:v>
                  </c:pt>
                  <c:pt idx="1">
                    <c:v>131.11067826514918</c:v>
                  </c:pt>
                  <c:pt idx="2">
                    <c:v>72.928015445369141</c:v>
                  </c:pt>
                  <c:pt idx="3">
                    <c:v>314.74899200530706</c:v>
                  </c:pt>
                  <c:pt idx="4">
                    <c:v>101.17045918627069</c:v>
                  </c:pt>
                  <c:pt idx="5">
                    <c:v>231.07957735208174</c:v>
                  </c:pt>
                  <c:pt idx="6">
                    <c:v>175.83105785314081</c:v>
                  </c:pt>
                  <c:pt idx="7">
                    <c:v>184.15559327949558</c:v>
                  </c:pt>
                  <c:pt idx="8">
                    <c:v>92.907582951975741</c:v>
                  </c:pt>
                  <c:pt idx="9">
                    <c:v>95.197751805573773</c:v>
                  </c:pt>
                  <c:pt idx="10">
                    <c:v>342.46291881405796</c:v>
                  </c:pt>
                  <c:pt idx="11">
                    <c:v>123.62947869180401</c:v>
                  </c:pt>
                  <c:pt idx="12">
                    <c:v>195.71725170328384</c:v>
                  </c:pt>
                  <c:pt idx="13">
                    <c:v>174.39701197803311</c:v>
                  </c:pt>
                  <c:pt idx="14">
                    <c:v>60.388189269017182</c:v>
                  </c:pt>
                  <c:pt idx="15">
                    <c:v>207.66787715150218</c:v>
                  </c:pt>
                  <c:pt idx="16">
                    <c:v>114.19273155045937</c:v>
                  </c:pt>
                  <c:pt idx="17">
                    <c:v>52.920361078282305</c:v>
                  </c:pt>
                  <c:pt idx="18">
                    <c:v>26.748370885786862</c:v>
                  </c:pt>
                  <c:pt idx="19">
                    <c:v>27.203615205056131</c:v>
                  </c:pt>
                  <c:pt idx="20">
                    <c:v>212.94980616904087</c:v>
                  </c:pt>
                  <c:pt idx="21">
                    <c:v>82.951032219664228</c:v>
                  </c:pt>
                  <c:pt idx="22">
                    <c:v>15.997269790109222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release'!$Y$147:$Y$169</c:f>
              <c:numCache>
                <c:formatCode>_(* #,##0_);_(* \(#,##0\);_(* "-"??_);_(@_)</c:formatCode>
                <c:ptCount val="23"/>
                <c:pt idx="0">
                  <c:v>111.9354735078438</c:v>
                </c:pt>
                <c:pt idx="1">
                  <c:v>63.365406672959118</c:v>
                </c:pt>
                <c:pt idx="2">
                  <c:v>26.593770528</c:v>
                </c:pt>
                <c:pt idx="3">
                  <c:v>260.94798571958984</c:v>
                </c:pt>
                <c:pt idx="4">
                  <c:v>54.238377719571339</c:v>
                </c:pt>
                <c:pt idx="5">
                  <c:v>173.90752639733702</c:v>
                </c:pt>
                <c:pt idx="6">
                  <c:v>92.95856591101861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  <c:pt idx="20">
                  <c:v>153.51618652909809</c:v>
                </c:pt>
                <c:pt idx="21">
                  <c:v>52.346205221615051</c:v>
                </c:pt>
                <c:pt idx="22">
                  <c:v>18.236754802931273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39-4724-9A4A-421733F8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release'!$AB$123:$AB$145</c:f>
                <c:numCache>
                  <c:formatCode>General</c:formatCode>
                  <c:ptCount val="23"/>
                  <c:pt idx="0">
                    <c:v>670.4746307166879</c:v>
                  </c:pt>
                  <c:pt idx="1">
                    <c:v>559.14333134925016</c:v>
                  </c:pt>
                  <c:pt idx="2">
                    <c:v>995.89575413860871</c:v>
                  </c:pt>
                  <c:pt idx="3">
                    <c:v>287.42079467678548</c:v>
                  </c:pt>
                  <c:pt idx="4">
                    <c:v>468.58001523215728</c:v>
                  </c:pt>
                  <c:pt idx="5">
                    <c:v>774.16112018475053</c:v>
                  </c:pt>
                  <c:pt idx="6">
                    <c:v>631.54170613941437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0">
                    <c:v>685.89225102127045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plus>
            <c:minus>
              <c:numRef>
                <c:f>'YE release'!$AB$123:$AB$145</c:f>
                <c:numCache>
                  <c:formatCode>General</c:formatCode>
                  <c:ptCount val="23"/>
                  <c:pt idx="0">
                    <c:v>670.4746307166879</c:v>
                  </c:pt>
                  <c:pt idx="1">
                    <c:v>559.14333134925016</c:v>
                  </c:pt>
                  <c:pt idx="2">
                    <c:v>995.89575413860871</c:v>
                  </c:pt>
                  <c:pt idx="3">
                    <c:v>287.42079467678548</c:v>
                  </c:pt>
                  <c:pt idx="4">
                    <c:v>468.58001523215728</c:v>
                  </c:pt>
                  <c:pt idx="5">
                    <c:v>774.16112018475053</c:v>
                  </c:pt>
                  <c:pt idx="6">
                    <c:v>631.54170613941437</c:v>
                  </c:pt>
                  <c:pt idx="7">
                    <c:v>646.74703499615441</c:v>
                  </c:pt>
                  <c:pt idx="8">
                    <c:v>399.07912289258746</c:v>
                  </c:pt>
                  <c:pt idx="9">
                    <c:v>350.07874480360539</c:v>
                  </c:pt>
                  <c:pt idx="10">
                    <c:v>165.96448258046698</c:v>
                  </c:pt>
                  <c:pt idx="11">
                    <c:v>177.96007899109597</c:v>
                  </c:pt>
                  <c:pt idx="12">
                    <c:v>611.04901513090613</c:v>
                  </c:pt>
                  <c:pt idx="13">
                    <c:v>281.59560066630837</c:v>
                  </c:pt>
                  <c:pt idx="14">
                    <c:v>303.00423881132019</c:v>
                  </c:pt>
                  <c:pt idx="15">
                    <c:v>497.27451007617168</c:v>
                  </c:pt>
                  <c:pt idx="16">
                    <c:v>283.28365162907306</c:v>
                  </c:pt>
                  <c:pt idx="17">
                    <c:v>467.24810661661172</c:v>
                  </c:pt>
                  <c:pt idx="18">
                    <c:v>158.1875594249978</c:v>
                  </c:pt>
                  <c:pt idx="19">
                    <c:v>618.15845058194191</c:v>
                  </c:pt>
                  <c:pt idx="20">
                    <c:v>685.89225102127045</c:v>
                  </c:pt>
                  <c:pt idx="21">
                    <c:v>466.66996444594594</c:v>
                  </c:pt>
                  <c:pt idx="22">
                    <c:v>458.10468950758752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release'!$Y$123:$Y$145</c:f>
              <c:numCache>
                <c:formatCode>_(* #,##0_);_(* \(#,##0\);_(* "-"??_);_(@_)</c:formatCode>
                <c:ptCount val="23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  <c:pt idx="20">
                  <c:v>1175.5613532540438</c:v>
                </c:pt>
                <c:pt idx="21">
                  <c:v>687.29432256760083</c:v>
                </c:pt>
                <c:pt idx="22">
                  <c:v>648.44217532761513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D4C-BD0A-DB0BB95FDDB4}"/>
            </c:ext>
          </c:extLst>
        </c:ser>
        <c:ser>
          <c:idx val="1"/>
          <c:order val="1"/>
          <c:tx>
            <c:v>PWSO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release'!$AB$195:$AB$217</c:f>
                <c:numCache>
                  <c:formatCode>General</c:formatCode>
                  <c:ptCount val="23"/>
                  <c:pt idx="0">
                    <c:v>135.91759456126044</c:v>
                  </c:pt>
                  <c:pt idx="1">
                    <c:v>319.0427000039162</c:v>
                  </c:pt>
                  <c:pt idx="2">
                    <c:v>591.55148685485744</c:v>
                  </c:pt>
                  <c:pt idx="3">
                    <c:v>312.37272953724232</c:v>
                  </c:pt>
                  <c:pt idx="4">
                    <c:v>124.26226166573132</c:v>
                  </c:pt>
                  <c:pt idx="5">
                    <c:v>158.88243768989415</c:v>
                  </c:pt>
                  <c:pt idx="6">
                    <c:v>124.81983807497038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plus>
            <c:minus>
              <c:numRef>
                <c:f>'YE release'!$AB$195:$AB$217</c:f>
                <c:numCache>
                  <c:formatCode>General</c:formatCode>
                  <c:ptCount val="23"/>
                  <c:pt idx="0">
                    <c:v>135.91759456126044</c:v>
                  </c:pt>
                  <c:pt idx="1">
                    <c:v>319.0427000039162</c:v>
                  </c:pt>
                  <c:pt idx="2">
                    <c:v>591.55148685485744</c:v>
                  </c:pt>
                  <c:pt idx="3">
                    <c:v>312.37272953724232</c:v>
                  </c:pt>
                  <c:pt idx="4">
                    <c:v>124.26226166573132</c:v>
                  </c:pt>
                  <c:pt idx="5">
                    <c:v>158.88243768989415</c:v>
                  </c:pt>
                  <c:pt idx="6">
                    <c:v>124.81983807497038</c:v>
                  </c:pt>
                  <c:pt idx="7">
                    <c:v>242.72131384609204</c:v>
                  </c:pt>
                  <c:pt idx="8">
                    <c:v>168.05180786499639</c:v>
                  </c:pt>
                  <c:pt idx="9">
                    <c:v>174.7738801795962</c:v>
                  </c:pt>
                  <c:pt idx="10">
                    <c:v>210.38684963619909</c:v>
                  </c:pt>
                  <c:pt idx="11">
                    <c:v>96.580702213935083</c:v>
                  </c:pt>
                  <c:pt idx="12">
                    <c:v>196.95777209403494</c:v>
                  </c:pt>
                  <c:pt idx="13">
                    <c:v>93.999382996086482</c:v>
                  </c:pt>
                  <c:pt idx="14">
                    <c:v>168.99265352742086</c:v>
                  </c:pt>
                  <c:pt idx="15">
                    <c:v>215.40702145171838</c:v>
                  </c:pt>
                  <c:pt idx="16">
                    <c:v>80.733315615960947</c:v>
                  </c:pt>
                  <c:pt idx="17">
                    <c:v>143.54045669314337</c:v>
                  </c:pt>
                  <c:pt idx="18">
                    <c:v>212.73915467034274</c:v>
                  </c:pt>
                  <c:pt idx="19">
                    <c:v>246.09192610755662</c:v>
                  </c:pt>
                  <c:pt idx="20">
                    <c:v>244.72040442920681</c:v>
                  </c:pt>
                  <c:pt idx="21">
                    <c:v>121.95373244268271</c:v>
                  </c:pt>
                  <c:pt idx="22">
                    <c:v>167.33188399829453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release'!$Y$195:$Y$217</c:f>
              <c:numCache>
                <c:formatCode>_(* #,##0_);_(* \(#,##0\);_(* "-"??_);_(@_)</c:formatCode>
                <c:ptCount val="23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  <c:pt idx="20">
                  <c:v>1103.9635394939994</c:v>
                </c:pt>
                <c:pt idx="21">
                  <c:v>325.66458938374728</c:v>
                </c:pt>
                <c:pt idx="22">
                  <c:v>339.34652369064321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1-4D4C-BD0A-DB0BB95FDDB4}"/>
            </c:ext>
          </c:extLst>
        </c:ser>
        <c:ser>
          <c:idx val="2"/>
          <c:order val="2"/>
          <c:tx>
            <c:v>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release'!$AB$75:$AB$97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82.028069693191611</c:v>
                  </c:pt>
                  <c:pt idx="2">
                    <c:v>43.891144367856249</c:v>
                  </c:pt>
                  <c:pt idx="3">
                    <c:v>151.12035525415357</c:v>
                  </c:pt>
                  <c:pt idx="4">
                    <c:v>312.89411559563655</c:v>
                  </c:pt>
                  <c:pt idx="5">
                    <c:v>308.01876736370502</c:v>
                  </c:pt>
                  <c:pt idx="6">
                    <c:v>194.08094039049527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plus>
            <c:minus>
              <c:numRef>
                <c:f>'YE release'!$AB$75:$AB$97</c:f>
                <c:numCache>
                  <c:formatCode>General</c:formatCode>
                  <c:ptCount val="23"/>
                  <c:pt idx="0">
                    <c:v>40.199365869625353</c:v>
                  </c:pt>
                  <c:pt idx="1">
                    <c:v>82.028069693191611</c:v>
                  </c:pt>
                  <c:pt idx="2">
                    <c:v>43.891144367856249</c:v>
                  </c:pt>
                  <c:pt idx="3">
                    <c:v>151.12035525415357</c:v>
                  </c:pt>
                  <c:pt idx="4">
                    <c:v>312.89411559563655</c:v>
                  </c:pt>
                  <c:pt idx="5">
                    <c:v>308.01876736370502</c:v>
                  </c:pt>
                  <c:pt idx="6">
                    <c:v>194.08094039049527</c:v>
                  </c:pt>
                  <c:pt idx="7">
                    <c:v>129.26367461966828</c:v>
                  </c:pt>
                  <c:pt idx="8">
                    <c:v>108.46459931517379</c:v>
                  </c:pt>
                  <c:pt idx="9">
                    <c:v>63.342638427324154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177.24611277052534</c:v>
                  </c:pt>
                  <c:pt idx="13">
                    <c:v>26.28460754048119</c:v>
                  </c:pt>
                  <c:pt idx="14">
                    <c:v>80.073727181604966</c:v>
                  </c:pt>
                  <c:pt idx="15">
                    <c:v>51.91818096858875</c:v>
                  </c:pt>
                  <c:pt idx="16">
                    <c:v>61.957574428084463</c:v>
                  </c:pt>
                  <c:pt idx="17">
                    <c:v>0</c:v>
                  </c:pt>
                  <c:pt idx="18">
                    <c:v>33.299876709566334</c:v>
                  </c:pt>
                  <c:pt idx="19">
                    <c:v>47.392983025639516</c:v>
                  </c:pt>
                  <c:pt idx="20">
                    <c:v>12.813799712125062</c:v>
                  </c:pt>
                  <c:pt idx="21">
                    <c:v>183.68896469514615</c:v>
                  </c:pt>
                  <c:pt idx="22">
                    <c:v>51.213687683202309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release'!$Y$75:$Y$97</c:f>
              <c:numCache>
                <c:formatCode>_(* #,##0_);_(* \(#,##0\);_(* "-"??_);_(@_)</c:formatCode>
                <c:ptCount val="23"/>
                <c:pt idx="0">
                  <c:v>23.962553202000002</c:v>
                </c:pt>
                <c:pt idx="1">
                  <c:v>53.790168120798633</c:v>
                </c:pt>
                <c:pt idx="2">
                  <c:v>26.163195843</c:v>
                </c:pt>
                <c:pt idx="3">
                  <c:v>86.236315786626051</c:v>
                </c:pt>
                <c:pt idx="4">
                  <c:v>188.65998559743196</c:v>
                </c:pt>
                <c:pt idx="5">
                  <c:v>148.78669734428809</c:v>
                </c:pt>
                <c:pt idx="6">
                  <c:v>96.891485920266391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  <c:pt idx="20">
                  <c:v>27.800799563037977</c:v>
                </c:pt>
                <c:pt idx="21">
                  <c:v>63.712592060355668</c:v>
                </c:pt>
                <c:pt idx="22">
                  <c:v>34.627743634767342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1-4D4C-BD0A-DB0BB95FDDB4}"/>
            </c:ext>
          </c:extLst>
        </c:ser>
        <c:ser>
          <c:idx val="3"/>
          <c:order val="3"/>
          <c:tx>
            <c:v>PWSI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release'!$AB$171:$AB$193</c:f>
                <c:numCache>
                  <c:formatCode>General</c:formatCode>
                  <c:ptCount val="23"/>
                  <c:pt idx="0">
                    <c:v>1815.0298274875893</c:v>
                  </c:pt>
                  <c:pt idx="1">
                    <c:v>726.33093029073882</c:v>
                  </c:pt>
                  <c:pt idx="2">
                    <c:v>3570.0638197306057</c:v>
                  </c:pt>
                  <c:pt idx="3">
                    <c:v>2503.987665719274</c:v>
                  </c:pt>
                  <c:pt idx="4">
                    <c:v>1376.8096436048131</c:v>
                  </c:pt>
                  <c:pt idx="5">
                    <c:v>2283.0225322048109</c:v>
                  </c:pt>
                  <c:pt idx="6">
                    <c:v>4594.7859234071329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  <c:pt idx="22">
                    <c:v>847.11944099958203</c:v>
                  </c:pt>
                </c:numCache>
              </c:numRef>
            </c:plus>
            <c:minus>
              <c:numRef>
                <c:f>'YE release'!$AB$171:$AB$193</c:f>
                <c:numCache>
                  <c:formatCode>General</c:formatCode>
                  <c:ptCount val="23"/>
                  <c:pt idx="0">
                    <c:v>1815.0298274875893</c:v>
                  </c:pt>
                  <c:pt idx="1">
                    <c:v>726.33093029073882</c:v>
                  </c:pt>
                  <c:pt idx="2">
                    <c:v>3570.0638197306057</c:v>
                  </c:pt>
                  <c:pt idx="3">
                    <c:v>2503.987665719274</c:v>
                  </c:pt>
                  <c:pt idx="4">
                    <c:v>1376.8096436048131</c:v>
                  </c:pt>
                  <c:pt idx="5">
                    <c:v>2283.0225322048109</c:v>
                  </c:pt>
                  <c:pt idx="6">
                    <c:v>4594.7859234071329</c:v>
                  </c:pt>
                  <c:pt idx="7">
                    <c:v>1041.3213219167922</c:v>
                  </c:pt>
                  <c:pt idx="8">
                    <c:v>1340.3218895388259</c:v>
                  </c:pt>
                  <c:pt idx="9">
                    <c:v>937.29069924278383</c:v>
                  </c:pt>
                  <c:pt idx="10">
                    <c:v>736.00692171467108</c:v>
                  </c:pt>
                  <c:pt idx="11">
                    <c:v>402.82683314704849</c:v>
                  </c:pt>
                  <c:pt idx="12">
                    <c:v>409.47594614473081</c:v>
                  </c:pt>
                  <c:pt idx="13">
                    <c:v>1717.3895720606206</c:v>
                  </c:pt>
                  <c:pt idx="14">
                    <c:v>816.54714450199822</c:v>
                  </c:pt>
                  <c:pt idx="15">
                    <c:v>1904.0381213782466</c:v>
                  </c:pt>
                  <c:pt idx="16">
                    <c:v>2177.6335797801949</c:v>
                  </c:pt>
                  <c:pt idx="17">
                    <c:v>738.20306750562213</c:v>
                  </c:pt>
                  <c:pt idx="18">
                    <c:v>1186.2999048712775</c:v>
                  </c:pt>
                  <c:pt idx="19">
                    <c:v>1323.9413384190846</c:v>
                  </c:pt>
                  <c:pt idx="20">
                    <c:v>2746.9513084297687</c:v>
                  </c:pt>
                  <c:pt idx="21">
                    <c:v>1047.3742511018725</c:v>
                  </c:pt>
                  <c:pt idx="22">
                    <c:v>847.11944099958203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release'!$Y$171:$Y$193</c:f>
              <c:numCache>
                <c:formatCode>_(* #,##0_);_(* \(#,##0\);_(* "-"??_);_(@_)</c:formatCode>
                <c:ptCount val="23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  <c:pt idx="20">
                  <c:v>2309.598575572315</c:v>
                </c:pt>
                <c:pt idx="21">
                  <c:v>779.45183626055666</c:v>
                </c:pt>
                <c:pt idx="22">
                  <c:v>714.81116358415738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1-4D4C-BD0A-DB0BB95F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release'!$AB$243:$AB$265</c:f>
                <c:numCache>
                  <c:formatCode>General</c:formatCode>
                  <c:ptCount val="23"/>
                  <c:pt idx="0">
                    <c:v>1806.6697624052983</c:v>
                  </c:pt>
                  <c:pt idx="1">
                    <c:v>2061.4695741843334</c:v>
                  </c:pt>
                  <c:pt idx="2">
                    <c:v>1443.7192245788747</c:v>
                  </c:pt>
                  <c:pt idx="3">
                    <c:v>1354.3057848920851</c:v>
                  </c:pt>
                  <c:pt idx="4">
                    <c:v>1648.8968946270047</c:v>
                  </c:pt>
                  <c:pt idx="5">
                    <c:v>1305.495458082949</c:v>
                  </c:pt>
                  <c:pt idx="6">
                    <c:v>1625.0146086624509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plus>
            <c:minus>
              <c:numRef>
                <c:f>'YE release'!$AB$243:$AB$265</c:f>
                <c:numCache>
                  <c:formatCode>General</c:formatCode>
                  <c:ptCount val="23"/>
                  <c:pt idx="0">
                    <c:v>1806.6697624052983</c:v>
                  </c:pt>
                  <c:pt idx="1">
                    <c:v>2061.4695741843334</c:v>
                  </c:pt>
                  <c:pt idx="2">
                    <c:v>1443.7192245788747</c:v>
                  </c:pt>
                  <c:pt idx="3">
                    <c:v>1354.3057848920851</c:v>
                  </c:pt>
                  <c:pt idx="4">
                    <c:v>1648.8968946270047</c:v>
                  </c:pt>
                  <c:pt idx="5">
                    <c:v>1305.495458082949</c:v>
                  </c:pt>
                  <c:pt idx="6">
                    <c:v>1625.0146086624509</c:v>
                  </c:pt>
                  <c:pt idx="7">
                    <c:v>1047.7730299594321</c:v>
                  </c:pt>
                  <c:pt idx="8">
                    <c:v>763.69296197568474</c:v>
                  </c:pt>
                  <c:pt idx="9">
                    <c:v>819.24822862504595</c:v>
                  </c:pt>
                  <c:pt idx="10">
                    <c:v>525.92923284501467</c:v>
                  </c:pt>
                  <c:pt idx="11">
                    <c:v>357.97879099051443</c:v>
                  </c:pt>
                  <c:pt idx="12">
                    <c:v>346.44750546601705</c:v>
                  </c:pt>
                  <c:pt idx="13">
                    <c:v>255.08113217043109</c:v>
                  </c:pt>
                  <c:pt idx="14">
                    <c:v>158.31668809613726</c:v>
                  </c:pt>
                  <c:pt idx="15">
                    <c:v>177.10093478163805</c:v>
                  </c:pt>
                  <c:pt idx="16">
                    <c:v>130.90276028724452</c:v>
                  </c:pt>
                  <c:pt idx="17">
                    <c:v>185.80646730834221</c:v>
                  </c:pt>
                  <c:pt idx="18">
                    <c:v>349.79779531401823</c:v>
                  </c:pt>
                  <c:pt idx="19">
                    <c:v>1075.4261149948386</c:v>
                  </c:pt>
                  <c:pt idx="20">
                    <c:v>1192.2663212616242</c:v>
                  </c:pt>
                  <c:pt idx="21">
                    <c:v>246.45721733715749</c:v>
                  </c:pt>
                  <c:pt idx="22">
                    <c:v>825.61422967319709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release'!$Y$243:$Y$265</c:f>
              <c:numCache>
                <c:formatCode>_(* #,##0_);_(* \(#,##0\);_(* "-"??_);_(@_)</c:formatCode>
                <c:ptCount val="23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  <c:pt idx="20">
                  <c:v>1170.3386964254696</c:v>
                </c:pt>
                <c:pt idx="21">
                  <c:v>284.00848483801997</c:v>
                </c:pt>
                <c:pt idx="22">
                  <c:v>751.73872207209797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7EB-B4B4-13F19725A064}"/>
            </c:ext>
          </c:extLst>
        </c:ser>
        <c:ser>
          <c:idx val="1"/>
          <c:order val="1"/>
          <c:tx>
            <c:v>CSEO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release'!$AB$219:$AB$241</c:f>
                <c:numCache>
                  <c:formatCode>General</c:formatCode>
                  <c:ptCount val="23"/>
                  <c:pt idx="0">
                    <c:v>975.79187344285822</c:v>
                  </c:pt>
                  <c:pt idx="1">
                    <c:v>716.93756308864135</c:v>
                  </c:pt>
                  <c:pt idx="2">
                    <c:v>668.8744363969987</c:v>
                  </c:pt>
                  <c:pt idx="3">
                    <c:v>771.89917439876808</c:v>
                  </c:pt>
                  <c:pt idx="4">
                    <c:v>973.21498405383124</c:v>
                  </c:pt>
                  <c:pt idx="5">
                    <c:v>818.10822108420609</c:v>
                  </c:pt>
                  <c:pt idx="6">
                    <c:v>994.4970095584232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plus>
            <c:minus>
              <c:numRef>
                <c:f>'YE release'!$AB$219:$AB$241</c:f>
                <c:numCache>
                  <c:formatCode>General</c:formatCode>
                  <c:ptCount val="23"/>
                  <c:pt idx="0">
                    <c:v>975.79187344285822</c:v>
                  </c:pt>
                  <c:pt idx="1">
                    <c:v>716.93756308864135</c:v>
                  </c:pt>
                  <c:pt idx="2">
                    <c:v>668.8744363969987</c:v>
                  </c:pt>
                  <c:pt idx="3">
                    <c:v>771.89917439876808</c:v>
                  </c:pt>
                  <c:pt idx="4">
                    <c:v>973.21498405383124</c:v>
                  </c:pt>
                  <c:pt idx="5">
                    <c:v>818.10822108420609</c:v>
                  </c:pt>
                  <c:pt idx="6">
                    <c:v>994.4970095584232</c:v>
                  </c:pt>
                  <c:pt idx="7">
                    <c:v>586.21655693007972</c:v>
                  </c:pt>
                  <c:pt idx="8">
                    <c:v>620.27383638888682</c:v>
                  </c:pt>
                  <c:pt idx="9">
                    <c:v>314.18295539519647</c:v>
                  </c:pt>
                  <c:pt idx="10">
                    <c:v>132.59992095787888</c:v>
                  </c:pt>
                  <c:pt idx="11">
                    <c:v>154.0767260603821</c:v>
                  </c:pt>
                  <c:pt idx="12">
                    <c:v>452.97879555572524</c:v>
                  </c:pt>
                  <c:pt idx="13">
                    <c:v>287.64827071705781</c:v>
                  </c:pt>
                  <c:pt idx="14">
                    <c:v>150.10801183124738</c:v>
                  </c:pt>
                  <c:pt idx="15">
                    <c:v>440.88688210774404</c:v>
                  </c:pt>
                  <c:pt idx="16">
                    <c:v>212.06805121381211</c:v>
                  </c:pt>
                  <c:pt idx="17">
                    <c:v>459.97064864478324</c:v>
                  </c:pt>
                  <c:pt idx="18">
                    <c:v>858.1595557226741</c:v>
                  </c:pt>
                  <c:pt idx="19">
                    <c:v>459.51412763484001</c:v>
                  </c:pt>
                  <c:pt idx="20">
                    <c:v>952.80285214466505</c:v>
                  </c:pt>
                  <c:pt idx="21">
                    <c:v>1797.0361022278482</c:v>
                  </c:pt>
                  <c:pt idx="22">
                    <c:v>1181.8056297324142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release'!$Y$219:$Y$241</c:f>
              <c:numCache>
                <c:formatCode>_(* #,##0_);_(* \(#,##0\);_(* "-"??_);_(@_)</c:formatCode>
                <c:ptCount val="23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  <c:pt idx="20">
                  <c:v>2477.5908269571664</c:v>
                </c:pt>
                <c:pt idx="21">
                  <c:v>3092.3992685788121</c:v>
                </c:pt>
                <c:pt idx="22">
                  <c:v>4029.444290750047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7EB-B4B4-13F19725A064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release'!$AB$339:$AB$361</c:f>
                <c:numCache>
                  <c:formatCode>General</c:formatCode>
                  <c:ptCount val="23"/>
                  <c:pt idx="0">
                    <c:v>8.6178326601515867</c:v>
                  </c:pt>
                  <c:pt idx="1">
                    <c:v>16.016011002611464</c:v>
                  </c:pt>
                  <c:pt idx="2">
                    <c:v>28.172048128891376</c:v>
                  </c:pt>
                  <c:pt idx="3">
                    <c:v>35.857403582878341</c:v>
                  </c:pt>
                  <c:pt idx="4">
                    <c:v>36.694307227376889</c:v>
                  </c:pt>
                  <c:pt idx="5">
                    <c:v>34.311148500415129</c:v>
                  </c:pt>
                  <c:pt idx="6">
                    <c:v>30.388240865146312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plus>
            <c:minus>
              <c:numRef>
                <c:f>'YE release'!$AB$339:$AB$361</c:f>
                <c:numCache>
                  <c:formatCode>General</c:formatCode>
                  <c:ptCount val="23"/>
                  <c:pt idx="0">
                    <c:v>8.6178326601515867</c:v>
                  </c:pt>
                  <c:pt idx="1">
                    <c:v>16.016011002611464</c:v>
                  </c:pt>
                  <c:pt idx="2">
                    <c:v>28.172048128891376</c:v>
                  </c:pt>
                  <c:pt idx="3">
                    <c:v>35.857403582878341</c:v>
                  </c:pt>
                  <c:pt idx="4">
                    <c:v>36.694307227376889</c:v>
                  </c:pt>
                  <c:pt idx="5">
                    <c:v>34.311148500415129</c:v>
                  </c:pt>
                  <c:pt idx="6">
                    <c:v>30.388240865146312</c:v>
                  </c:pt>
                  <c:pt idx="7">
                    <c:v>0</c:v>
                  </c:pt>
                  <c:pt idx="8">
                    <c:v>5.3644341244247356</c:v>
                  </c:pt>
                  <c:pt idx="9">
                    <c:v>6.3176085053209841</c:v>
                  </c:pt>
                  <c:pt idx="10">
                    <c:v>4.2856876214205917</c:v>
                  </c:pt>
                  <c:pt idx="11">
                    <c:v>3.8300951489353579</c:v>
                  </c:pt>
                  <c:pt idx="12">
                    <c:v>2.6333930193169564</c:v>
                  </c:pt>
                  <c:pt idx="13">
                    <c:v>2.0577111005654589</c:v>
                  </c:pt>
                  <c:pt idx="14">
                    <c:v>25.144301042808404</c:v>
                  </c:pt>
                  <c:pt idx="15">
                    <c:v>7.2350367125246819</c:v>
                  </c:pt>
                  <c:pt idx="16">
                    <c:v>0</c:v>
                  </c:pt>
                  <c:pt idx="17">
                    <c:v>170.90078791719944</c:v>
                  </c:pt>
                  <c:pt idx="18">
                    <c:v>0</c:v>
                  </c:pt>
                  <c:pt idx="19">
                    <c:v>32.370128022741547</c:v>
                  </c:pt>
                  <c:pt idx="20">
                    <c:v>14.994118068017958</c:v>
                  </c:pt>
                  <c:pt idx="21">
                    <c:v>92.599567991586696</c:v>
                  </c:pt>
                  <c:pt idx="22">
                    <c:v>40.845127860077469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release'!$Y$339:$Y$361</c:f>
              <c:numCache>
                <c:formatCode>_(* #,##0_);_(* \(#,##0\);_(* "-"??_);_(@_)</c:formatCode>
                <c:ptCount val="23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  <c:pt idx="20">
                  <c:v>228.80067669084906</c:v>
                </c:pt>
                <c:pt idx="21">
                  <c:v>123.21685835769638</c:v>
                </c:pt>
                <c:pt idx="22">
                  <c:v>160.36124920321987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7EB-B4B4-13F19725A06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release'!$AB$267:$AB$289</c:f>
                <c:numCache>
                  <c:formatCode>General</c:formatCode>
                  <c:ptCount val="23"/>
                  <c:pt idx="0">
                    <c:v>286.78097239387967</c:v>
                  </c:pt>
                  <c:pt idx="1">
                    <c:v>530.35050666584698</c:v>
                  </c:pt>
                  <c:pt idx="2">
                    <c:v>420.98724080044542</c:v>
                  </c:pt>
                  <c:pt idx="3">
                    <c:v>549.95796914221273</c:v>
                  </c:pt>
                  <c:pt idx="4">
                    <c:v>511.59208928697956</c:v>
                  </c:pt>
                  <c:pt idx="5">
                    <c:v>594.22641750411117</c:v>
                  </c:pt>
                  <c:pt idx="6">
                    <c:v>631.5239701015056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plus>
            <c:minus>
              <c:numRef>
                <c:f>'YE release'!$AB$267:$AB$289</c:f>
                <c:numCache>
                  <c:formatCode>General</c:formatCode>
                  <c:ptCount val="23"/>
                  <c:pt idx="0">
                    <c:v>286.78097239387967</c:v>
                  </c:pt>
                  <c:pt idx="1">
                    <c:v>530.35050666584698</c:v>
                  </c:pt>
                  <c:pt idx="2">
                    <c:v>420.98724080044542</c:v>
                  </c:pt>
                  <c:pt idx="3">
                    <c:v>549.95796914221273</c:v>
                  </c:pt>
                  <c:pt idx="4">
                    <c:v>511.59208928697956</c:v>
                  </c:pt>
                  <c:pt idx="5">
                    <c:v>594.22641750411117</c:v>
                  </c:pt>
                  <c:pt idx="6">
                    <c:v>631.5239701015056</c:v>
                  </c:pt>
                  <c:pt idx="7">
                    <c:v>598.5935575042414</c:v>
                  </c:pt>
                  <c:pt idx="8">
                    <c:v>422.07216277366513</c:v>
                  </c:pt>
                  <c:pt idx="9">
                    <c:v>111.33559641739527</c:v>
                  </c:pt>
                  <c:pt idx="10">
                    <c:v>91.777788324626286</c:v>
                  </c:pt>
                  <c:pt idx="11">
                    <c:v>151.87535096538366</c:v>
                  </c:pt>
                  <c:pt idx="12">
                    <c:v>156.53450538960476</c:v>
                  </c:pt>
                  <c:pt idx="13">
                    <c:v>54.404800992287498</c:v>
                  </c:pt>
                  <c:pt idx="14">
                    <c:v>128.42704627908469</c:v>
                  </c:pt>
                  <c:pt idx="15">
                    <c:v>98.693184400620325</c:v>
                  </c:pt>
                  <c:pt idx="16">
                    <c:v>142.62359060506594</c:v>
                  </c:pt>
                  <c:pt idx="17">
                    <c:v>78.61336136847622</c:v>
                  </c:pt>
                  <c:pt idx="18">
                    <c:v>108.94352524712177</c:v>
                  </c:pt>
                  <c:pt idx="19">
                    <c:v>550.260616464858</c:v>
                  </c:pt>
                  <c:pt idx="20">
                    <c:v>185.53330048408748</c:v>
                  </c:pt>
                  <c:pt idx="21">
                    <c:v>388.79022649274299</c:v>
                  </c:pt>
                  <c:pt idx="22">
                    <c:v>985.34069048989443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release'!$Y$267:$Y$289</c:f>
              <c:numCache>
                <c:formatCode>_(* #,##0_);_(* \(#,##0\);_(* "-"??_);_(@_)</c:formatCode>
                <c:ptCount val="23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  <c:pt idx="20">
                  <c:v>882.61966271977042</c:v>
                </c:pt>
                <c:pt idx="21">
                  <c:v>612.48317033274554</c:v>
                </c:pt>
                <c:pt idx="22">
                  <c:v>1020.9128576630764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1-47EB-B4B4-13F19725A06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release'!$AB$291:$AB$313</c:f>
                <c:numCache>
                  <c:formatCode>General</c:formatCode>
                  <c:ptCount val="23"/>
                  <c:pt idx="0">
                    <c:v>2566.6849650998161</c:v>
                  </c:pt>
                  <c:pt idx="1">
                    <c:v>3692.6881400072048</c:v>
                  </c:pt>
                  <c:pt idx="2">
                    <c:v>3074.3541257558136</c:v>
                  </c:pt>
                  <c:pt idx="3">
                    <c:v>3134.0766171919258</c:v>
                  </c:pt>
                  <c:pt idx="4">
                    <c:v>3038.8777369911572</c:v>
                  </c:pt>
                  <c:pt idx="5">
                    <c:v>2260.4195282537853</c:v>
                  </c:pt>
                  <c:pt idx="6">
                    <c:v>3542.7415842230089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plus>
            <c:minus>
              <c:numRef>
                <c:f>'YE release'!$AB$291:$AB$313</c:f>
                <c:numCache>
                  <c:formatCode>General</c:formatCode>
                  <c:ptCount val="23"/>
                  <c:pt idx="0">
                    <c:v>2566.6849650998161</c:v>
                  </c:pt>
                  <c:pt idx="1">
                    <c:v>3692.6881400072048</c:v>
                  </c:pt>
                  <c:pt idx="2">
                    <c:v>3074.3541257558136</c:v>
                  </c:pt>
                  <c:pt idx="3">
                    <c:v>3134.0766171919258</c:v>
                  </c:pt>
                  <c:pt idx="4">
                    <c:v>3038.8777369911572</c:v>
                  </c:pt>
                  <c:pt idx="5">
                    <c:v>2260.4195282537853</c:v>
                  </c:pt>
                  <c:pt idx="6">
                    <c:v>3542.7415842230089</c:v>
                  </c:pt>
                  <c:pt idx="7">
                    <c:v>2584.4147005673608</c:v>
                  </c:pt>
                  <c:pt idx="8">
                    <c:v>1439.065828663782</c:v>
                  </c:pt>
                  <c:pt idx="9">
                    <c:v>1017.9254850091812</c:v>
                  </c:pt>
                  <c:pt idx="10">
                    <c:v>534.41367850531333</c:v>
                  </c:pt>
                  <c:pt idx="11">
                    <c:v>1340.7995165011409</c:v>
                  </c:pt>
                  <c:pt idx="12">
                    <c:v>855.48735250397056</c:v>
                  </c:pt>
                  <c:pt idx="13">
                    <c:v>987.17923370160611</c:v>
                  </c:pt>
                  <c:pt idx="14">
                    <c:v>1932.1549805090988</c:v>
                  </c:pt>
                  <c:pt idx="15">
                    <c:v>703.10440114381743</c:v>
                  </c:pt>
                  <c:pt idx="16">
                    <c:v>532.35961645047655</c:v>
                  </c:pt>
                  <c:pt idx="17">
                    <c:v>902.58300128246151</c:v>
                  </c:pt>
                  <c:pt idx="18">
                    <c:v>2043.1894949228345</c:v>
                  </c:pt>
                  <c:pt idx="19">
                    <c:v>1998.7099861193917</c:v>
                  </c:pt>
                  <c:pt idx="20">
                    <c:v>5570.666193046387</c:v>
                  </c:pt>
                  <c:pt idx="21">
                    <c:v>2746.8060255539367</c:v>
                  </c:pt>
                  <c:pt idx="22">
                    <c:v>2520.776788648473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release'!$Y$291:$Y$313</c:f>
              <c:numCache>
                <c:formatCode>_(* #,##0_);_(* \(#,##0\);_(* "-"??_);_(@_)</c:formatCode>
                <c:ptCount val="23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  <c:pt idx="20">
                  <c:v>6637.303187756801</c:v>
                </c:pt>
                <c:pt idx="21">
                  <c:v>3367.1305768926827</c:v>
                </c:pt>
                <c:pt idx="22">
                  <c:v>3428.5566377607734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1-47EB-B4B4-13F19725A06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release'!$AB$315:$AB$337</c:f>
                <c:numCache>
                  <c:formatCode>General</c:formatCode>
                  <c:ptCount val="23"/>
                  <c:pt idx="0">
                    <c:v>933.36709166934475</c:v>
                  </c:pt>
                  <c:pt idx="1">
                    <c:v>1041.5028935902046</c:v>
                  </c:pt>
                  <c:pt idx="2">
                    <c:v>767.88418231070204</c:v>
                  </c:pt>
                  <c:pt idx="3">
                    <c:v>1242.6058185151123</c:v>
                  </c:pt>
                  <c:pt idx="4">
                    <c:v>1069.6853701570085</c:v>
                  </c:pt>
                  <c:pt idx="5">
                    <c:v>1125.4377662309823</c:v>
                  </c:pt>
                  <c:pt idx="6">
                    <c:v>1577.3086494711526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plus>
            <c:minus>
              <c:numRef>
                <c:f>'YE release'!$AB$315:$AB$337</c:f>
                <c:numCache>
                  <c:formatCode>General</c:formatCode>
                  <c:ptCount val="23"/>
                  <c:pt idx="0">
                    <c:v>933.36709166934475</c:v>
                  </c:pt>
                  <c:pt idx="1">
                    <c:v>1041.5028935902046</c:v>
                  </c:pt>
                  <c:pt idx="2">
                    <c:v>767.88418231070204</c:v>
                  </c:pt>
                  <c:pt idx="3">
                    <c:v>1242.6058185151123</c:v>
                  </c:pt>
                  <c:pt idx="4">
                    <c:v>1069.6853701570085</c:v>
                  </c:pt>
                  <c:pt idx="5">
                    <c:v>1125.4377662309823</c:v>
                  </c:pt>
                  <c:pt idx="6">
                    <c:v>1577.3086494711526</c:v>
                  </c:pt>
                  <c:pt idx="7">
                    <c:v>669.29819140948985</c:v>
                  </c:pt>
                  <c:pt idx="8">
                    <c:v>518.26525340674777</c:v>
                  </c:pt>
                  <c:pt idx="9">
                    <c:v>596.8586562178499</c:v>
                  </c:pt>
                  <c:pt idx="10">
                    <c:v>209.97420796132332</c:v>
                  </c:pt>
                  <c:pt idx="11">
                    <c:v>319.14071495676177</c:v>
                  </c:pt>
                  <c:pt idx="12">
                    <c:v>313.17232036078224</c:v>
                  </c:pt>
                  <c:pt idx="13">
                    <c:v>121.59913103337655</c:v>
                  </c:pt>
                  <c:pt idx="14">
                    <c:v>272.66632589996095</c:v>
                  </c:pt>
                  <c:pt idx="15">
                    <c:v>229.27507114615273</c:v>
                  </c:pt>
                  <c:pt idx="16">
                    <c:v>385.32567462078339</c:v>
                  </c:pt>
                  <c:pt idx="17">
                    <c:v>309.26836242045545</c:v>
                  </c:pt>
                  <c:pt idx="18">
                    <c:v>315.99869085228426</c:v>
                  </c:pt>
                  <c:pt idx="19">
                    <c:v>1087.4646087689407</c:v>
                  </c:pt>
                  <c:pt idx="20">
                    <c:v>363.23343905353107</c:v>
                  </c:pt>
                  <c:pt idx="21">
                    <c:v>513.11456858284282</c:v>
                  </c:pt>
                  <c:pt idx="22">
                    <c:v>428.75519670329294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'YE release'!$B$3:$B$25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'YE release'!$Y$315:$Y$337</c:f>
              <c:numCache>
                <c:formatCode>_(* #,##0_);_(* \(#,##0\);_(* "-"??_);_(@_)</c:formatCode>
                <c:ptCount val="23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  <c:pt idx="20">
                  <c:v>443.36154452041734</c:v>
                </c:pt>
                <c:pt idx="21">
                  <c:v>436.18097292086264</c:v>
                </c:pt>
                <c:pt idx="22">
                  <c:v>477.3611523148968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EB-B4B4-13F19725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Kodiak'!$B$3:$B$25</c:f>
              <c:numCache>
                <c:formatCode>_(* #,##0_);_(* \(#,##0\);_(* "-"??_);_(@_)</c:formatCode>
                <c:ptCount val="23"/>
                <c:pt idx="0">
                  <c:v>1181.552007740248</c:v>
                </c:pt>
                <c:pt idx="1">
                  <c:v>3068.9662538707739</c:v>
                </c:pt>
                <c:pt idx="2">
                  <c:v>1396.3796455112022</c:v>
                </c:pt>
                <c:pt idx="3">
                  <c:v>1086.4140538702541</c:v>
                </c:pt>
                <c:pt idx="4">
                  <c:v>1255.2071978331467</c:v>
                </c:pt>
                <c:pt idx="5">
                  <c:v>1163.1382102170232</c:v>
                </c:pt>
                <c:pt idx="6">
                  <c:v>2188.1729390098617</c:v>
                </c:pt>
                <c:pt idx="7">
                  <c:v>1292.0347928795959</c:v>
                </c:pt>
                <c:pt idx="8">
                  <c:v>4350.2596648618219</c:v>
                </c:pt>
                <c:pt idx="9">
                  <c:v>2281.7764097529202</c:v>
                </c:pt>
                <c:pt idx="10">
                  <c:v>2399.9316105269454</c:v>
                </c:pt>
                <c:pt idx="11">
                  <c:v>2155.9487933442188</c:v>
                </c:pt>
                <c:pt idx="12">
                  <c:v>5205.8461538461534</c:v>
                </c:pt>
                <c:pt idx="13">
                  <c:v>2063.9967105263158</c:v>
                </c:pt>
                <c:pt idx="14">
                  <c:v>2394.3778677462888</c:v>
                </c:pt>
                <c:pt idx="15">
                  <c:v>4342.3738450604123</c:v>
                </c:pt>
                <c:pt idx="16">
                  <c:v>1977.3732283464567</c:v>
                </c:pt>
                <c:pt idx="17">
                  <c:v>2255.8292783505153</c:v>
                </c:pt>
                <c:pt idx="18">
                  <c:v>1501.3143183114662</c:v>
                </c:pt>
                <c:pt idx="19">
                  <c:v>1449.0351201478743</c:v>
                </c:pt>
                <c:pt idx="20">
                  <c:v>2923.5684702738808</c:v>
                </c:pt>
                <c:pt idx="21">
                  <c:v>894.07351225204206</c:v>
                </c:pt>
                <c:pt idx="22">
                  <c:v>1660.8149525757856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FB0-9F83-962EA8AA6553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Kodiak'!$C$3:$C$25</c:f>
              <c:numCache>
                <c:formatCode>_(* #,##0_);_(* \(#,##0\);_(* "-"??_);_(@_)</c:formatCode>
                <c:ptCount val="23"/>
                <c:pt idx="0">
                  <c:v>596.859496047015</c:v>
                </c:pt>
                <c:pt idx="1">
                  <c:v>1642.0512402768109</c:v>
                </c:pt>
                <c:pt idx="2">
                  <c:v>753.63825768148433</c:v>
                </c:pt>
                <c:pt idx="3">
                  <c:v>1012.185689148855</c:v>
                </c:pt>
                <c:pt idx="4">
                  <c:v>1207.4715150444219</c:v>
                </c:pt>
                <c:pt idx="5">
                  <c:v>622.98928965275991</c:v>
                </c:pt>
                <c:pt idx="6">
                  <c:v>1023.1877075091686</c:v>
                </c:pt>
                <c:pt idx="7">
                  <c:v>1130.4573865222267</c:v>
                </c:pt>
                <c:pt idx="8">
                  <c:v>3659.5463570993247</c:v>
                </c:pt>
                <c:pt idx="9">
                  <c:v>1240.4775701253629</c:v>
                </c:pt>
                <c:pt idx="10">
                  <c:v>876.03571193997368</c:v>
                </c:pt>
                <c:pt idx="11">
                  <c:v>1662.6800247023989</c:v>
                </c:pt>
                <c:pt idx="12">
                  <c:v>562.08754208754203</c:v>
                </c:pt>
                <c:pt idx="13">
                  <c:v>998.47058823529403</c:v>
                </c:pt>
                <c:pt idx="14">
                  <c:v>682.37016052880074</c:v>
                </c:pt>
                <c:pt idx="15">
                  <c:v>869.06521040796656</c:v>
                </c:pt>
                <c:pt idx="16">
                  <c:v>820.5452898550725</c:v>
                </c:pt>
                <c:pt idx="17">
                  <c:v>1744.6029173419772</c:v>
                </c:pt>
                <c:pt idx="18">
                  <c:v>1553.6504854368932</c:v>
                </c:pt>
                <c:pt idx="19">
                  <c:v>948.11574697173626</c:v>
                </c:pt>
                <c:pt idx="20">
                  <c:v>1112.3878923766817</c:v>
                </c:pt>
                <c:pt idx="21">
                  <c:v>399.57366771159872</c:v>
                </c:pt>
                <c:pt idx="22">
                  <c:v>778.19118467546957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FB0-9F83-962EA8AA6553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Kodiak'!$D$3:$D$25</c:f>
              <c:numCache>
                <c:formatCode>_(* #,##0_);_(* \(#,##0\);_(* "-"??_);_(@_)</c:formatCode>
                <c:ptCount val="23"/>
                <c:pt idx="0">
                  <c:v>4850.8433996588765</c:v>
                </c:pt>
                <c:pt idx="1">
                  <c:v>5731.036758467947</c:v>
                </c:pt>
                <c:pt idx="2">
                  <c:v>5283.9544174855628</c:v>
                </c:pt>
                <c:pt idx="3">
                  <c:v>5345.4282393706399</c:v>
                </c:pt>
                <c:pt idx="4">
                  <c:v>8720.8999137876472</c:v>
                </c:pt>
                <c:pt idx="5">
                  <c:v>4906.7286922816747</c:v>
                </c:pt>
                <c:pt idx="6">
                  <c:v>11400.599695050816</c:v>
                </c:pt>
                <c:pt idx="7">
                  <c:v>4658.0391401102233</c:v>
                </c:pt>
                <c:pt idx="8">
                  <c:v>4836.8720765031776</c:v>
                </c:pt>
                <c:pt idx="9">
                  <c:v>4373.0241477339532</c:v>
                </c:pt>
                <c:pt idx="10">
                  <c:v>3680.0465192112561</c:v>
                </c:pt>
                <c:pt idx="11">
                  <c:v>2724.4080153614086</c:v>
                </c:pt>
                <c:pt idx="12">
                  <c:v>3835.6798149500855</c:v>
                </c:pt>
                <c:pt idx="13">
                  <c:v>5144.1969775924963</c:v>
                </c:pt>
                <c:pt idx="14">
                  <c:v>1640.9872340425534</c:v>
                </c:pt>
                <c:pt idx="15">
                  <c:v>2217.2714932126696</c:v>
                </c:pt>
                <c:pt idx="16">
                  <c:v>2668.1167675329298</c:v>
                </c:pt>
                <c:pt idx="17">
                  <c:v>2335.9730500951173</c:v>
                </c:pt>
                <c:pt idx="18">
                  <c:v>1078.3109112240907</c:v>
                </c:pt>
                <c:pt idx="19">
                  <c:v>1114.122735042735</c:v>
                </c:pt>
                <c:pt idx="20">
                  <c:v>5150.0983074426158</c:v>
                </c:pt>
                <c:pt idx="21">
                  <c:v>915.17377049180323</c:v>
                </c:pt>
                <c:pt idx="22">
                  <c:v>1989.2979797979797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4-4FB0-9F83-962EA8AA6553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Kodiak'!$E$3:$E$25</c:f>
              <c:numCache>
                <c:formatCode>_(* #,##0_);_(* \(#,##0\);_(* "-"??_);_(@_)</c:formatCode>
                <c:ptCount val="23"/>
                <c:pt idx="0">
                  <c:v>433.82748975180436</c:v>
                </c:pt>
                <c:pt idx="1">
                  <c:v>600.47233502154506</c:v>
                </c:pt>
                <c:pt idx="2">
                  <c:v>594.96341451676028</c:v>
                </c:pt>
                <c:pt idx="3">
                  <c:v>566.04158186663994</c:v>
                </c:pt>
                <c:pt idx="4">
                  <c:v>893.82235190133656</c:v>
                </c:pt>
                <c:pt idx="5">
                  <c:v>437.95918013039295</c:v>
                </c:pt>
                <c:pt idx="6">
                  <c:v>579.81388312860201</c:v>
                </c:pt>
                <c:pt idx="7">
                  <c:v>753.34487902932369</c:v>
                </c:pt>
                <c:pt idx="8">
                  <c:v>545.3831299736969</c:v>
                </c:pt>
                <c:pt idx="9">
                  <c:v>791.9073225628174</c:v>
                </c:pt>
                <c:pt idx="10">
                  <c:v>957.1749377063619</c:v>
                </c:pt>
                <c:pt idx="11">
                  <c:v>725.80027650539967</c:v>
                </c:pt>
                <c:pt idx="12">
                  <c:v>399</c:v>
                </c:pt>
                <c:pt idx="13">
                  <c:v>1069.1747146619844</c:v>
                </c:pt>
                <c:pt idx="14">
                  <c:v>1134.258394160584</c:v>
                </c:pt>
                <c:pt idx="15">
                  <c:v>3228.6711409395971</c:v>
                </c:pt>
                <c:pt idx="16">
                  <c:v>1122.0404761904763</c:v>
                </c:pt>
                <c:pt idx="17">
                  <c:v>3433.6358762886598</c:v>
                </c:pt>
                <c:pt idx="18">
                  <c:v>2481.6699029126212</c:v>
                </c:pt>
                <c:pt idx="19">
                  <c:v>2478.9239690721647</c:v>
                </c:pt>
                <c:pt idx="20">
                  <c:v>4176.5263861055446</c:v>
                </c:pt>
                <c:pt idx="21">
                  <c:v>1680.8025078369906</c:v>
                </c:pt>
                <c:pt idx="22">
                  <c:v>3439.5376604054304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4-4FB0-9F83-962EA8AA6553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Kodiak'!$F$3:$F$25</c:f>
              <c:numCache>
                <c:formatCode>_(* #,##0_);_(* \(#,##0\);_(* "-"??_);_(@_)</c:formatCode>
                <c:ptCount val="23"/>
                <c:pt idx="0">
                  <c:v>176.28545615311415</c:v>
                </c:pt>
                <c:pt idx="1">
                  <c:v>139.10024274581664</c:v>
                </c:pt>
                <c:pt idx="2">
                  <c:v>59.220895426436783</c:v>
                </c:pt>
                <c:pt idx="3">
                  <c:v>85.388267824164657</c:v>
                </c:pt>
                <c:pt idx="4">
                  <c:v>188.68052728887997</c:v>
                </c:pt>
                <c:pt idx="5">
                  <c:v>35.807983281101308</c:v>
                </c:pt>
                <c:pt idx="6">
                  <c:v>154.24977413397488</c:v>
                </c:pt>
                <c:pt idx="7">
                  <c:v>110.17841009569634</c:v>
                </c:pt>
                <c:pt idx="8">
                  <c:v>652.80707981700084</c:v>
                </c:pt>
                <c:pt idx="9">
                  <c:v>1132.0831637332799</c:v>
                </c:pt>
                <c:pt idx="10">
                  <c:v>465.50378265431704</c:v>
                </c:pt>
                <c:pt idx="11">
                  <c:v>263.05095410347502</c:v>
                </c:pt>
                <c:pt idx="12">
                  <c:v>231</c:v>
                </c:pt>
                <c:pt idx="13">
                  <c:v>227.41176470588238</c:v>
                </c:pt>
                <c:pt idx="14">
                  <c:v>239.73284671532846</c:v>
                </c:pt>
                <c:pt idx="15">
                  <c:v>680.77852348993281</c:v>
                </c:pt>
                <c:pt idx="16">
                  <c:v>35.896031746031746</c:v>
                </c:pt>
                <c:pt idx="17">
                  <c:v>815.07293354943272</c:v>
                </c:pt>
                <c:pt idx="18">
                  <c:v>427.51456310679612</c:v>
                </c:pt>
                <c:pt idx="19">
                  <c:v>198.71134020618555</c:v>
                </c:pt>
                <c:pt idx="20">
                  <c:v>51.087443946188344</c:v>
                </c:pt>
                <c:pt idx="21">
                  <c:v>50.683385579937301</c:v>
                </c:pt>
                <c:pt idx="22">
                  <c:v>115.66189324902362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4-4FB0-9F83-962EA8AA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Kodiak'!$B$31:$B$53</c:f>
              <c:numCache>
                <c:formatCode>_(* #,##0_);_(* \(#,##0\);_(* "-"??_);_(@_)</c:formatCode>
                <c:ptCount val="23"/>
                <c:pt idx="0">
                  <c:v>966.35271248599952</c:v>
                </c:pt>
                <c:pt idx="1">
                  <c:v>2571.9017550544081</c:v>
                </c:pt>
                <c:pt idx="2">
                  <c:v>1209.9897882827454</c:v>
                </c:pt>
                <c:pt idx="3">
                  <c:v>840.76619164476983</c:v>
                </c:pt>
                <c:pt idx="4">
                  <c:v>986.65470357203037</c:v>
                </c:pt>
                <c:pt idx="5">
                  <c:v>813.05636666936402</c:v>
                </c:pt>
                <c:pt idx="6">
                  <c:v>1908.9465318717607</c:v>
                </c:pt>
                <c:pt idx="7">
                  <c:v>1057.2159545182903</c:v>
                </c:pt>
                <c:pt idx="8">
                  <c:v>3066.0988883752607</c:v>
                </c:pt>
                <c:pt idx="9">
                  <c:v>1749.0371038097658</c:v>
                </c:pt>
                <c:pt idx="10">
                  <c:v>1587.4993635393212</c:v>
                </c:pt>
                <c:pt idx="11">
                  <c:v>1218.6368347045352</c:v>
                </c:pt>
                <c:pt idx="12">
                  <c:v>3887.4223551269224</c:v>
                </c:pt>
                <c:pt idx="13">
                  <c:v>1420.0639135856086</c:v>
                </c:pt>
                <c:pt idx="14">
                  <c:v>1282.5738202853699</c:v>
                </c:pt>
                <c:pt idx="15">
                  <c:v>3204.1576520814042</c:v>
                </c:pt>
                <c:pt idx="16">
                  <c:v>1190.5076393416914</c:v>
                </c:pt>
                <c:pt idx="17">
                  <c:v>1428.8483061637112</c:v>
                </c:pt>
                <c:pt idx="18">
                  <c:v>840.82285602291518</c:v>
                </c:pt>
                <c:pt idx="19">
                  <c:v>915.81845842428459</c:v>
                </c:pt>
                <c:pt idx="20">
                  <c:v>2281.2166794686809</c:v>
                </c:pt>
                <c:pt idx="21">
                  <c:v>617.25579469201398</c:v>
                </c:pt>
                <c:pt idx="22">
                  <c:v>424.28620754324999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5BE-9F88-6214E1B11FCD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Kodiak'!$D$31:$D$53</c:f>
              <c:numCache>
                <c:formatCode>_(* #,##0_);_(* \(#,##0\);_(* "-"??_);_(@_)</c:formatCode>
                <c:ptCount val="23"/>
                <c:pt idx="0">
                  <c:v>399.75416623550194</c:v>
                </c:pt>
                <c:pt idx="1">
                  <c:v>1308.4547682763161</c:v>
                </c:pt>
                <c:pt idx="2">
                  <c:v>531.45804354244501</c:v>
                </c:pt>
                <c:pt idx="3">
                  <c:v>822.94453634238675</c:v>
                </c:pt>
                <c:pt idx="4">
                  <c:v>1027.2621422402008</c:v>
                </c:pt>
                <c:pt idx="5">
                  <c:v>528.30325308977831</c:v>
                </c:pt>
                <c:pt idx="6">
                  <c:v>886.23583001064424</c:v>
                </c:pt>
                <c:pt idx="7">
                  <c:v>995.30733705228022</c:v>
                </c:pt>
                <c:pt idx="8">
                  <c:v>3353.1833030420698</c:v>
                </c:pt>
                <c:pt idx="9">
                  <c:v>975.331627752759</c:v>
                </c:pt>
                <c:pt idx="10">
                  <c:v>737.57878010332354</c:v>
                </c:pt>
                <c:pt idx="11">
                  <c:v>1294.8818683537847</c:v>
                </c:pt>
                <c:pt idx="12">
                  <c:v>511.85134372155886</c:v>
                </c:pt>
                <c:pt idx="13">
                  <c:v>835.3747668412941</c:v>
                </c:pt>
                <c:pt idx="14">
                  <c:v>623.44620906820012</c:v>
                </c:pt>
                <c:pt idx="15">
                  <c:v>803.89900955821065</c:v>
                </c:pt>
                <c:pt idx="16">
                  <c:v>751.97867941098377</c:v>
                </c:pt>
                <c:pt idx="17">
                  <c:v>1516.5025785412122</c:v>
                </c:pt>
                <c:pt idx="18">
                  <c:v>1263.5494714087088</c:v>
                </c:pt>
                <c:pt idx="19">
                  <c:v>786.57366045120318</c:v>
                </c:pt>
                <c:pt idx="20">
                  <c:v>980.50065734663679</c:v>
                </c:pt>
                <c:pt idx="21">
                  <c:v>360.36303340136044</c:v>
                </c:pt>
                <c:pt idx="22">
                  <c:v>715.30611911614358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5BE-9F88-6214E1B11FCD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Kodiak'!$F$31:$F$53</c:f>
              <c:numCache>
                <c:formatCode>_(* #,##0_);_(* \(#,##0\);_(* "-"??_);_(@_)</c:formatCode>
                <c:ptCount val="23"/>
                <c:pt idx="0">
                  <c:v>3645.5830248905831</c:v>
                </c:pt>
                <c:pt idx="1">
                  <c:v>4447.8199443017711</c:v>
                </c:pt>
                <c:pt idx="2">
                  <c:v>4482.0998375259041</c:v>
                </c:pt>
                <c:pt idx="3">
                  <c:v>3651.5630277237524</c:v>
                </c:pt>
                <c:pt idx="4">
                  <c:v>6701.0135153589781</c:v>
                </c:pt>
                <c:pt idx="5">
                  <c:v>3695.9746960634106</c:v>
                </c:pt>
                <c:pt idx="6">
                  <c:v>9636.4473544578432</c:v>
                </c:pt>
                <c:pt idx="7">
                  <c:v>3777.1239570567332</c:v>
                </c:pt>
                <c:pt idx="8">
                  <c:v>3739.6479450060251</c:v>
                </c:pt>
                <c:pt idx="9">
                  <c:v>3144.0620964848658</c:v>
                </c:pt>
                <c:pt idx="10">
                  <c:v>2261.2759949148003</c:v>
                </c:pt>
                <c:pt idx="11">
                  <c:v>1772.8213459704029</c:v>
                </c:pt>
                <c:pt idx="12">
                  <c:v>2863.4927065059419</c:v>
                </c:pt>
                <c:pt idx="13">
                  <c:v>3798.9938801668964</c:v>
                </c:pt>
                <c:pt idx="14">
                  <c:v>1008.8234298884555</c:v>
                </c:pt>
                <c:pt idx="15">
                  <c:v>1712.0600073246924</c:v>
                </c:pt>
                <c:pt idx="16">
                  <c:v>1915.6390262707846</c:v>
                </c:pt>
                <c:pt idx="17">
                  <c:v>1669.8164062131134</c:v>
                </c:pt>
                <c:pt idx="18">
                  <c:v>721.39098910572386</c:v>
                </c:pt>
                <c:pt idx="19">
                  <c:v>824.67786162600544</c:v>
                </c:pt>
                <c:pt idx="20">
                  <c:v>4050.6233270870598</c:v>
                </c:pt>
                <c:pt idx="21">
                  <c:v>662.65252773070813</c:v>
                </c:pt>
                <c:pt idx="22">
                  <c:v>1770.9237271291513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5BE-9F88-6214E1B11FCD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Kodiak'!$H$31:$H$53</c:f>
              <c:numCache>
                <c:formatCode>_(* #,##0_);_(* \(#,##0\);_(* "-"??_);_(@_)</c:formatCode>
                <c:ptCount val="23"/>
                <c:pt idx="0">
                  <c:v>207.76067748950055</c:v>
                </c:pt>
                <c:pt idx="1">
                  <c:v>372.01422715375293</c:v>
                </c:pt>
                <c:pt idx="2">
                  <c:v>390.3879323192902</c:v>
                </c:pt>
                <c:pt idx="3">
                  <c:v>357.49042333542798</c:v>
                </c:pt>
                <c:pt idx="4">
                  <c:v>690.28574297793216</c:v>
                </c:pt>
                <c:pt idx="5">
                  <c:v>293.64288108694836</c:v>
                </c:pt>
                <c:pt idx="6">
                  <c:v>491.50264878463781</c:v>
                </c:pt>
                <c:pt idx="7">
                  <c:v>610.70587206752987</c:v>
                </c:pt>
                <c:pt idx="8">
                  <c:v>350.03444725857707</c:v>
                </c:pt>
                <c:pt idx="9">
                  <c:v>555.5071873645843</c:v>
                </c:pt>
                <c:pt idx="10">
                  <c:v>608.78730161242436</c:v>
                </c:pt>
                <c:pt idx="11">
                  <c:v>388.01843672684174</c:v>
                </c:pt>
                <c:pt idx="12">
                  <c:v>276.80434796100002</c:v>
                </c:pt>
                <c:pt idx="13">
                  <c:v>720.71073602802903</c:v>
                </c:pt>
                <c:pt idx="14">
                  <c:v>592.19304206502488</c:v>
                </c:pt>
                <c:pt idx="15">
                  <c:v>2367.9631967257246</c:v>
                </c:pt>
                <c:pt idx="16">
                  <c:v>706.13594751980713</c:v>
                </c:pt>
                <c:pt idx="17">
                  <c:v>2182.2550732583504</c:v>
                </c:pt>
                <c:pt idx="18">
                  <c:v>1603.1058711180581</c:v>
                </c:pt>
                <c:pt idx="19">
                  <c:v>1749.5174683570463</c:v>
                </c:pt>
                <c:pt idx="20">
                  <c:v>3220.6084229461162</c:v>
                </c:pt>
                <c:pt idx="21">
                  <c:v>1185.1726817022038</c:v>
                </c:pt>
                <c:pt idx="22">
                  <c:v>2868.052707399007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5BE-9F88-6214E1B11FCD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Kodiak'!$J$31:$J$53</c:f>
              <c:numCache>
                <c:formatCode>_(* #,##0_);_(* \(#,##0\);_(* "-"??_);_(@_)</c:formatCode>
                <c:ptCount val="23"/>
                <c:pt idx="0">
                  <c:v>155.0431313251558</c:v>
                </c:pt>
                <c:pt idx="1">
                  <c:v>99.946334341699654</c:v>
                </c:pt>
                <c:pt idx="2">
                  <c:v>31.208625541077495</c:v>
                </c:pt>
                <c:pt idx="3">
                  <c:v>72.653288051436817</c:v>
                </c:pt>
                <c:pt idx="4">
                  <c:v>166.95835829582848</c:v>
                </c:pt>
                <c:pt idx="5">
                  <c:v>31.204594519662443</c:v>
                </c:pt>
                <c:pt idx="6">
                  <c:v>136.4917462404737</c:v>
                </c:pt>
                <c:pt idx="7">
                  <c:v>96.642384954205468</c:v>
                </c:pt>
                <c:pt idx="8">
                  <c:v>588.624565332918</c:v>
                </c:pt>
                <c:pt idx="9">
                  <c:v>973.54868547837964</c:v>
                </c:pt>
                <c:pt idx="10">
                  <c:v>406.25211378373444</c:v>
                </c:pt>
                <c:pt idx="11">
                  <c:v>157.55259879007929</c:v>
                </c:pt>
                <c:pt idx="12">
                  <c:v>207.30769223999999</c:v>
                </c:pt>
                <c:pt idx="13">
                  <c:v>180.79323035788235</c:v>
                </c:pt>
                <c:pt idx="14">
                  <c:v>205.88187524060146</c:v>
                </c:pt>
                <c:pt idx="15">
                  <c:v>520.43030463612081</c:v>
                </c:pt>
                <c:pt idx="16">
                  <c:v>30.908756817240477</c:v>
                </c:pt>
                <c:pt idx="17">
                  <c:v>702.78561361630796</c:v>
                </c:pt>
                <c:pt idx="18">
                  <c:v>345.84195573626209</c:v>
                </c:pt>
                <c:pt idx="19">
                  <c:v>178.27416122898967</c:v>
                </c:pt>
                <c:pt idx="20">
                  <c:v>37.491939023623317</c:v>
                </c:pt>
                <c:pt idx="21">
                  <c:v>46.068342562025073</c:v>
                </c:pt>
                <c:pt idx="22">
                  <c:v>101.82000149958267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2-45BE-9F88-6214E1B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</a:t>
                </a:r>
                <a:r>
                  <a:rPr lang="en-US" baseline="0"/>
                  <a:t> </a:t>
                </a:r>
                <a:r>
                  <a:rPr lang="en-US"/>
                  <a:t>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Kodiak'!$B$59:$B$81</c:f>
              <c:numCache>
                <c:formatCode>_(* #,##0_);_(* \(#,##0\);_(* "-"??_);_(@_)</c:formatCode>
                <c:ptCount val="23"/>
                <c:pt idx="0">
                  <c:v>9.9127322840229475</c:v>
                </c:pt>
                <c:pt idx="1">
                  <c:v>39.145382337708952</c:v>
                </c:pt>
                <c:pt idx="2">
                  <c:v>27.696191093572573</c:v>
                </c:pt>
                <c:pt idx="3">
                  <c:v>12.086669518150973</c:v>
                </c:pt>
                <c:pt idx="4">
                  <c:v>22.194206772439966</c:v>
                </c:pt>
                <c:pt idx="5">
                  <c:v>43.404880786918689</c:v>
                </c:pt>
                <c:pt idx="6">
                  <c:v>32.191982112055484</c:v>
                </c:pt>
                <c:pt idx="7">
                  <c:v>24.199935522648474</c:v>
                </c:pt>
                <c:pt idx="8">
                  <c:v>42.343013309629939</c:v>
                </c:pt>
                <c:pt idx="9">
                  <c:v>29.013425323252104</c:v>
                </c:pt>
                <c:pt idx="10">
                  <c:v>37.946198524254406</c:v>
                </c:pt>
                <c:pt idx="11">
                  <c:v>22.020082433873043</c:v>
                </c:pt>
                <c:pt idx="12">
                  <c:v>76.208559431153844</c:v>
                </c:pt>
                <c:pt idx="13">
                  <c:v>54.409219648832234</c:v>
                </c:pt>
                <c:pt idx="14">
                  <c:v>79.239290397937921</c:v>
                </c:pt>
                <c:pt idx="15">
                  <c:v>131.51658320468374</c:v>
                </c:pt>
                <c:pt idx="16">
                  <c:v>90.595657268003151</c:v>
                </c:pt>
                <c:pt idx="17">
                  <c:v>104.43425392290969</c:v>
                </c:pt>
                <c:pt idx="18">
                  <c:v>29.248186205550489</c:v>
                </c:pt>
                <c:pt idx="19">
                  <c:v>20.078368857109055</c:v>
                </c:pt>
                <c:pt idx="20">
                  <c:v>69.941601866778882</c:v>
                </c:pt>
                <c:pt idx="21">
                  <c:v>55.532755048648418</c:v>
                </c:pt>
                <c:pt idx="22">
                  <c:v>58.733613377162243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834-845C-7BEF77D27845}"/>
            </c:ext>
          </c:extLst>
        </c:ser>
        <c:ser>
          <c:idx val="1"/>
          <c:order val="1"/>
          <c:tx>
            <c:strRef>
              <c:f>'RF release harv Kodiak'!$C$2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Kodiak'!$D$59:$D$81</c:f>
              <c:numCache>
                <c:formatCode>_(* #,##0_);_(* \(#,##0\);_(* "-"??_);_(@_)</c:formatCode>
                <c:ptCount val="23"/>
                <c:pt idx="0">
                  <c:v>21.923115850052195</c:v>
                </c:pt>
                <c:pt idx="1">
                  <c:v>27.076310041940822</c:v>
                </c:pt>
                <c:pt idx="2">
                  <c:v>26.888872319835489</c:v>
                </c:pt>
                <c:pt idx="3">
                  <c:v>7.5320000956184652</c:v>
                </c:pt>
                <c:pt idx="4">
                  <c:v>8.1963763160502889</c:v>
                </c:pt>
                <c:pt idx="5">
                  <c:v>5.8832468783494081</c:v>
                </c:pt>
                <c:pt idx="6">
                  <c:v>8.506135704375188</c:v>
                </c:pt>
                <c:pt idx="7">
                  <c:v>5.0561414347532319</c:v>
                </c:pt>
                <c:pt idx="8">
                  <c:v>3.4189688052048046</c:v>
                </c:pt>
                <c:pt idx="9">
                  <c:v>6.158928922320456</c:v>
                </c:pt>
                <c:pt idx="10">
                  <c:v>7.8184453697540253</c:v>
                </c:pt>
                <c:pt idx="11">
                  <c:v>3.5533759058596797</c:v>
                </c:pt>
                <c:pt idx="12">
                  <c:v>0.24339990538047121</c:v>
                </c:pt>
                <c:pt idx="13">
                  <c:v>1.5697785367058821</c:v>
                </c:pt>
                <c:pt idx="14">
                  <c:v>0.16219287166194518</c:v>
                </c:pt>
                <c:pt idx="15">
                  <c:v>4.1166374409155155</c:v>
                </c:pt>
                <c:pt idx="16">
                  <c:v>11.176488289018115</c:v>
                </c:pt>
                <c:pt idx="17">
                  <c:v>3.5289365044213938</c:v>
                </c:pt>
                <c:pt idx="18">
                  <c:v>2.7687755950097088</c:v>
                </c:pt>
                <c:pt idx="19">
                  <c:v>1.7468165393808885</c:v>
                </c:pt>
                <c:pt idx="20">
                  <c:v>1.3906214424887897</c:v>
                </c:pt>
                <c:pt idx="21">
                  <c:v>2.2035719533666422</c:v>
                </c:pt>
                <c:pt idx="22">
                  <c:v>12.360609064565917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834-845C-7BEF77D27845}"/>
            </c:ext>
          </c:extLst>
        </c:ser>
        <c:ser>
          <c:idx val="2"/>
          <c:order val="2"/>
          <c:tx>
            <c:strRef>
              <c:f>'RF release harv Kodiak'!$D$2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Kodiak'!$F$59:$F$81</c:f>
              <c:numCache>
                <c:formatCode>_(* #,##0_);_(* \(#,##0\);_(* "-"??_);_(@_)</c:formatCode>
                <c:ptCount val="23"/>
                <c:pt idx="0">
                  <c:v>111.9354735078438</c:v>
                </c:pt>
                <c:pt idx="1">
                  <c:v>63.365406672959118</c:v>
                </c:pt>
                <c:pt idx="2">
                  <c:v>26.593770528</c:v>
                </c:pt>
                <c:pt idx="3">
                  <c:v>260.94798571958984</c:v>
                </c:pt>
                <c:pt idx="4">
                  <c:v>54.238377719571339</c:v>
                </c:pt>
                <c:pt idx="5">
                  <c:v>173.90752639733702</c:v>
                </c:pt>
                <c:pt idx="6">
                  <c:v>92.95856591101861</c:v>
                </c:pt>
                <c:pt idx="7">
                  <c:v>115.03996554683668</c:v>
                </c:pt>
                <c:pt idx="8">
                  <c:v>60.53967185366939</c:v>
                </c:pt>
                <c:pt idx="9">
                  <c:v>45.440321033777991</c:v>
                </c:pt>
                <c:pt idx="10">
                  <c:v>244.25478763031327</c:v>
                </c:pt>
                <c:pt idx="11">
                  <c:v>58.000255918862912</c:v>
                </c:pt>
                <c:pt idx="12">
                  <c:v>113.56393551126956</c:v>
                </c:pt>
                <c:pt idx="13">
                  <c:v>58.505841040406466</c:v>
                </c:pt>
                <c:pt idx="14">
                  <c:v>46.435112959455331</c:v>
                </c:pt>
                <c:pt idx="15">
                  <c:v>100.94218154127149</c:v>
                </c:pt>
                <c:pt idx="16">
                  <c:v>53.034958288746175</c:v>
                </c:pt>
                <c:pt idx="17">
                  <c:v>28.765203907736208</c:v>
                </c:pt>
                <c:pt idx="18">
                  <c:v>19.223834637290572</c:v>
                </c:pt>
                <c:pt idx="19">
                  <c:v>33.106142080601707</c:v>
                </c:pt>
                <c:pt idx="20">
                  <c:v>153.51618652909809</c:v>
                </c:pt>
                <c:pt idx="21">
                  <c:v>52.346205221615051</c:v>
                </c:pt>
                <c:pt idx="22">
                  <c:v>18.236754802931273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D-4834-845C-7BEF77D27845}"/>
            </c:ext>
          </c:extLst>
        </c:ser>
        <c:ser>
          <c:idx val="3"/>
          <c:order val="3"/>
          <c:tx>
            <c:strRef>
              <c:f>'RF release harv Kodiak'!$E$2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Kodiak'!$H$59:$H$81</c:f>
              <c:numCache>
                <c:formatCode>_(* #,##0_);_(* \(#,##0\);_(* "-"??_);_(@_)</c:formatCode>
                <c:ptCount val="23"/>
                <c:pt idx="0">
                  <c:v>53.211753463410886</c:v>
                </c:pt>
                <c:pt idx="1">
                  <c:v>84.682482171209983</c:v>
                </c:pt>
                <c:pt idx="2">
                  <c:v>90.038505455877797</c:v>
                </c:pt>
                <c:pt idx="3">
                  <c:v>64.307123295383732</c:v>
                </c:pt>
                <c:pt idx="4">
                  <c:v>41.492026427649733</c:v>
                </c:pt>
                <c:pt idx="5">
                  <c:v>36.939103962910039</c:v>
                </c:pt>
                <c:pt idx="6">
                  <c:v>26.405801009714231</c:v>
                </c:pt>
                <c:pt idx="7">
                  <c:v>31.433896292678583</c:v>
                </c:pt>
                <c:pt idx="8">
                  <c:v>32.001504445887974</c:v>
                </c:pt>
                <c:pt idx="9">
                  <c:v>19.070366304003997</c:v>
                </c:pt>
                <c:pt idx="10">
                  <c:v>35.798094923970048</c:v>
                </c:pt>
                <c:pt idx="11">
                  <c:v>39.979274856017582</c:v>
                </c:pt>
                <c:pt idx="12">
                  <c:v>28</c:v>
                </c:pt>
                <c:pt idx="13">
                  <c:v>100.46371880979808</c:v>
                </c:pt>
                <c:pt idx="14">
                  <c:v>67.042754627468611</c:v>
                </c:pt>
                <c:pt idx="15">
                  <c:v>257.82293265401341</c:v>
                </c:pt>
                <c:pt idx="16">
                  <c:v>65.221888221728577</c:v>
                </c:pt>
                <c:pt idx="17">
                  <c:v>270.7866205583901</c:v>
                </c:pt>
                <c:pt idx="18">
                  <c:v>125.83323575918446</c:v>
                </c:pt>
                <c:pt idx="19">
                  <c:v>116.09995429466751</c:v>
                </c:pt>
                <c:pt idx="20">
                  <c:v>223.71185882629928</c:v>
                </c:pt>
                <c:pt idx="21">
                  <c:v>66.611287363913959</c:v>
                </c:pt>
                <c:pt idx="22">
                  <c:v>166.35657770046416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D-4834-845C-7BEF77D27845}"/>
            </c:ext>
          </c:extLst>
        </c:ser>
        <c:ser>
          <c:idx val="4"/>
          <c:order val="4"/>
          <c:tx>
            <c:strRef>
              <c:f>'RF release harv Kodiak'!$F$2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harv Kodiak'!$A$3:$A$25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harv Kodiak'!$J$59:$J$81</c:f>
              <c:numCache>
                <c:formatCode>_(* #,##0_);_(* \(#,##0\);_(* "-"??_);_(@_)</c:formatCode>
                <c:ptCount val="23"/>
                <c:pt idx="0">
                  <c:v>0.84492527562625108</c:v>
                </c:pt>
                <c:pt idx="1">
                  <c:v>12.79306190029884</c:v>
                </c:pt>
                <c:pt idx="2">
                  <c:v>11.925150612780694</c:v>
                </c:pt>
                <c:pt idx="3">
                  <c:v>0.40926068038146518</c:v>
                </c:pt>
                <c:pt idx="4">
                  <c:v>0.90433408406872151</c:v>
                </c:pt>
                <c:pt idx="5">
                  <c:v>0.65667996861158218</c:v>
                </c:pt>
                <c:pt idx="6">
                  <c:v>2.6795277041729695</c:v>
                </c:pt>
                <c:pt idx="7">
                  <c:v>1.5280782972664069</c:v>
                </c:pt>
                <c:pt idx="8">
                  <c:v>5.1288639113034602</c:v>
                </c:pt>
                <c:pt idx="9">
                  <c:v>5.4260045044123295</c:v>
                </c:pt>
                <c:pt idx="10">
                  <c:v>5.2311308059505688</c:v>
                </c:pt>
                <c:pt idx="11">
                  <c:v>1.2607869347235465</c:v>
                </c:pt>
                <c:pt idx="12">
                  <c:v>2</c:v>
                </c:pt>
                <c:pt idx="13">
                  <c:v>5.6345700616470591</c:v>
                </c:pt>
                <c:pt idx="14">
                  <c:v>7.6777684999591242</c:v>
                </c:pt>
                <c:pt idx="15">
                  <c:v>19.765478907100672</c:v>
                </c:pt>
                <c:pt idx="16">
                  <c:v>1.0856734367253968</c:v>
                </c:pt>
                <c:pt idx="17">
                  <c:v>17.038274601069691</c:v>
                </c:pt>
                <c:pt idx="18">
                  <c:v>5.893681318194175</c:v>
                </c:pt>
                <c:pt idx="19">
                  <c:v>2.6773921673195873</c:v>
                </c:pt>
                <c:pt idx="20">
                  <c:v>8.6966693160762336</c:v>
                </c:pt>
                <c:pt idx="21">
                  <c:v>0.20725745614689339</c:v>
                </c:pt>
                <c:pt idx="22">
                  <c:v>6.3623954113220025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D-4834-845C-7BEF77D2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</a:t>
                </a:r>
                <a:r>
                  <a:rPr lang="en-US" baseline="0"/>
                  <a:t> </a:t>
                </a:r>
                <a:r>
                  <a:rPr lang="en-US"/>
                  <a:t>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Central'!$B$3:$B$25</c:f>
              <c:numCache>
                <c:formatCode>_(* #,##0_);_(* \(#,##0\);_(* "-"??_);_(@_)</c:formatCode>
                <c:ptCount val="23"/>
                <c:pt idx="0">
                  <c:v>1832.5727904993271</c:v>
                </c:pt>
                <c:pt idx="1">
                  <c:v>2284.0762316368427</c:v>
                </c:pt>
                <c:pt idx="2">
                  <c:v>2154.2321047737664</c:v>
                </c:pt>
                <c:pt idx="3">
                  <c:v>4827.8407169998382</c:v>
                </c:pt>
                <c:pt idx="4">
                  <c:v>9637.9754167001647</c:v>
                </c:pt>
                <c:pt idx="5">
                  <c:v>10390.481151929358</c:v>
                </c:pt>
                <c:pt idx="6">
                  <c:v>6504.0103546868231</c:v>
                </c:pt>
                <c:pt idx="7">
                  <c:v>4438.3083364106087</c:v>
                </c:pt>
                <c:pt idx="8">
                  <c:v>3724.1656386636892</c:v>
                </c:pt>
                <c:pt idx="9">
                  <c:v>2174.8891249565286</c:v>
                </c:pt>
                <c:pt idx="10">
                  <c:v>1785.3567443672994</c:v>
                </c:pt>
                <c:pt idx="11">
                  <c:v>2036.1919894436969</c:v>
                </c:pt>
                <c:pt idx="12">
                  <c:v>4795.1255813953494</c:v>
                </c:pt>
                <c:pt idx="13">
                  <c:v>891.43630769230765</c:v>
                </c:pt>
                <c:pt idx="14">
                  <c:v>1398.8589020010263</c:v>
                </c:pt>
                <c:pt idx="15">
                  <c:v>1071.5234248788367</c:v>
                </c:pt>
                <c:pt idx="16">
                  <c:v>1761.6606776180697</c:v>
                </c:pt>
                <c:pt idx="17">
                  <c:v>1029.2006004366813</c:v>
                </c:pt>
                <c:pt idx="18">
                  <c:v>671.61685144124169</c:v>
                </c:pt>
                <c:pt idx="19">
                  <c:v>1458.4914054600606</c:v>
                </c:pt>
                <c:pt idx="20">
                  <c:v>895.29113924050637</c:v>
                </c:pt>
                <c:pt idx="21">
                  <c:v>1414.5392491467578</c:v>
                </c:pt>
                <c:pt idx="22">
                  <c:v>1085.7374890254609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713-9AC2-D94D9B1CF916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Central'!$C$3:$C$25</c:f>
              <c:numCache>
                <c:formatCode>_(* #,##0_);_(* \(#,##0\);_(* "-"??_);_(@_)</c:formatCode>
                <c:ptCount val="23"/>
                <c:pt idx="0">
                  <c:v>6916.3175962775076</c:v>
                </c:pt>
                <c:pt idx="1">
                  <c:v>13981.35003024375</c:v>
                </c:pt>
                <c:pt idx="2">
                  <c:v>11433.800202010651</c:v>
                </c:pt>
                <c:pt idx="3">
                  <c:v>8366.8260856183497</c:v>
                </c:pt>
                <c:pt idx="4">
                  <c:v>9114.7108490674909</c:v>
                </c:pt>
                <c:pt idx="5">
                  <c:v>10716.089463599803</c:v>
                </c:pt>
                <c:pt idx="6">
                  <c:v>10757.039926151774</c:v>
                </c:pt>
                <c:pt idx="7">
                  <c:v>7937.9238725740297</c:v>
                </c:pt>
                <c:pt idx="8">
                  <c:v>6843.0378211845082</c:v>
                </c:pt>
                <c:pt idx="9">
                  <c:v>5952.9040825548382</c:v>
                </c:pt>
                <c:pt idx="10">
                  <c:v>3567.0008170268852</c:v>
                </c:pt>
                <c:pt idx="11">
                  <c:v>3592.8642670597087</c:v>
                </c:pt>
                <c:pt idx="12">
                  <c:v>3847.6784090909091</c:v>
                </c:pt>
                <c:pt idx="13">
                  <c:v>2142.1301046819281</c:v>
                </c:pt>
                <c:pt idx="14">
                  <c:v>4274.9620253164558</c:v>
                </c:pt>
                <c:pt idx="15">
                  <c:v>4653.2881210736723</c:v>
                </c:pt>
                <c:pt idx="16">
                  <c:v>4011.7752808988762</c:v>
                </c:pt>
                <c:pt idx="17">
                  <c:v>5835.5314499765882</c:v>
                </c:pt>
                <c:pt idx="18">
                  <c:v>2590.5412844036696</c:v>
                </c:pt>
                <c:pt idx="19">
                  <c:v>5684.9590021470203</c:v>
                </c:pt>
                <c:pt idx="20">
                  <c:v>7380.7570335636719</c:v>
                </c:pt>
                <c:pt idx="21">
                  <c:v>3221.7337230932767</c:v>
                </c:pt>
                <c:pt idx="22">
                  <c:v>4465.7536501194581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713-9AC2-D94D9B1CF916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Central'!$D$3:$D$25</c:f>
              <c:numCache>
                <c:formatCode>_(* #,##0_);_(* \(#,##0\);_(* "-"??_);_(@_)</c:formatCode>
                <c:ptCount val="23"/>
                <c:pt idx="0">
                  <c:v>5607.3196652012866</c:v>
                </c:pt>
                <c:pt idx="1">
                  <c:v>4789.0391527865058</c:v>
                </c:pt>
                <c:pt idx="2">
                  <c:v>5874.8344481061185</c:v>
                </c:pt>
                <c:pt idx="3">
                  <c:v>5665.018932102329</c:v>
                </c:pt>
                <c:pt idx="4">
                  <c:v>10102.617095582485</c:v>
                </c:pt>
                <c:pt idx="5">
                  <c:v>8932.8955938613581</c:v>
                </c:pt>
                <c:pt idx="6">
                  <c:v>12583.685572327302</c:v>
                </c:pt>
                <c:pt idx="7">
                  <c:v>5109.0078146922851</c:v>
                </c:pt>
                <c:pt idx="8">
                  <c:v>11125.467736100962</c:v>
                </c:pt>
                <c:pt idx="9">
                  <c:v>6577.7164267188155</c:v>
                </c:pt>
                <c:pt idx="10">
                  <c:v>3781.9246759683137</c:v>
                </c:pt>
                <c:pt idx="11">
                  <c:v>3928.7955371709668</c:v>
                </c:pt>
                <c:pt idx="12">
                  <c:v>2225.2385147891755</c:v>
                </c:pt>
                <c:pt idx="13">
                  <c:v>4286.7915162454874</c:v>
                </c:pt>
                <c:pt idx="14">
                  <c:v>3402.0712166172111</c:v>
                </c:pt>
                <c:pt idx="15">
                  <c:v>3601.6736842105265</c:v>
                </c:pt>
                <c:pt idx="16">
                  <c:v>3665.5311410064778</c:v>
                </c:pt>
                <c:pt idx="17">
                  <c:v>3800.7016016713092</c:v>
                </c:pt>
                <c:pt idx="18">
                  <c:v>3653.9211037699188</c:v>
                </c:pt>
                <c:pt idx="19">
                  <c:v>4218.8118195956449</c:v>
                </c:pt>
                <c:pt idx="20">
                  <c:v>7572.2709251101323</c:v>
                </c:pt>
                <c:pt idx="21">
                  <c:v>3138.459335624284</c:v>
                </c:pt>
                <c:pt idx="22">
                  <c:v>3087.2883031301485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713-9AC2-D94D9B1CF916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Central'!$E$3:$E$25</c:f>
              <c:numCache>
                <c:formatCode>_(* #,##0_);_(* \(#,##0\);_(* "-"??_);_(@_)</c:formatCode>
                <c:ptCount val="23"/>
                <c:pt idx="0">
                  <c:v>1140.7881750900642</c:v>
                </c:pt>
                <c:pt idx="1">
                  <c:v>2678.1069992756052</c:v>
                </c:pt>
                <c:pt idx="2">
                  <c:v>2678.1069992756052</c:v>
                </c:pt>
                <c:pt idx="3">
                  <c:v>2621.6776376735565</c:v>
                </c:pt>
                <c:pt idx="4">
                  <c:v>2360.882479999224</c:v>
                </c:pt>
                <c:pt idx="5">
                  <c:v>2790.9657224797024</c:v>
                </c:pt>
                <c:pt idx="6">
                  <c:v>2183.9688057873959</c:v>
                </c:pt>
                <c:pt idx="7">
                  <c:v>2037.5574891982965</c:v>
                </c:pt>
                <c:pt idx="8">
                  <c:v>1410.7340400512157</c:v>
                </c:pt>
                <c:pt idx="9">
                  <c:v>1467.1634016532644</c:v>
                </c:pt>
                <c:pt idx="10">
                  <c:v>1706.6069089916871</c:v>
                </c:pt>
                <c:pt idx="11">
                  <c:v>1235.345483720524</c:v>
                </c:pt>
                <c:pt idx="12">
                  <c:v>1319.3628784554628</c:v>
                </c:pt>
                <c:pt idx="13">
                  <c:v>831.93639344262306</c:v>
                </c:pt>
                <c:pt idx="14">
                  <c:v>1378.1862269641124</c:v>
                </c:pt>
                <c:pt idx="15">
                  <c:v>1292.3304562268804</c:v>
                </c:pt>
                <c:pt idx="16">
                  <c:v>932.13046495489243</c:v>
                </c:pt>
                <c:pt idx="17">
                  <c:v>1279.7974358974359</c:v>
                </c:pt>
                <c:pt idx="18">
                  <c:v>1072.4086738949125</c:v>
                </c:pt>
                <c:pt idx="19">
                  <c:v>1327.2409513960704</c:v>
                </c:pt>
                <c:pt idx="20">
                  <c:v>2566.5738264580368</c:v>
                </c:pt>
                <c:pt idx="21">
                  <c:v>1266.6563307493541</c:v>
                </c:pt>
                <c:pt idx="22">
                  <c:v>1107.9309074159373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713-9AC2-D94D9B1C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Central'!$B$31:$B$53</c:f>
              <c:numCache>
                <c:formatCode>_(* #,##0_);_(* \(#,##0\);_(* "-"??_);_(@_)</c:formatCode>
                <c:ptCount val="23"/>
                <c:pt idx="0">
                  <c:v>1006.5911245615627</c:v>
                </c:pt>
                <c:pt idx="1">
                  <c:v>876.39611473702814</c:v>
                </c:pt>
                <c:pt idx="2">
                  <c:v>1023.9372577441555</c:v>
                </c:pt>
                <c:pt idx="3">
                  <c:v>1899.4741973288064</c:v>
                </c:pt>
                <c:pt idx="4">
                  <c:v>4282.9759577330387</c:v>
                </c:pt>
                <c:pt idx="5">
                  <c:v>4151.1088885124282</c:v>
                </c:pt>
                <c:pt idx="6">
                  <c:v>2694.6665033924651</c:v>
                </c:pt>
                <c:pt idx="7">
                  <c:v>1754.2194725381812</c:v>
                </c:pt>
                <c:pt idx="8">
                  <c:v>1493.7833184213689</c:v>
                </c:pt>
                <c:pt idx="9">
                  <c:v>861.06046621815608</c:v>
                </c:pt>
                <c:pt idx="10">
                  <c:v>611.51723442474088</c:v>
                </c:pt>
                <c:pt idx="11">
                  <c:v>485.54555714830099</c:v>
                </c:pt>
                <c:pt idx="12">
                  <c:v>1516.6872940960654</c:v>
                </c:pt>
                <c:pt idx="13">
                  <c:v>162.1934205497169</c:v>
                </c:pt>
                <c:pt idx="14">
                  <c:v>466.66213635243719</c:v>
                </c:pt>
                <c:pt idx="15">
                  <c:v>427.61445673873015</c:v>
                </c:pt>
                <c:pt idx="16">
                  <c:v>650.66151783959901</c:v>
                </c:pt>
                <c:pt idx="17">
                  <c:v>305.48806961063485</c:v>
                </c:pt>
                <c:pt idx="18">
                  <c:v>381.54161357927455</c:v>
                </c:pt>
                <c:pt idx="19">
                  <c:v>650.13919849081083</c:v>
                </c:pt>
                <c:pt idx="20">
                  <c:v>665.49354474258234</c:v>
                </c:pt>
                <c:pt idx="21">
                  <c:v>1088.7793945717635</c:v>
                </c:pt>
                <c:pt idx="22">
                  <c:v>852.5143619850711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2CB-9359-8A65E119EFFB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Central'!$D$31:$D$53</c:f>
              <c:numCache>
                <c:formatCode>_(* #,##0_);_(* \(#,##0\);_(* "-"??_);_(@_)</c:formatCode>
                <c:ptCount val="23"/>
                <c:pt idx="0">
                  <c:v>5023.1704088113274</c:v>
                </c:pt>
                <c:pt idx="1">
                  <c:v>10322.399092507083</c:v>
                </c:pt>
                <c:pt idx="2">
                  <c:v>9074.9425174968583</c:v>
                </c:pt>
                <c:pt idx="3">
                  <c:v>6585.2941490684389</c:v>
                </c:pt>
                <c:pt idx="4">
                  <c:v>7141.9009261903184</c:v>
                </c:pt>
                <c:pt idx="5">
                  <c:v>8263.5999808382257</c:v>
                </c:pt>
                <c:pt idx="6">
                  <c:v>7862.1008060717959</c:v>
                </c:pt>
                <c:pt idx="7">
                  <c:v>5527.9523452483281</c:v>
                </c:pt>
                <c:pt idx="8">
                  <c:v>5265.1517864541638</c:v>
                </c:pt>
                <c:pt idx="9">
                  <c:v>4472.1839112923426</c:v>
                </c:pt>
                <c:pt idx="10">
                  <c:v>2469.6298657382795</c:v>
                </c:pt>
                <c:pt idx="11">
                  <c:v>2475.2338398849142</c:v>
                </c:pt>
                <c:pt idx="12">
                  <c:v>2094.1536192897443</c:v>
                </c:pt>
                <c:pt idx="13">
                  <c:v>1351.6992861773033</c:v>
                </c:pt>
                <c:pt idx="14">
                  <c:v>3069.7740249979997</c:v>
                </c:pt>
                <c:pt idx="15">
                  <c:v>3117.0005846063364</c:v>
                </c:pt>
                <c:pt idx="16">
                  <c:v>2841.084826671618</c:v>
                </c:pt>
                <c:pt idx="17">
                  <c:v>3624.0544765885443</c:v>
                </c:pt>
                <c:pt idx="18">
                  <c:v>1591.1906027380273</c:v>
                </c:pt>
                <c:pt idx="19">
                  <c:v>3187.3271395107827</c:v>
                </c:pt>
                <c:pt idx="20">
                  <c:v>4086.6724345663097</c:v>
                </c:pt>
                <c:pt idx="21">
                  <c:v>1789.2966177024889</c:v>
                </c:pt>
                <c:pt idx="22">
                  <c:v>2889.7961056082581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2CB-9359-8A65E119EFFB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Central'!$F$31:$F$53</c:f>
              <c:numCache>
                <c:formatCode>_(* #,##0_);_(* \(#,##0\);_(* "-"??_);_(@_)</c:formatCode>
                <c:ptCount val="23"/>
                <c:pt idx="0">
                  <c:v>2936.9739461982967</c:v>
                </c:pt>
                <c:pt idx="1">
                  <c:v>3027.6482478976027</c:v>
                </c:pt>
                <c:pt idx="2">
                  <c:v>1062.780872255855</c:v>
                </c:pt>
                <c:pt idx="3">
                  <c:v>1967.1749721149436</c:v>
                </c:pt>
                <c:pt idx="4">
                  <c:v>6161.0977810827499</c:v>
                </c:pt>
                <c:pt idx="5">
                  <c:v>4574.0951781072681</c:v>
                </c:pt>
                <c:pt idx="6">
                  <c:v>2078.5676524698852</c:v>
                </c:pt>
                <c:pt idx="7">
                  <c:v>2738.4065341786845</c:v>
                </c:pt>
                <c:pt idx="8">
                  <c:v>7339.7961905619622</c:v>
                </c:pt>
                <c:pt idx="9">
                  <c:v>3845.4586823791078</c:v>
                </c:pt>
                <c:pt idx="10">
                  <c:v>1557.6667348717713</c:v>
                </c:pt>
                <c:pt idx="11">
                  <c:v>2329.3386755932479</c:v>
                </c:pt>
                <c:pt idx="12">
                  <c:v>1334.0813219604054</c:v>
                </c:pt>
                <c:pt idx="13">
                  <c:v>1678.6358081746994</c:v>
                </c:pt>
                <c:pt idx="14">
                  <c:v>1144.7897846189558</c:v>
                </c:pt>
                <c:pt idx="15">
                  <c:v>846.58461562946309</c:v>
                </c:pt>
                <c:pt idx="16">
                  <c:v>669.53411443092182</c:v>
                </c:pt>
                <c:pt idx="17">
                  <c:v>1429.9652987471532</c:v>
                </c:pt>
                <c:pt idx="18">
                  <c:v>1951.8453477573062</c:v>
                </c:pt>
                <c:pt idx="19">
                  <c:v>1492.6682874165908</c:v>
                </c:pt>
                <c:pt idx="20">
                  <c:v>2392.4696113440532</c:v>
                </c:pt>
                <c:pt idx="21">
                  <c:v>1091.5634647503487</c:v>
                </c:pt>
                <c:pt idx="22">
                  <c:v>1378.704222086003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2CB-9359-8A65E119EFFB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Central'!$H$31:$H$53</c:f>
              <c:numCache>
                <c:formatCode>_(* #,##0_);_(* \(#,##0\);_(* "-"??_);_(@_)</c:formatCode>
                <c:ptCount val="23"/>
                <c:pt idx="0">
                  <c:v>958.49542845489464</c:v>
                </c:pt>
                <c:pt idx="1">
                  <c:v>2290.766858826913</c:v>
                </c:pt>
                <c:pt idx="2">
                  <c:v>2114.5114717471679</c:v>
                </c:pt>
                <c:pt idx="3">
                  <c:v>2068.858980062299</c:v>
                </c:pt>
                <c:pt idx="4">
                  <c:v>2041.3094549561379</c:v>
                </c:pt>
                <c:pt idx="5">
                  <c:v>2210.7220214183449</c:v>
                </c:pt>
                <c:pt idx="6">
                  <c:v>1888.3241278930414</c:v>
                </c:pt>
                <c:pt idx="7">
                  <c:v>1576.2773742494055</c:v>
                </c:pt>
                <c:pt idx="8">
                  <c:v>1007.2171060243443</c:v>
                </c:pt>
                <c:pt idx="9">
                  <c:v>1041.266442586958</c:v>
                </c:pt>
                <c:pt idx="10">
                  <c:v>1112.4303571385956</c:v>
                </c:pt>
                <c:pt idx="11">
                  <c:v>741.24947851772731</c:v>
                </c:pt>
                <c:pt idx="12">
                  <c:v>973.44776151923861</c:v>
                </c:pt>
                <c:pt idx="13">
                  <c:v>571.17742221727485</c:v>
                </c:pt>
                <c:pt idx="14">
                  <c:v>760.83315368601347</c:v>
                </c:pt>
                <c:pt idx="15">
                  <c:v>741.02193848263869</c:v>
                </c:pt>
                <c:pt idx="16">
                  <c:v>527.48625699648301</c:v>
                </c:pt>
                <c:pt idx="17">
                  <c:v>775.12014798471273</c:v>
                </c:pt>
                <c:pt idx="18">
                  <c:v>623.70880321599839</c:v>
                </c:pt>
                <c:pt idx="19">
                  <c:v>654.55447199776847</c:v>
                </c:pt>
                <c:pt idx="20">
                  <c:v>960.72591550362063</c:v>
                </c:pt>
                <c:pt idx="21">
                  <c:v>632.43941836799138</c:v>
                </c:pt>
                <c:pt idx="22">
                  <c:v>545.71329276478082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2CB-9359-8A65E119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release'!$D$122:$D$143</c:f>
            </c:numRef>
          </c:val>
          <c:smooth val="0"/>
          <c:extLst>
            <c:ext xmlns:c16="http://schemas.microsoft.com/office/drawing/2014/chart" uri="{C3380CC4-5D6E-409C-BE32-E72D297353CC}">
              <c16:uniqueId val="{00000000-69B0-47A6-89AB-50A2D59D2D1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release'!$R$122:$R$143</c:f>
              </c:numRef>
            </c:plus>
            <c:minus>
              <c:numRef>
                <c:f>'rockfish release'!$R$122:$R$143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release'!$O$122:$O$143</c:f>
            </c:numRef>
          </c:val>
          <c:smooth val="0"/>
          <c:extLst>
            <c:ext xmlns:c16="http://schemas.microsoft.com/office/drawing/2014/chart" uri="{C3380CC4-5D6E-409C-BE32-E72D297353CC}">
              <c16:uniqueId val="{00000001-69B0-47A6-89AB-50A2D59D2D1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release'!$N$122:$N$143</c:f>
              </c:numRef>
            </c:plus>
            <c:minus>
              <c:numRef>
                <c:f>'rockfish release'!$N$122:$N$143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release'!$K$122:$K$143</c:f>
            </c:numRef>
          </c:val>
          <c:smooth val="0"/>
          <c:extLst>
            <c:ext xmlns:c16="http://schemas.microsoft.com/office/drawing/2014/chart" uri="{C3380CC4-5D6E-409C-BE32-E72D297353CC}">
              <c16:uniqueId val="{00000002-69B0-47A6-89AB-50A2D5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80294426983064E-2"/>
          <c:y val="1.4430266674969078E-2"/>
          <c:w val="0.89349799271895847"/>
          <c:h val="0.85005348642317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'RF release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Central'!$B$59:$B$81</c:f>
              <c:numCache>
                <c:formatCode>_(* #,##0_);_(* \(#,##0\);_(* "-"??_);_(@_)</c:formatCode>
                <c:ptCount val="23"/>
                <c:pt idx="0">
                  <c:v>23.962553202000002</c:v>
                </c:pt>
                <c:pt idx="1">
                  <c:v>53.790168120798633</c:v>
                </c:pt>
                <c:pt idx="2">
                  <c:v>26.163195843</c:v>
                </c:pt>
                <c:pt idx="3">
                  <c:v>86.236315786626051</c:v>
                </c:pt>
                <c:pt idx="4">
                  <c:v>188.65998559743196</c:v>
                </c:pt>
                <c:pt idx="5">
                  <c:v>148.78669734428809</c:v>
                </c:pt>
                <c:pt idx="6">
                  <c:v>96.891485920266391</c:v>
                </c:pt>
                <c:pt idx="7">
                  <c:v>58.932103277582868</c:v>
                </c:pt>
                <c:pt idx="8">
                  <c:v>44.05871963850371</c:v>
                </c:pt>
                <c:pt idx="9">
                  <c:v>35.978031991741076</c:v>
                </c:pt>
                <c:pt idx="10">
                  <c:v>1</c:v>
                </c:pt>
                <c:pt idx="11">
                  <c:v>18</c:v>
                </c:pt>
                <c:pt idx="12">
                  <c:v>120.66251162790699</c:v>
                </c:pt>
                <c:pt idx="13">
                  <c:v>41.689465270980925</c:v>
                </c:pt>
                <c:pt idx="14">
                  <c:v>93.813276790220641</c:v>
                </c:pt>
                <c:pt idx="15">
                  <c:v>27.818956021654277</c:v>
                </c:pt>
                <c:pt idx="16">
                  <c:v>44.18128332784805</c:v>
                </c:pt>
                <c:pt idx="17">
                  <c:v>25</c:v>
                </c:pt>
                <c:pt idx="18">
                  <c:v>24.393216704652772</c:v>
                </c:pt>
                <c:pt idx="19">
                  <c:v>33.955989948594535</c:v>
                </c:pt>
                <c:pt idx="20">
                  <c:v>27.800799563037977</c:v>
                </c:pt>
                <c:pt idx="21">
                  <c:v>63.712592060355668</c:v>
                </c:pt>
                <c:pt idx="22">
                  <c:v>34.627743634767342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C59-A874-5C1417C84AEA}"/>
            </c:ext>
          </c:extLst>
        </c:ser>
        <c:ser>
          <c:idx val="1"/>
          <c:order val="1"/>
          <c:tx>
            <c:strRef>
              <c:f>'RF release Central'!$C$2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Central'!$D$59:$D$81</c:f>
              <c:numCache>
                <c:formatCode>_(* #,##0_);_(* \(#,##0\);_(* "-"??_);_(@_)</c:formatCode>
                <c:ptCount val="23"/>
                <c:pt idx="0">
                  <c:v>906.52899508385826</c:v>
                </c:pt>
                <c:pt idx="1">
                  <c:v>1346.3478636110051</c:v>
                </c:pt>
                <c:pt idx="2">
                  <c:v>1371.3072728970121</c:v>
                </c:pt>
                <c:pt idx="3">
                  <c:v>523.74963599469334</c:v>
                </c:pt>
                <c:pt idx="4">
                  <c:v>1045.3772745098058</c:v>
                </c:pt>
                <c:pt idx="5">
                  <c:v>1294.7507773604511</c:v>
                </c:pt>
                <c:pt idx="6">
                  <c:v>1121.9748761245405</c:v>
                </c:pt>
                <c:pt idx="7">
                  <c:v>945.44322858071394</c:v>
                </c:pt>
                <c:pt idx="8">
                  <c:v>565.84428079236523</c:v>
                </c:pt>
                <c:pt idx="9">
                  <c:v>572.96947085338047</c:v>
                </c:pt>
                <c:pt idx="10">
                  <c:v>294.54779827505467</c:v>
                </c:pt>
                <c:pt idx="11">
                  <c:v>294.89625355033206</c:v>
                </c:pt>
                <c:pt idx="12">
                  <c:v>847.64298046336478</c:v>
                </c:pt>
                <c:pt idx="13">
                  <c:v>403.00751407043509</c:v>
                </c:pt>
                <c:pt idx="14">
                  <c:v>475.48553307625315</c:v>
                </c:pt>
                <c:pt idx="15">
                  <c:v>595.3863679265919</c:v>
                </c:pt>
                <c:pt idx="16">
                  <c:v>433.18905586516854</c:v>
                </c:pt>
                <c:pt idx="17">
                  <c:v>817.3489154847432</c:v>
                </c:pt>
                <c:pt idx="18">
                  <c:v>283.85380043357793</c:v>
                </c:pt>
                <c:pt idx="19">
                  <c:v>936.68136857273828</c:v>
                </c:pt>
                <c:pt idx="20">
                  <c:v>1175.5613532540438</c:v>
                </c:pt>
                <c:pt idx="21">
                  <c:v>687.29432256760083</c:v>
                </c:pt>
                <c:pt idx="22">
                  <c:v>648.44217532761513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C59-A874-5C1417C84AEA}"/>
            </c:ext>
          </c:extLst>
        </c:ser>
        <c:ser>
          <c:idx val="2"/>
          <c:order val="2"/>
          <c:tx>
            <c:strRef>
              <c:f>'RF release Central'!$D$2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Central'!$F$59:$F$81</c:f>
              <c:numCache>
                <c:formatCode>_(* #,##0_);_(* \(#,##0\);_(* "-"??_);_(@_)</c:formatCode>
                <c:ptCount val="23"/>
                <c:pt idx="0">
                  <c:v>2023.3247501678431</c:v>
                </c:pt>
                <c:pt idx="1">
                  <c:v>797.88316961989074</c:v>
                </c:pt>
                <c:pt idx="2">
                  <c:v>3963.1847071110769</c:v>
                </c:pt>
                <c:pt idx="3">
                  <c:v>2784.1540695755189</c:v>
                </c:pt>
                <c:pt idx="4">
                  <c:v>1655.1296143628315</c:v>
                </c:pt>
                <c:pt idx="5">
                  <c:v>2594.6168108370457</c:v>
                </c:pt>
                <c:pt idx="6">
                  <c:v>5141.9452493686631</c:v>
                </c:pt>
                <c:pt idx="7">
                  <c:v>1192.3531869169062</c:v>
                </c:pt>
                <c:pt idx="8">
                  <c:v>1459.4500155882781</c:v>
                </c:pt>
                <c:pt idx="9">
                  <c:v>1044.6821098991823</c:v>
                </c:pt>
                <c:pt idx="10">
                  <c:v>832.52055611959725</c:v>
                </c:pt>
                <c:pt idx="11">
                  <c:v>488.87113686560406</c:v>
                </c:pt>
                <c:pt idx="12">
                  <c:v>286.44801312254248</c:v>
                </c:pt>
                <c:pt idx="13">
                  <c:v>1085.8064475167103</c:v>
                </c:pt>
                <c:pt idx="14">
                  <c:v>463.25645898100896</c:v>
                </c:pt>
                <c:pt idx="15">
                  <c:v>1047.4374808313053</c:v>
                </c:pt>
                <c:pt idx="16">
                  <c:v>1339.887596623209</c:v>
                </c:pt>
                <c:pt idx="17">
                  <c:v>509.21401396713094</c:v>
                </c:pt>
                <c:pt idx="18">
                  <c:v>809.7006898917017</c:v>
                </c:pt>
                <c:pt idx="19">
                  <c:v>686.0574159632705</c:v>
                </c:pt>
                <c:pt idx="20">
                  <c:v>2309.598575572315</c:v>
                </c:pt>
                <c:pt idx="21">
                  <c:v>779.45183626055666</c:v>
                </c:pt>
                <c:pt idx="22">
                  <c:v>714.81116358415738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C59-A874-5C1417C84AEA}"/>
            </c:ext>
          </c:extLst>
        </c:ser>
        <c:ser>
          <c:idx val="3"/>
          <c:order val="3"/>
          <c:tx>
            <c:strRef>
              <c:f>'RF release Central'!$E$2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Central'!$A$3:$A$25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Central'!$H$59:$H$81</c:f>
              <c:numCache>
                <c:formatCode>_(* #,##0_);_(* \(#,##0\);_(* "-"??_);_(@_)</c:formatCode>
                <c:ptCount val="23"/>
                <c:pt idx="0">
                  <c:v>115.74028586550737</c:v>
                </c:pt>
                <c:pt idx="1">
                  <c:v>220.74999278278466</c:v>
                </c:pt>
                <c:pt idx="2">
                  <c:v>398.19325826043729</c:v>
                </c:pt>
                <c:pt idx="3">
                  <c:v>298.05708969829436</c:v>
                </c:pt>
                <c:pt idx="4">
                  <c:v>206.68858644090645</c:v>
                </c:pt>
                <c:pt idx="5">
                  <c:v>219.63988506126589</c:v>
                </c:pt>
                <c:pt idx="6">
                  <c:v>132.31290386992578</c:v>
                </c:pt>
                <c:pt idx="7">
                  <c:v>276.69204933100247</c:v>
                </c:pt>
                <c:pt idx="8">
                  <c:v>293.63933056225846</c:v>
                </c:pt>
                <c:pt idx="9">
                  <c:v>270.70490378474881</c:v>
                </c:pt>
                <c:pt idx="10">
                  <c:v>313.78205062825646</c:v>
                </c:pt>
                <c:pt idx="11">
                  <c:v>307.68639494909041</c:v>
                </c:pt>
                <c:pt idx="12">
                  <c:v>201.894655979498</c:v>
                </c:pt>
                <c:pt idx="13">
                  <c:v>117.66290954121969</c:v>
                </c:pt>
                <c:pt idx="14">
                  <c:v>153.61740388564112</c:v>
                </c:pt>
                <c:pt idx="15">
                  <c:v>308.50523273280885</c:v>
                </c:pt>
                <c:pt idx="16">
                  <c:v>155.97019522966829</c:v>
                </c:pt>
                <c:pt idx="17">
                  <c:v>246.53504544383844</c:v>
                </c:pt>
                <c:pt idx="18">
                  <c:v>242.60899972333777</c:v>
                </c:pt>
                <c:pt idx="19">
                  <c:v>413.53680511441576</c:v>
                </c:pt>
                <c:pt idx="20">
                  <c:v>1103.9635394939994</c:v>
                </c:pt>
                <c:pt idx="21">
                  <c:v>325.66458938374728</c:v>
                </c:pt>
                <c:pt idx="22">
                  <c:v>339.34652369064321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C59-A874-5C1417C8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SEAK'!$B$4:$B$26</c:f>
              <c:numCache>
                <c:formatCode>_(* #,##0_);_(* \(#,##0\);_(* "-"??_);_(@_)</c:formatCode>
                <c:ptCount val="23"/>
                <c:pt idx="0">
                  <c:v>13178.877978360179</c:v>
                </c:pt>
                <c:pt idx="1">
                  <c:v>9368.0245700122123</c:v>
                </c:pt>
                <c:pt idx="2">
                  <c:v>8683.4680107122313</c:v>
                </c:pt>
                <c:pt idx="3">
                  <c:v>9863.2026707303394</c:v>
                </c:pt>
                <c:pt idx="4">
                  <c:v>12730.26835106382</c:v>
                </c:pt>
                <c:pt idx="5">
                  <c:v>10937.382124325773</c:v>
                </c:pt>
                <c:pt idx="6">
                  <c:v>12595.219778140694</c:v>
                </c:pt>
                <c:pt idx="7">
                  <c:v>8133.9600243353761</c:v>
                </c:pt>
                <c:pt idx="8">
                  <c:v>7986.4931918331122</c:v>
                </c:pt>
                <c:pt idx="9">
                  <c:v>6979.0618834755442</c:v>
                </c:pt>
                <c:pt idx="10">
                  <c:v>3148.0288033114775</c:v>
                </c:pt>
                <c:pt idx="11">
                  <c:v>3745.6575455574925</c:v>
                </c:pt>
                <c:pt idx="12">
                  <c:v>5003.2403459372481</c:v>
                </c:pt>
                <c:pt idx="13">
                  <c:v>5493.6947390166642</c:v>
                </c:pt>
                <c:pt idx="14">
                  <c:v>4768.5556170448262</c:v>
                </c:pt>
                <c:pt idx="15">
                  <c:v>5887.0060795267827</c:v>
                </c:pt>
                <c:pt idx="16">
                  <c:v>4379.026725480021</c:v>
                </c:pt>
                <c:pt idx="17">
                  <c:v>7155.611022108299</c:v>
                </c:pt>
                <c:pt idx="18">
                  <c:v>7878.4321525885562</c:v>
                </c:pt>
                <c:pt idx="19">
                  <c:v>7630.9043109540635</c:v>
                </c:pt>
                <c:pt idx="20">
                  <c:v>10211.682028958077</c:v>
                </c:pt>
                <c:pt idx="21">
                  <c:v>14010.963476070528</c:v>
                </c:pt>
                <c:pt idx="22">
                  <c:v>15924.937314969751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1-487E-9DB1-1FEC84DB5EBD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SEAK'!$D$4:$D$26</c:f>
              <c:numCache>
                <c:formatCode>_(* #,##0_);_(* \(#,##0\);_(* "-"??_);_(@_)</c:formatCode>
                <c:ptCount val="23"/>
                <c:pt idx="0">
                  <c:v>327.91363909694945</c:v>
                </c:pt>
                <c:pt idx="1">
                  <c:v>607.06063443076289</c:v>
                </c:pt>
                <c:pt idx="2">
                  <c:v>1061.0949039496161</c:v>
                </c:pt>
                <c:pt idx="3">
                  <c:v>1362.1028085565595</c:v>
                </c:pt>
                <c:pt idx="4">
                  <c:v>1326.7890320384263</c:v>
                </c:pt>
                <c:pt idx="5">
                  <c:v>1293.1568639259187</c:v>
                </c:pt>
                <c:pt idx="6">
                  <c:v>1153.5833662590121</c:v>
                </c:pt>
                <c:pt idx="7">
                  <c:v>753.36056572017117</c:v>
                </c:pt>
                <c:pt idx="8">
                  <c:v>492.71126284823691</c:v>
                </c:pt>
                <c:pt idx="9">
                  <c:v>107.62293796002444</c:v>
                </c:pt>
                <c:pt idx="10">
                  <c:v>208.51944229754736</c:v>
                </c:pt>
                <c:pt idx="11">
                  <c:v>195.06657505254429</c:v>
                </c:pt>
                <c:pt idx="12">
                  <c:v>93.483333333333334</c:v>
                </c:pt>
                <c:pt idx="13">
                  <c:v>85.46321243523316</c:v>
                </c:pt>
                <c:pt idx="14">
                  <c:v>208.12167300380227</c:v>
                </c:pt>
                <c:pt idx="15">
                  <c:v>229.33595284872297</c:v>
                </c:pt>
                <c:pt idx="16">
                  <c:v>439.45304437564499</c:v>
                </c:pt>
                <c:pt idx="17">
                  <c:v>1584.1164483260552</c:v>
                </c:pt>
                <c:pt idx="18">
                  <c:v>421.38528138528142</c:v>
                </c:pt>
                <c:pt idx="19">
                  <c:v>1756.3879919273463</c:v>
                </c:pt>
                <c:pt idx="20">
                  <c:v>3329.7065409546258</c:v>
                </c:pt>
                <c:pt idx="21">
                  <c:v>2527.475884244373</c:v>
                </c:pt>
                <c:pt idx="22">
                  <c:v>2201.7879269261316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1-487E-9DB1-1FEC84DB5EBD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SEAK'!$F$4:$F$26</c:f>
              <c:numCache>
                <c:formatCode>_(* #,##0_);_(* \(#,##0\);_(* "-"??_);_(@_)</c:formatCode>
                <c:ptCount val="23"/>
                <c:pt idx="0">
                  <c:v>16320.938494011971</c:v>
                </c:pt>
                <c:pt idx="1">
                  <c:v>18452.832118846294</c:v>
                </c:pt>
                <c:pt idx="2">
                  <c:v>13035.285504707812</c:v>
                </c:pt>
                <c:pt idx="3">
                  <c:v>12288.878812260098</c:v>
                </c:pt>
                <c:pt idx="4">
                  <c:v>14937.890799182382</c:v>
                </c:pt>
                <c:pt idx="5">
                  <c:v>11827.862913983567</c:v>
                </c:pt>
                <c:pt idx="6">
                  <c:v>14769.583407748092</c:v>
                </c:pt>
                <c:pt idx="7">
                  <c:v>11644.920097207167</c:v>
                </c:pt>
                <c:pt idx="8">
                  <c:v>5712.694358537743</c:v>
                </c:pt>
                <c:pt idx="9">
                  <c:v>6756.6880329417372</c:v>
                </c:pt>
                <c:pt idx="10">
                  <c:v>4239.3948740984615</c:v>
                </c:pt>
                <c:pt idx="11">
                  <c:v>3919.854754129015</c:v>
                </c:pt>
                <c:pt idx="12">
                  <c:v>3173.915900131406</c:v>
                </c:pt>
                <c:pt idx="13">
                  <c:v>3594.910119047619</c:v>
                </c:pt>
                <c:pt idx="14">
                  <c:v>2590.4613250086713</c:v>
                </c:pt>
                <c:pt idx="15">
                  <c:v>2821.7182048605932</c:v>
                </c:pt>
                <c:pt idx="16">
                  <c:v>2538.3276064956458</c:v>
                </c:pt>
                <c:pt idx="17">
                  <c:v>3437.1187857457103</c:v>
                </c:pt>
                <c:pt idx="18">
                  <c:v>5418.217154627042</c:v>
                </c:pt>
                <c:pt idx="19">
                  <c:v>12025.055141579733</c:v>
                </c:pt>
                <c:pt idx="20">
                  <c:v>19313.763593776141</c:v>
                </c:pt>
                <c:pt idx="21">
                  <c:v>2008.444572748268</c:v>
                </c:pt>
                <c:pt idx="22">
                  <c:v>6236.83650329188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1-487E-9DB1-1FEC84DB5EBD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SEAK'!$H$4:$H$26</c:f>
              <c:numCache>
                <c:formatCode>_(* #,##0_);_(* \(#,##0\);_(* "-"??_);_(@_)</c:formatCode>
                <c:ptCount val="23"/>
                <c:pt idx="0">
                  <c:v>1856.8378953878125</c:v>
                </c:pt>
                <c:pt idx="1">
                  <c:v>3428.7641560335796</c:v>
                </c:pt>
                <c:pt idx="2">
                  <c:v>2721.3973387429842</c:v>
                </c:pt>
                <c:pt idx="3">
                  <c:v>3572.8573965927749</c:v>
                </c:pt>
                <c:pt idx="4">
                  <c:v>3315.781956049665</c:v>
                </c:pt>
                <c:pt idx="5">
                  <c:v>3857.7690313348203</c:v>
                </c:pt>
                <c:pt idx="6">
                  <c:v>4096.8328168080307</c:v>
                </c:pt>
                <c:pt idx="7">
                  <c:v>2605.1402923827245</c:v>
                </c:pt>
                <c:pt idx="8">
                  <c:v>1640.6980345490194</c:v>
                </c:pt>
                <c:pt idx="9">
                  <c:v>943.15575638746031</c:v>
                </c:pt>
                <c:pt idx="10">
                  <c:v>664.79381439810572</c:v>
                </c:pt>
                <c:pt idx="11">
                  <c:v>967.71710421005037</c:v>
                </c:pt>
                <c:pt idx="12">
                  <c:v>1002.7540613718412</c:v>
                </c:pt>
                <c:pt idx="13">
                  <c:v>715.1005025125628</c:v>
                </c:pt>
                <c:pt idx="14">
                  <c:v>991.63203917453654</c:v>
                </c:pt>
                <c:pt idx="15">
                  <c:v>922.81476014760153</c:v>
                </c:pt>
                <c:pt idx="16">
                  <c:v>643.62887511071744</c:v>
                </c:pt>
                <c:pt idx="17">
                  <c:v>757.77275064267349</c:v>
                </c:pt>
                <c:pt idx="18">
                  <c:v>1009.2962271199104</c:v>
                </c:pt>
                <c:pt idx="19">
                  <c:v>4047.616952442575</c:v>
                </c:pt>
                <c:pt idx="20">
                  <c:v>4401.3821313240051</c:v>
                </c:pt>
                <c:pt idx="21">
                  <c:v>1740.7998915401301</c:v>
                </c:pt>
                <c:pt idx="22">
                  <c:v>4295.4791994603102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1-487E-9DB1-1FEC84DB5EBD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SEAK'!$J$4:$J$26</c:f>
              <c:numCache>
                <c:formatCode>_(* #,##0_);_(* \(#,##0\);_(* "-"??_);_(@_)</c:formatCode>
                <c:ptCount val="23"/>
                <c:pt idx="0">
                  <c:v>18921.487167467538</c:v>
                </c:pt>
                <c:pt idx="1">
                  <c:v>27171.942418036298</c:v>
                </c:pt>
                <c:pt idx="2">
                  <c:v>22616.051552918605</c:v>
                </c:pt>
                <c:pt idx="3">
                  <c:v>23075.794947210117</c:v>
                </c:pt>
                <c:pt idx="4">
                  <c:v>22372.332163173705</c:v>
                </c:pt>
                <c:pt idx="5">
                  <c:v>16622.770196009977</c:v>
                </c:pt>
                <c:pt idx="6">
                  <c:v>26036.431624906661</c:v>
                </c:pt>
                <c:pt idx="7">
                  <c:v>18350.962232382888</c:v>
                </c:pt>
                <c:pt idx="8">
                  <c:v>10787.352534731564</c:v>
                </c:pt>
                <c:pt idx="9">
                  <c:v>8660.3469515033648</c:v>
                </c:pt>
                <c:pt idx="10">
                  <c:v>4472.804709522844</c:v>
                </c:pt>
                <c:pt idx="11">
                  <c:v>8380.623561000697</c:v>
                </c:pt>
                <c:pt idx="12">
                  <c:v>4428.6754850088182</c:v>
                </c:pt>
                <c:pt idx="13">
                  <c:v>5290.3880839980466</c:v>
                </c:pt>
                <c:pt idx="14">
                  <c:v>9935.8351156912322</c:v>
                </c:pt>
                <c:pt idx="15">
                  <c:v>7025.2998562529947</c:v>
                </c:pt>
                <c:pt idx="16">
                  <c:v>6370.3608787428657</c:v>
                </c:pt>
                <c:pt idx="17">
                  <c:v>7318.4347539543051</c:v>
                </c:pt>
                <c:pt idx="18">
                  <c:v>15572.301587301587</c:v>
                </c:pt>
                <c:pt idx="19">
                  <c:v>24534.540871546567</c:v>
                </c:pt>
                <c:pt idx="20">
                  <c:v>41532.50994598867</c:v>
                </c:pt>
                <c:pt idx="21">
                  <c:v>17255.234323432345</c:v>
                </c:pt>
                <c:pt idx="22">
                  <c:v>20153.30909090909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1-487E-9DB1-1FEC84DB5E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SEAK'!$L$4:$L$26</c:f>
              <c:numCache>
                <c:formatCode>_(* #,##0_);_(* \(#,##0\);_(* "-"??_);_(@_)</c:formatCode>
                <c:ptCount val="23"/>
                <c:pt idx="0">
                  <c:v>8041.3161274019458</c:v>
                </c:pt>
                <c:pt idx="1">
                  <c:v>8758.8006965460499</c:v>
                </c:pt>
                <c:pt idx="2">
                  <c:v>6422.0749959455816</c:v>
                </c:pt>
                <c:pt idx="3">
                  <c:v>10558.393140464867</c:v>
                </c:pt>
                <c:pt idx="4">
                  <c:v>8972.4777950069983</c:v>
                </c:pt>
                <c:pt idx="5">
                  <c:v>9578.2229640384958</c:v>
                </c:pt>
                <c:pt idx="6">
                  <c:v>13524.388094331063</c:v>
                </c:pt>
                <c:pt idx="7">
                  <c:v>4485.2587273270728</c:v>
                </c:pt>
                <c:pt idx="8">
                  <c:v>4824.3976083705966</c:v>
                </c:pt>
                <c:pt idx="9">
                  <c:v>6678.8795821692902</c:v>
                </c:pt>
                <c:pt idx="10">
                  <c:v>2456.3064621244853</c:v>
                </c:pt>
                <c:pt idx="11">
                  <c:v>2454.3461217716322</c:v>
                </c:pt>
                <c:pt idx="12">
                  <c:v>2196.472605893186</c:v>
                </c:pt>
                <c:pt idx="13">
                  <c:v>1356.6365316494687</c:v>
                </c:pt>
                <c:pt idx="14">
                  <c:v>2558.4471455886369</c:v>
                </c:pt>
                <c:pt idx="15">
                  <c:v>3064.4530800230282</c:v>
                </c:pt>
                <c:pt idx="16">
                  <c:v>3861.5297542043986</c:v>
                </c:pt>
                <c:pt idx="17">
                  <c:v>2243.756130790191</c:v>
                </c:pt>
                <c:pt idx="18">
                  <c:v>2793.4645161290318</c:v>
                </c:pt>
                <c:pt idx="19">
                  <c:v>7217.8525932666062</c:v>
                </c:pt>
                <c:pt idx="20">
                  <c:v>2673.8364686161299</c:v>
                </c:pt>
                <c:pt idx="21">
                  <c:v>2797.4390962671905</c:v>
                </c:pt>
                <c:pt idx="22">
                  <c:v>3199.0195263813875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1-487E-9DB1-1FEC84DB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SEAK'!$B$32:$B$54</c:f>
              <c:numCache>
                <c:formatCode>_(* #,##0_);_(* \(#,##0\);_(* "-"??_);_(@_)</c:formatCode>
                <c:ptCount val="23"/>
                <c:pt idx="0">
                  <c:v>9511.3358121033125</c:v>
                </c:pt>
                <c:pt idx="1">
                  <c:v>6601.3429660287111</c:v>
                </c:pt>
                <c:pt idx="2">
                  <c:v>6091.2950578073696</c:v>
                </c:pt>
                <c:pt idx="3">
                  <c:v>6843.6795180099962</c:v>
                </c:pt>
                <c:pt idx="4">
                  <c:v>8977.3110012168963</c:v>
                </c:pt>
                <c:pt idx="5">
                  <c:v>7834.4051554035232</c:v>
                </c:pt>
                <c:pt idx="6">
                  <c:v>8686.7485482571828</c:v>
                </c:pt>
                <c:pt idx="7">
                  <c:v>5570.245041101819</c:v>
                </c:pt>
                <c:pt idx="8">
                  <c:v>5637.8569081590158</c:v>
                </c:pt>
                <c:pt idx="9">
                  <c:v>4693.5425500376841</c:v>
                </c:pt>
                <c:pt idx="10">
                  <c:v>2155.4509320910288</c:v>
                </c:pt>
                <c:pt idx="11">
                  <c:v>2251.8173941356426</c:v>
                </c:pt>
                <c:pt idx="12">
                  <c:v>3141.6614480005246</c:v>
                </c:pt>
                <c:pt idx="13">
                  <c:v>2794.0875295573896</c:v>
                </c:pt>
                <c:pt idx="14">
                  <c:v>2787.3023322409222</c:v>
                </c:pt>
                <c:pt idx="15">
                  <c:v>3314.7347442543905</c:v>
                </c:pt>
                <c:pt idx="16">
                  <c:v>2272.1243773550359</c:v>
                </c:pt>
                <c:pt idx="17">
                  <c:v>3393.9545451007539</c:v>
                </c:pt>
                <c:pt idx="18">
                  <c:v>3161.4664057857117</c:v>
                </c:pt>
                <c:pt idx="19">
                  <c:v>3096.1839730547081</c:v>
                </c:pt>
                <c:pt idx="20">
                  <c:v>4524.3436830128667</c:v>
                </c:pt>
                <c:pt idx="21">
                  <c:v>9518.4844139071665</c:v>
                </c:pt>
                <c:pt idx="22">
                  <c:v>8037.3555651156175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0D8-BFDF-C49EBB1BB557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SEAK'!$D$32:$D$54</c:f>
              <c:numCache>
                <c:formatCode>_(* #,##0_);_(* \(#,##0\);_(* "-"??_);_(@_)</c:formatCode>
                <c:ptCount val="23"/>
                <c:pt idx="0">
                  <c:v>300.16853399999593</c:v>
                </c:pt>
                <c:pt idx="1">
                  <c:v>548.59460467745919</c:v>
                </c:pt>
                <c:pt idx="2">
                  <c:v>944.5325983564536</c:v>
                </c:pt>
                <c:pt idx="3">
                  <c:v>1239.1794794809834</c:v>
                </c:pt>
                <c:pt idx="4">
                  <c:v>1112.1617968831836</c:v>
                </c:pt>
                <c:pt idx="5">
                  <c:v>1152.6740370448506</c:v>
                </c:pt>
                <c:pt idx="6">
                  <c:v>1047.2291645991193</c:v>
                </c:pt>
                <c:pt idx="7">
                  <c:v>700.35599523965618</c:v>
                </c:pt>
                <c:pt idx="8">
                  <c:v>459.53489276934215</c:v>
                </c:pt>
                <c:pt idx="9">
                  <c:v>72.481899481049425</c:v>
                </c:pt>
                <c:pt idx="10">
                  <c:v>198.39112488041056</c:v>
                </c:pt>
                <c:pt idx="11">
                  <c:v>163.71029982203569</c:v>
                </c:pt>
                <c:pt idx="12">
                  <c:v>65.205117760549996</c:v>
                </c:pt>
                <c:pt idx="13">
                  <c:v>61.381998214151295</c:v>
                </c:pt>
                <c:pt idx="14">
                  <c:v>167.06075262849811</c:v>
                </c:pt>
                <c:pt idx="15">
                  <c:v>166.45518790087226</c:v>
                </c:pt>
                <c:pt idx="16">
                  <c:v>360.6215981552611</c:v>
                </c:pt>
                <c:pt idx="17">
                  <c:v>1265.4774935491469</c:v>
                </c:pt>
                <c:pt idx="18">
                  <c:v>254.85892350196974</c:v>
                </c:pt>
                <c:pt idx="19">
                  <c:v>992.00113235348863</c:v>
                </c:pt>
                <c:pt idx="20">
                  <c:v>2257.624628596338</c:v>
                </c:pt>
                <c:pt idx="21">
                  <c:v>2131.4904803988779</c:v>
                </c:pt>
                <c:pt idx="22">
                  <c:v>1613.6001216631514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0D8-BFDF-C49EBB1BB557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SEAK'!$F$32:$F$54</c:f>
              <c:numCache>
                <c:formatCode>_(* #,##0_);_(* \(#,##0\);_(* "-"??_);_(@_)</c:formatCode>
                <c:ptCount val="23"/>
                <c:pt idx="0">
                  <c:v>5841.1614715967598</c:v>
                </c:pt>
                <c:pt idx="1">
                  <c:v>6387.5489894856109</c:v>
                </c:pt>
                <c:pt idx="2">
                  <c:v>4655.8715711515451</c:v>
                </c:pt>
                <c:pt idx="3">
                  <c:v>4476.1759318288241</c:v>
                </c:pt>
                <c:pt idx="4">
                  <c:v>5405.7200990393649</c:v>
                </c:pt>
                <c:pt idx="5">
                  <c:v>4281.6482046830251</c:v>
                </c:pt>
                <c:pt idx="6">
                  <c:v>5416.7317228616921</c:v>
                </c:pt>
                <c:pt idx="7">
                  <c:v>5560.2898140250563</c:v>
                </c:pt>
                <c:pt idx="8">
                  <c:v>2393.0069334380159</c:v>
                </c:pt>
                <c:pt idx="9">
                  <c:v>2454.799895347654</c:v>
                </c:pt>
                <c:pt idx="10">
                  <c:v>1556.5684680400129</c:v>
                </c:pt>
                <c:pt idx="11">
                  <c:v>1362.8216689115961</c:v>
                </c:pt>
                <c:pt idx="12">
                  <c:v>1301.5989386151641</c:v>
                </c:pt>
                <c:pt idx="13">
                  <c:v>1391.6434858824273</c:v>
                </c:pt>
                <c:pt idx="14">
                  <c:v>1106.5596564946791</c:v>
                </c:pt>
                <c:pt idx="15">
                  <c:v>1132.7904135985291</c:v>
                </c:pt>
                <c:pt idx="16">
                  <c:v>1011.7767479351094</c:v>
                </c:pt>
                <c:pt idx="17">
                  <c:v>793.70938914919134</c:v>
                </c:pt>
                <c:pt idx="18">
                  <c:v>1426.6886187315492</c:v>
                </c:pt>
                <c:pt idx="19">
                  <c:v>1974.7140935106215</c:v>
                </c:pt>
                <c:pt idx="20">
                  <c:v>3728.2410404819771</c:v>
                </c:pt>
                <c:pt idx="21">
                  <c:v>233.52951966911183</c:v>
                </c:pt>
                <c:pt idx="22">
                  <c:v>436.57233613308324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0D8-BFDF-C49EBB1BB557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SEAK'!$H$32:$H$54</c:f>
              <c:numCache>
                <c:formatCode>_(* #,##0_);_(* \(#,##0\);_(* "-"??_);_(@_)</c:formatCode>
                <c:ptCount val="23"/>
                <c:pt idx="0">
                  <c:v>1285.2244365886174</c:v>
                </c:pt>
                <c:pt idx="1">
                  <c:v>2346.5859455939021</c:v>
                </c:pt>
                <c:pt idx="2">
                  <c:v>1860.8465171025241</c:v>
                </c:pt>
                <c:pt idx="3">
                  <c:v>2543.0048609912201</c:v>
                </c:pt>
                <c:pt idx="4">
                  <c:v>2313.40307071396</c:v>
                </c:pt>
                <c:pt idx="5">
                  <c:v>2729.0689539745526</c:v>
                </c:pt>
                <c:pt idx="6">
                  <c:v>2879.7825550896478</c:v>
                </c:pt>
                <c:pt idx="7">
                  <c:v>1733.2189406000919</c:v>
                </c:pt>
                <c:pt idx="8">
                  <c:v>1011.4783673122433</c:v>
                </c:pt>
                <c:pt idx="9">
                  <c:v>692.49543734175404</c:v>
                </c:pt>
                <c:pt idx="10">
                  <c:v>445.29470967672501</c:v>
                </c:pt>
                <c:pt idx="11">
                  <c:v>574.99165318157247</c:v>
                </c:pt>
                <c:pt idx="12">
                  <c:v>654.97233034210831</c:v>
                </c:pt>
                <c:pt idx="13">
                  <c:v>346.17508055401504</c:v>
                </c:pt>
                <c:pt idx="14">
                  <c:v>576.86410280762721</c:v>
                </c:pt>
                <c:pt idx="15">
                  <c:v>613.81369683619482</c:v>
                </c:pt>
                <c:pt idx="16">
                  <c:v>345.5437559336882</c:v>
                </c:pt>
                <c:pt idx="17">
                  <c:v>338.51916104955217</c:v>
                </c:pt>
                <c:pt idx="18">
                  <c:v>437.70166795272439</c:v>
                </c:pt>
                <c:pt idx="19">
                  <c:v>1981.7932612223808</c:v>
                </c:pt>
                <c:pt idx="20">
                  <c:v>1809.0682599231445</c:v>
                </c:pt>
                <c:pt idx="21">
                  <c:v>893.96050827847125</c:v>
                </c:pt>
                <c:pt idx="22">
                  <c:v>2682.1741898533501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0D8-BFDF-C49EBB1BB557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SEAK'!$J$32:$J$54</c:f>
              <c:numCache>
                <c:formatCode>_(* #,##0_);_(* \(#,##0\);_(* "-"??_);_(@_)</c:formatCode>
                <c:ptCount val="23"/>
                <c:pt idx="0">
                  <c:v>4826.5558148624577</c:v>
                </c:pt>
                <c:pt idx="1">
                  <c:v>6252.1549937030668</c:v>
                </c:pt>
                <c:pt idx="2">
                  <c:v>5131.2261593542999</c:v>
                </c:pt>
                <c:pt idx="3">
                  <c:v>5489.9363397711122</c:v>
                </c:pt>
                <c:pt idx="4">
                  <c:v>5289.9382544909413</c:v>
                </c:pt>
                <c:pt idx="5">
                  <c:v>3704.3293842893963</c:v>
                </c:pt>
                <c:pt idx="6">
                  <c:v>5616.6205168399883</c:v>
                </c:pt>
                <c:pt idx="7">
                  <c:v>4281.9331926091727</c:v>
                </c:pt>
                <c:pt idx="8">
                  <c:v>1980.561309996333</c:v>
                </c:pt>
                <c:pt idx="9">
                  <c:v>2328.1966738490228</c:v>
                </c:pt>
                <c:pt idx="10">
                  <c:v>1014.2961193423096</c:v>
                </c:pt>
                <c:pt idx="11">
                  <c:v>1586.3613633651744</c:v>
                </c:pt>
                <c:pt idx="12">
                  <c:v>1006.9089144913651</c:v>
                </c:pt>
                <c:pt idx="13">
                  <c:v>803.12211654786017</c:v>
                </c:pt>
                <c:pt idx="14">
                  <c:v>1472.9547761935637</c:v>
                </c:pt>
                <c:pt idx="15">
                  <c:v>1023.1932398495087</c:v>
                </c:pt>
                <c:pt idx="16">
                  <c:v>1142.6356313427427</c:v>
                </c:pt>
                <c:pt idx="17">
                  <c:v>1050.2623560266877</c:v>
                </c:pt>
                <c:pt idx="18">
                  <c:v>1842.0296465185716</c:v>
                </c:pt>
                <c:pt idx="19">
                  <c:v>3512.3864416806032</c:v>
                </c:pt>
                <c:pt idx="20">
                  <c:v>8290.0290129008881</c:v>
                </c:pt>
                <c:pt idx="21">
                  <c:v>11081.363414503823</c:v>
                </c:pt>
                <c:pt idx="22">
                  <c:v>8060.0127987223186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0D8-BFDF-C49EBB1BB5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SEAK'!$L$32:$L$54</c:f>
              <c:numCache>
                <c:formatCode>_(* #,##0_);_(* \(#,##0\);_(* "-"??_);_(@_)</c:formatCode>
                <c:ptCount val="23"/>
                <c:pt idx="0">
                  <c:v>5346.3703824580534</c:v>
                </c:pt>
                <c:pt idx="1">
                  <c:v>5432.5860164949918</c:v>
                </c:pt>
                <c:pt idx="2">
                  <c:v>3925.2263324153469</c:v>
                </c:pt>
                <c:pt idx="3">
                  <c:v>6737.1539976588529</c:v>
                </c:pt>
                <c:pt idx="4">
                  <c:v>5526.7224138654019</c:v>
                </c:pt>
                <c:pt idx="5">
                  <c:v>6139.7301001075393</c:v>
                </c:pt>
                <c:pt idx="6">
                  <c:v>8860.7028119946972</c:v>
                </c:pt>
                <c:pt idx="7">
                  <c:v>2414.9782328299952</c:v>
                </c:pt>
                <c:pt idx="8">
                  <c:v>2818.5118429036183</c:v>
                </c:pt>
                <c:pt idx="9">
                  <c:v>4049.1154954264352</c:v>
                </c:pt>
                <c:pt idx="10">
                  <c:v>1349.6738673642267</c:v>
                </c:pt>
                <c:pt idx="11">
                  <c:v>1132.5231173501113</c:v>
                </c:pt>
                <c:pt idx="12">
                  <c:v>1316.1954778530921</c:v>
                </c:pt>
                <c:pt idx="13">
                  <c:v>923.48019160387025</c:v>
                </c:pt>
                <c:pt idx="14">
                  <c:v>1740.3332977321463</c:v>
                </c:pt>
                <c:pt idx="15">
                  <c:v>2082.0782102890457</c:v>
                </c:pt>
                <c:pt idx="16">
                  <c:v>2604.3715167934497</c:v>
                </c:pt>
                <c:pt idx="17">
                  <c:v>1348.0431464401663</c:v>
                </c:pt>
                <c:pt idx="18">
                  <c:v>1419.8631751305545</c:v>
                </c:pt>
                <c:pt idx="19">
                  <c:v>4377.8885923946164</c:v>
                </c:pt>
                <c:pt idx="20">
                  <c:v>1333.1119270254881</c:v>
                </c:pt>
                <c:pt idx="21">
                  <c:v>2038.3853591349566</c:v>
                </c:pt>
                <c:pt idx="22">
                  <c:v>1896.555203882504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0D8-BFDF-C49EBB1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release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SEAK'!$B$60:$B$82</c:f>
              <c:numCache>
                <c:formatCode>_(* #,##0_);_(* \(#,##0\);_(* "-"??_);_(@_)</c:formatCode>
                <c:ptCount val="23"/>
                <c:pt idx="0">
                  <c:v>1322.7445328730755</c:v>
                </c:pt>
                <c:pt idx="1">
                  <c:v>1018.2908535949342</c:v>
                </c:pt>
                <c:pt idx="2">
                  <c:v>957.40130332093486</c:v>
                </c:pt>
                <c:pt idx="3">
                  <c:v>1124.2180798112149</c:v>
                </c:pt>
                <c:pt idx="4">
                  <c:v>1380.4852883083322</c:v>
                </c:pt>
                <c:pt idx="5">
                  <c:v>1126.7132664211435</c:v>
                </c:pt>
                <c:pt idx="6">
                  <c:v>1461.3095032130741</c:v>
                </c:pt>
                <c:pt idx="7">
                  <c:v>1185.3983835920935</c:v>
                </c:pt>
                <c:pt idx="8">
                  <c:v>1212.7754035381936</c:v>
                </c:pt>
                <c:pt idx="9">
                  <c:v>830.07704818100319</c:v>
                </c:pt>
                <c:pt idx="10">
                  <c:v>479.00288033114776</c:v>
                </c:pt>
                <c:pt idx="11">
                  <c:v>792.41236154499359</c:v>
                </c:pt>
                <c:pt idx="12">
                  <c:v>934.15692328996374</c:v>
                </c:pt>
                <c:pt idx="13">
                  <c:v>1395.396695792937</c:v>
                </c:pt>
                <c:pt idx="14">
                  <c:v>1164.3764279264528</c:v>
                </c:pt>
                <c:pt idx="15">
                  <c:v>1045.0194426352646</c:v>
                </c:pt>
                <c:pt idx="16">
                  <c:v>1054.3294042763316</c:v>
                </c:pt>
                <c:pt idx="17">
                  <c:v>1367.5090445549488</c:v>
                </c:pt>
                <c:pt idx="18">
                  <c:v>2156.0729211780513</c:v>
                </c:pt>
                <c:pt idx="19">
                  <c:v>1840.4719931267166</c:v>
                </c:pt>
                <c:pt idx="20">
                  <c:v>2477.5908269571664</c:v>
                </c:pt>
                <c:pt idx="21">
                  <c:v>3092.3992685788121</c:v>
                </c:pt>
                <c:pt idx="22">
                  <c:v>4029.444290750047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91C-B6D5-728D53806619}"/>
            </c:ext>
          </c:extLst>
        </c:ser>
        <c:ser>
          <c:idx val="1"/>
          <c:order val="1"/>
          <c:tx>
            <c:strRef>
              <c:f>'RF release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SEAK'!$D$60:$D$81</c:f>
              <c:numCache>
                <c:formatCode>_(* #,##0_);_(* \(#,##0\);_(* "-"??_);_(@_)</c:formatCode>
                <c:ptCount val="22"/>
                <c:pt idx="0">
                  <c:v>3.5667780264775373</c:v>
                </c:pt>
                <c:pt idx="1">
                  <c:v>7.9810802652020065</c:v>
                </c:pt>
                <c:pt idx="2">
                  <c:v>16.73810267124783</c:v>
                </c:pt>
                <c:pt idx="3">
                  <c:v>16.304878362137465</c:v>
                </c:pt>
                <c:pt idx="4">
                  <c:v>34.293344504178343</c:v>
                </c:pt>
                <c:pt idx="5">
                  <c:v>20.093782640693469</c:v>
                </c:pt>
                <c:pt idx="6">
                  <c:v>14.245139439331236</c:v>
                </c:pt>
                <c:pt idx="7">
                  <c:v>9</c:v>
                </c:pt>
                <c:pt idx="8">
                  <c:v>8.2720463097896566</c:v>
                </c:pt>
                <c:pt idx="9">
                  <c:v>13.953265861227672</c:v>
                </c:pt>
                <c:pt idx="10">
                  <c:v>2.3206162858991775</c:v>
                </c:pt>
                <c:pt idx="11">
                  <c:v>11.180098124491717</c:v>
                </c:pt>
                <c:pt idx="12">
                  <c:v>16.262379226633332</c:v>
                </c:pt>
                <c:pt idx="13">
                  <c:v>9.5436269375689111</c:v>
                </c:pt>
                <c:pt idx="14">
                  <c:v>14.837806941596957</c:v>
                </c:pt>
                <c:pt idx="15">
                  <c:v>32.489195790726917</c:v>
                </c:pt>
                <c:pt idx="16">
                  <c:v>65</c:v>
                </c:pt>
                <c:pt idx="17">
                  <c:v>131.10436681222706</c:v>
                </c:pt>
                <c:pt idx="18">
                  <c:v>90</c:v>
                </c:pt>
                <c:pt idx="19">
                  <c:v>257.12732512111199</c:v>
                </c:pt>
                <c:pt idx="20">
                  <c:v>228.80067669084906</c:v>
                </c:pt>
                <c:pt idx="21">
                  <c:v>123.21685835769638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91C-B6D5-728D53806619}"/>
            </c:ext>
          </c:extLst>
        </c:ser>
        <c:ser>
          <c:idx val="2"/>
          <c:order val="2"/>
          <c:tx>
            <c:strRef>
              <c:f>'RF release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SEAK'!$F$60:$F$82</c:f>
              <c:numCache>
                <c:formatCode>_(* #,##0_);_(* \(#,##0\);_(* "-"??_);_(@_)</c:formatCode>
                <c:ptCount val="23"/>
                <c:pt idx="0">
                  <c:v>1698.3311123086526</c:v>
                </c:pt>
                <c:pt idx="1">
                  <c:v>2012.5398464586769</c:v>
                </c:pt>
                <c:pt idx="2">
                  <c:v>1360.4291983004916</c:v>
                </c:pt>
                <c:pt idx="3">
                  <c:v>1245.4724865064331</c:v>
                </c:pt>
                <c:pt idx="4">
                  <c:v>1529.0223091431908</c:v>
                </c:pt>
                <c:pt idx="5">
                  <c:v>1210.0937886512788</c:v>
                </c:pt>
                <c:pt idx="6">
                  <c:v>1481.1260277484521</c:v>
                </c:pt>
                <c:pt idx="7">
                  <c:v>1170.7193836195634</c:v>
                </c:pt>
                <c:pt idx="8">
                  <c:v>890.25848676322221</c:v>
                </c:pt>
                <c:pt idx="9">
                  <c:v>942.42307833107031</c:v>
                </c:pt>
                <c:pt idx="10">
                  <c:v>636.28938408001954</c:v>
                </c:pt>
                <c:pt idx="11">
                  <c:v>495.22350520001254</c:v>
                </c:pt>
                <c:pt idx="12">
                  <c:v>369.51326902949802</c:v>
                </c:pt>
                <c:pt idx="13">
                  <c:v>321.94135000670536</c:v>
                </c:pt>
                <c:pt idx="14">
                  <c:v>233.64134784990634</c:v>
                </c:pt>
                <c:pt idx="15">
                  <c:v>163.90777239738662</c:v>
                </c:pt>
                <c:pt idx="16">
                  <c:v>167.14733243189784</c:v>
                </c:pt>
                <c:pt idx="17">
                  <c:v>194.74674228604925</c:v>
                </c:pt>
                <c:pt idx="18">
                  <c:v>358.49790115543703</c:v>
                </c:pt>
                <c:pt idx="19">
                  <c:v>929.53669633074526</c:v>
                </c:pt>
                <c:pt idx="20">
                  <c:v>1170.3386964254696</c:v>
                </c:pt>
                <c:pt idx="21">
                  <c:v>284.00848483801997</c:v>
                </c:pt>
                <c:pt idx="22">
                  <c:v>751.73872207209797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B-491C-B6D5-728D53806619}"/>
            </c:ext>
          </c:extLst>
        </c:ser>
        <c:ser>
          <c:idx val="3"/>
          <c:order val="3"/>
          <c:tx>
            <c:strRef>
              <c:f>'RF release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SEAK'!$H$60:$H$82</c:f>
              <c:numCache>
                <c:formatCode>_(* #,##0_);_(* \(#,##0\);_(* "-"??_);_(@_)</c:formatCode>
                <c:ptCount val="23"/>
                <c:pt idx="0">
                  <c:v>241.35953155931998</c:v>
                </c:pt>
                <c:pt idx="1">
                  <c:v>458.09768369197184</c:v>
                </c:pt>
                <c:pt idx="2">
                  <c:v>364.34936314127845</c:v>
                </c:pt>
                <c:pt idx="3">
                  <c:v>431.81120279396492</c:v>
                </c:pt>
                <c:pt idx="4">
                  <c:v>422.45093566449998</c:v>
                </c:pt>
                <c:pt idx="5">
                  <c:v>474.03187482063311</c:v>
                </c:pt>
                <c:pt idx="6">
                  <c:v>511.9769351748489</c:v>
                </c:pt>
                <c:pt idx="7">
                  <c:v>525.50981221223333</c:v>
                </c:pt>
                <c:pt idx="8">
                  <c:v>355.70240884998691</c:v>
                </c:pt>
                <c:pt idx="9">
                  <c:v>137.70411018300513</c:v>
                </c:pt>
                <c:pt idx="10">
                  <c:v>84.721649536207593</c:v>
                </c:pt>
                <c:pt idx="11">
                  <c:v>219.31822573251026</c:v>
                </c:pt>
                <c:pt idx="12">
                  <c:v>141.25086146411735</c:v>
                </c:pt>
                <c:pt idx="13">
                  <c:v>205.2549321725628</c:v>
                </c:pt>
                <c:pt idx="14">
                  <c:v>239.31791352578244</c:v>
                </c:pt>
                <c:pt idx="15">
                  <c:v>140.04821416966644</c:v>
                </c:pt>
                <c:pt idx="16">
                  <c:v>138.91443132479361</c:v>
                </c:pt>
                <c:pt idx="17">
                  <c:v>175.61056033304317</c:v>
                </c:pt>
                <c:pt idx="18">
                  <c:v>243.84346980127009</c:v>
                </c:pt>
                <c:pt idx="19">
                  <c:v>702.45777853825939</c:v>
                </c:pt>
                <c:pt idx="20">
                  <c:v>882.61966271977042</c:v>
                </c:pt>
                <c:pt idx="21">
                  <c:v>612.48317033274554</c:v>
                </c:pt>
                <c:pt idx="22">
                  <c:v>1020.9128576630764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B-491C-B6D5-728D53806619}"/>
            </c:ext>
          </c:extLst>
        </c:ser>
        <c:ser>
          <c:idx val="4"/>
          <c:order val="4"/>
          <c:tx>
            <c:strRef>
              <c:f>'RF release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SEAK'!$J$60:$J$82</c:f>
              <c:numCache>
                <c:formatCode>_(* #,##0_);_(* \(#,##0\);_(* "-"??_);_(@_)</c:formatCode>
                <c:ptCount val="23"/>
                <c:pt idx="0">
                  <c:v>3329.2568589292455</c:v>
                </c:pt>
                <c:pt idx="1">
                  <c:v>4997.5207272263533</c:v>
                </c:pt>
                <c:pt idx="2">
                  <c:v>4182.7628520077087</c:v>
                </c:pt>
                <c:pt idx="3">
                  <c:v>4186.6365075665353</c:v>
                </c:pt>
                <c:pt idx="4">
                  <c:v>4069.4189716509209</c:v>
                </c:pt>
                <c:pt idx="5">
                  <c:v>3095.7354953601111</c:v>
                </c:pt>
                <c:pt idx="6">
                  <c:v>4908.0638208066612</c:v>
                </c:pt>
                <c:pt idx="7">
                  <c:v>3244.4288606304685</c:v>
                </c:pt>
                <c:pt idx="8">
                  <c:v>1912.5368621946454</c:v>
                </c:pt>
                <c:pt idx="9">
                  <c:v>1394.1069786831204</c:v>
                </c:pt>
                <c:pt idx="10">
                  <c:v>753.71913681409626</c:v>
                </c:pt>
                <c:pt idx="11">
                  <c:v>1709.4450968531353</c:v>
                </c:pt>
                <c:pt idx="12">
                  <c:v>965.02373028590466</c:v>
                </c:pt>
                <c:pt idx="13">
                  <c:v>1069.6698319524396</c:v>
                </c:pt>
                <c:pt idx="14">
                  <c:v>1641.8933968452625</c:v>
                </c:pt>
                <c:pt idx="15">
                  <c:v>975.38128096558739</c:v>
                </c:pt>
                <c:pt idx="16">
                  <c:v>940.32726153292276</c:v>
                </c:pt>
                <c:pt idx="17">
                  <c:v>1168.0820087415084</c:v>
                </c:pt>
                <c:pt idx="18">
                  <c:v>2793.0561338352695</c:v>
                </c:pt>
                <c:pt idx="19">
                  <c:v>3231.9865767932365</c:v>
                </c:pt>
                <c:pt idx="20">
                  <c:v>6637.303187756801</c:v>
                </c:pt>
                <c:pt idx="21">
                  <c:v>3367.1305768926827</c:v>
                </c:pt>
                <c:pt idx="22">
                  <c:v>3428.5566377607734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B-491C-B6D5-728D53806619}"/>
            </c:ext>
          </c:extLst>
        </c:ser>
        <c:ser>
          <c:idx val="5"/>
          <c:order val="5"/>
          <c:tx>
            <c:strRef>
              <c:f>'RF release SEAK'!$L$58:$M$58</c:f>
              <c:strCache>
                <c:ptCount val="1"/>
                <c:pt idx="0">
                  <c:v>SSEO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release SEAK'!$A$4:$A$26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'RF release SEAK'!$L$60:$L$82</c:f>
              <c:numCache>
                <c:formatCode>_(* #,##0_);_(* \(#,##0\);_(* "-"??_);_(@_)</c:formatCode>
                <c:ptCount val="23"/>
                <c:pt idx="0">
                  <c:v>982.84489433369367</c:v>
                </c:pt>
                <c:pt idx="1">
                  <c:v>1212.7594658613984</c:v>
                </c:pt>
                <c:pt idx="2">
                  <c:v>910.32677526974862</c:v>
                </c:pt>
                <c:pt idx="3">
                  <c:v>1393.3799527525916</c:v>
                </c:pt>
                <c:pt idx="4">
                  <c:v>1256.3180095535945</c:v>
                </c:pt>
                <c:pt idx="5">
                  <c:v>1253.835509958591</c:v>
                </c:pt>
                <c:pt idx="6">
                  <c:v>1700.7392471249655</c:v>
                </c:pt>
                <c:pt idx="7">
                  <c:v>674.37679693188306</c:v>
                </c:pt>
                <c:pt idx="8">
                  <c:v>550.73926110573586</c:v>
                </c:pt>
                <c:pt idx="9">
                  <c:v>694.06002379646304</c:v>
                </c:pt>
                <c:pt idx="10">
                  <c:v>241.35353284611864</c:v>
                </c:pt>
                <c:pt idx="11">
                  <c:v>335.65668899431228</c:v>
                </c:pt>
                <c:pt idx="12">
                  <c:v>270.74031607518691</c:v>
                </c:pt>
                <c:pt idx="13">
                  <c:v>155.56062945060802</c:v>
                </c:pt>
                <c:pt idx="14">
                  <c:v>358.73630987041793</c:v>
                </c:pt>
                <c:pt idx="15">
                  <c:v>205.63017888394359</c:v>
                </c:pt>
                <c:pt idx="16">
                  <c:v>262.84319822903046</c:v>
                </c:pt>
                <c:pt idx="17">
                  <c:v>199.03901631620306</c:v>
                </c:pt>
                <c:pt idx="18">
                  <c:v>288.55581549003864</c:v>
                </c:pt>
                <c:pt idx="19">
                  <c:v>877.98249246456783</c:v>
                </c:pt>
                <c:pt idx="20">
                  <c:v>443.36154452041734</c:v>
                </c:pt>
                <c:pt idx="21">
                  <c:v>436.18097292086264</c:v>
                </c:pt>
                <c:pt idx="22">
                  <c:v>477.3611523148968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B-491C-B6D5-728D5380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Release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guiSWHS'!$C$2:$C$12</c:f>
              <c:numCache>
                <c:formatCode>General</c:formatCode>
                <c:ptCount val="11"/>
                <c:pt idx="0">
                  <c:v>781</c:v>
                </c:pt>
                <c:pt idx="1">
                  <c:v>863</c:v>
                </c:pt>
                <c:pt idx="2">
                  <c:v>1075</c:v>
                </c:pt>
                <c:pt idx="3">
                  <c:v>1870</c:v>
                </c:pt>
                <c:pt idx="4">
                  <c:v>1521</c:v>
                </c:pt>
                <c:pt idx="5">
                  <c:v>1567</c:v>
                </c:pt>
                <c:pt idx="6">
                  <c:v>1717</c:v>
                </c:pt>
                <c:pt idx="7">
                  <c:v>2540</c:v>
                </c:pt>
                <c:pt idx="8">
                  <c:v>1758</c:v>
                </c:pt>
                <c:pt idx="9">
                  <c:v>998</c:v>
                </c:pt>
                <c:pt idx="10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guiSWHS'!$G$2:$G$12</c:f>
                <c:numCache>
                  <c:formatCode>General</c:formatCode>
                  <c:ptCount val="11"/>
                  <c:pt idx="0">
                    <c:v>5983.5527702320041</c:v>
                  </c:pt>
                  <c:pt idx="1">
                    <c:v>5441.7141537827483</c:v>
                  </c:pt>
                  <c:pt idx="2">
                    <c:v>3647.3399232054649</c:v>
                  </c:pt>
                  <c:pt idx="3">
                    <c:v>4412.6461885528333</c:v>
                  </c:pt>
                  <c:pt idx="4">
                    <c:v>3749.2459948339015</c:v>
                  </c:pt>
                  <c:pt idx="5">
                    <c:v>3676.3525784044004</c:v>
                  </c:pt>
                  <c:pt idx="6">
                    <c:v>4998.5610283057786</c:v>
                  </c:pt>
                  <c:pt idx="7">
                    <c:v>4274.7117728848943</c:v>
                  </c:pt>
                  <c:pt idx="8">
                    <c:v>4861.1315270991545</c:v>
                  </c:pt>
                  <c:pt idx="9">
                    <c:v>2983.0755491079876</c:v>
                  </c:pt>
                  <c:pt idx="10">
                    <c:v>6485.6877364136199</c:v>
                  </c:pt>
                </c:numCache>
              </c:numRef>
            </c:plus>
            <c:minus>
              <c:numRef>
                <c:f>'logbook v guiSWHS'!$G$2:$G$12</c:f>
                <c:numCache>
                  <c:formatCode>General</c:formatCode>
                  <c:ptCount val="11"/>
                  <c:pt idx="0">
                    <c:v>5983.5527702320041</c:v>
                  </c:pt>
                  <c:pt idx="1">
                    <c:v>5441.7141537827483</c:v>
                  </c:pt>
                  <c:pt idx="2">
                    <c:v>3647.3399232054649</c:v>
                  </c:pt>
                  <c:pt idx="3">
                    <c:v>4412.6461885528333</c:v>
                  </c:pt>
                  <c:pt idx="4">
                    <c:v>3749.2459948339015</c:v>
                  </c:pt>
                  <c:pt idx="5">
                    <c:v>3676.3525784044004</c:v>
                  </c:pt>
                  <c:pt idx="6">
                    <c:v>4998.5610283057786</c:v>
                  </c:pt>
                  <c:pt idx="7">
                    <c:v>4274.7117728848943</c:v>
                  </c:pt>
                  <c:pt idx="8">
                    <c:v>4861.1315270991545</c:v>
                  </c:pt>
                  <c:pt idx="9">
                    <c:v>2983.0755491079876</c:v>
                  </c:pt>
                  <c:pt idx="10">
                    <c:v>6485.6877364136199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guiSWHS'!$D$2:$D$12</c:f>
              <c:numCache>
                <c:formatCode>General</c:formatCode>
                <c:ptCount val="11"/>
                <c:pt idx="0">
                  <c:v>4344</c:v>
                </c:pt>
                <c:pt idx="1">
                  <c:v>6493</c:v>
                </c:pt>
                <c:pt idx="2">
                  <c:v>3661</c:v>
                </c:pt>
                <c:pt idx="3">
                  <c:v>3474</c:v>
                </c:pt>
                <c:pt idx="4">
                  <c:v>3092</c:v>
                </c:pt>
                <c:pt idx="5">
                  <c:v>2936</c:v>
                </c:pt>
                <c:pt idx="6">
                  <c:v>2635</c:v>
                </c:pt>
                <c:pt idx="7">
                  <c:v>3297</c:v>
                </c:pt>
                <c:pt idx="8">
                  <c:v>5369</c:v>
                </c:pt>
                <c:pt idx="9">
                  <c:v>2036</c:v>
                </c:pt>
                <c:pt idx="10">
                  <c:v>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guiSWHS'!$A$14:$A$24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guiSWHS'!$C$14:$C$24</c:f>
              <c:numCache>
                <c:formatCode>General</c:formatCode>
                <c:ptCount val="11"/>
                <c:pt idx="0">
                  <c:v>1401</c:v>
                </c:pt>
                <c:pt idx="1">
                  <c:v>1982</c:v>
                </c:pt>
                <c:pt idx="2">
                  <c:v>2044</c:v>
                </c:pt>
                <c:pt idx="3">
                  <c:v>2308</c:v>
                </c:pt>
                <c:pt idx="4">
                  <c:v>3002</c:v>
                </c:pt>
                <c:pt idx="5">
                  <c:v>2634</c:v>
                </c:pt>
                <c:pt idx="6">
                  <c:v>5303</c:v>
                </c:pt>
                <c:pt idx="7">
                  <c:v>12062</c:v>
                </c:pt>
                <c:pt idx="8">
                  <c:v>10177</c:v>
                </c:pt>
                <c:pt idx="9">
                  <c:v>3720</c:v>
                </c:pt>
                <c:pt idx="10">
                  <c:v>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guiSWHS'!$G$14:$G$24</c:f>
                <c:numCache>
                  <c:formatCode>General</c:formatCode>
                  <c:ptCount val="11"/>
                  <c:pt idx="0">
                    <c:v>4054.3533753543452</c:v>
                  </c:pt>
                  <c:pt idx="1">
                    <c:v>5645.3566197926466</c:v>
                  </c:pt>
                  <c:pt idx="2">
                    <c:v>5965.8685256784029</c:v>
                  </c:pt>
                  <c:pt idx="3">
                    <c:v>7453.0466576371891</c:v>
                  </c:pt>
                  <c:pt idx="4">
                    <c:v>7636.2282511302419</c:v>
                  </c:pt>
                  <c:pt idx="5">
                    <c:v>8665.2107006062033</c:v>
                  </c:pt>
                  <c:pt idx="6">
                    <c:v>6913.5500303587769</c:v>
                  </c:pt>
                  <c:pt idx="7">
                    <c:v>7850.5048137749682</c:v>
                  </c:pt>
                  <c:pt idx="8">
                    <c:v>5353.5847768540561</c:v>
                  </c:pt>
                  <c:pt idx="9">
                    <c:v>3328.4255490942178</c:v>
                  </c:pt>
                  <c:pt idx="10">
                    <c:v>11122.644958890245</c:v>
                  </c:pt>
                </c:numCache>
              </c:numRef>
            </c:plus>
            <c:minus>
              <c:numRef>
                <c:f>'logbook v guiSWHS'!$G$14:$G$24</c:f>
                <c:numCache>
                  <c:formatCode>General</c:formatCode>
                  <c:ptCount val="11"/>
                  <c:pt idx="0">
                    <c:v>4054.3533753543452</c:v>
                  </c:pt>
                  <c:pt idx="1">
                    <c:v>5645.3566197926466</c:v>
                  </c:pt>
                  <c:pt idx="2">
                    <c:v>5965.8685256784029</c:v>
                  </c:pt>
                  <c:pt idx="3">
                    <c:v>7453.0466576371891</c:v>
                  </c:pt>
                  <c:pt idx="4">
                    <c:v>7636.2282511302419</c:v>
                  </c:pt>
                  <c:pt idx="5">
                    <c:v>8665.2107006062033</c:v>
                  </c:pt>
                  <c:pt idx="6">
                    <c:v>6913.5500303587769</c:v>
                  </c:pt>
                  <c:pt idx="7">
                    <c:v>7850.5048137749682</c:v>
                  </c:pt>
                  <c:pt idx="8">
                    <c:v>5353.5847768540561</c:v>
                  </c:pt>
                  <c:pt idx="9">
                    <c:v>3328.4255490942178</c:v>
                  </c:pt>
                  <c:pt idx="10">
                    <c:v>11122.644958890245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guiSWHS'!$D$14:$D$24</c:f>
              <c:numCache>
                <c:formatCode>General</c:formatCode>
                <c:ptCount val="11"/>
                <c:pt idx="0">
                  <c:v>5103</c:v>
                </c:pt>
                <c:pt idx="1">
                  <c:v>6143</c:v>
                </c:pt>
                <c:pt idx="2">
                  <c:v>5143</c:v>
                </c:pt>
                <c:pt idx="3">
                  <c:v>10435</c:v>
                </c:pt>
                <c:pt idx="4">
                  <c:v>12791</c:v>
                </c:pt>
                <c:pt idx="5">
                  <c:v>9104</c:v>
                </c:pt>
                <c:pt idx="6">
                  <c:v>9765</c:v>
                </c:pt>
                <c:pt idx="7">
                  <c:v>14044</c:v>
                </c:pt>
                <c:pt idx="8">
                  <c:v>7591</c:v>
                </c:pt>
                <c:pt idx="9">
                  <c:v>4545</c:v>
                </c:pt>
                <c:pt idx="10">
                  <c:v>15235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guiSWHS'!$A$26:$A$36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guiSWHS'!$C$26:$C$36</c:f>
              <c:numCache>
                <c:formatCode>General</c:formatCode>
                <c:ptCount val="11"/>
                <c:pt idx="0">
                  <c:v>681</c:v>
                </c:pt>
                <c:pt idx="1">
                  <c:v>537</c:v>
                </c:pt>
                <c:pt idx="2">
                  <c:v>622</c:v>
                </c:pt>
                <c:pt idx="3">
                  <c:v>484</c:v>
                </c:pt>
                <c:pt idx="4">
                  <c:v>387</c:v>
                </c:pt>
                <c:pt idx="5">
                  <c:v>451</c:v>
                </c:pt>
                <c:pt idx="6">
                  <c:v>643</c:v>
                </c:pt>
                <c:pt idx="7">
                  <c:v>1904</c:v>
                </c:pt>
                <c:pt idx="8">
                  <c:v>2929</c:v>
                </c:pt>
                <c:pt idx="9">
                  <c:v>905</c:v>
                </c:pt>
                <c:pt idx="10">
                  <c:v>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guiSWHS'!$G$26:$G$36</c:f>
                <c:numCache>
                  <c:formatCode>General</c:formatCode>
                  <c:ptCount val="11"/>
                  <c:pt idx="0">
                    <c:v>3832.0701368615323</c:v>
                  </c:pt>
                  <c:pt idx="1">
                    <c:v>5523.8857975041437</c:v>
                  </c:pt>
                  <c:pt idx="2">
                    <c:v>4285.9214958763287</c:v>
                  </c:pt>
                  <c:pt idx="3">
                    <c:v>6148.7347185636454</c:v>
                  </c:pt>
                  <c:pt idx="4">
                    <c:v>5000.3737246129558</c:v>
                  </c:pt>
                  <c:pt idx="5">
                    <c:v>6292.1364188766111</c:v>
                  </c:pt>
                  <c:pt idx="6">
                    <c:v>4624.1158199381898</c:v>
                  </c:pt>
                  <c:pt idx="7">
                    <c:v>5077.1627422960755</c:v>
                  </c:pt>
                  <c:pt idx="8">
                    <c:v>6897.6507176062987</c:v>
                  </c:pt>
                  <c:pt idx="9">
                    <c:v>2704.7907173093622</c:v>
                  </c:pt>
                  <c:pt idx="10">
                    <c:v>5124.800422107739</c:v>
                  </c:pt>
                </c:numCache>
              </c:numRef>
            </c:plus>
            <c:minus>
              <c:numRef>
                <c:f>'logbook v guiSWHS'!$G$26:$G$36</c:f>
                <c:numCache>
                  <c:formatCode>General</c:formatCode>
                  <c:ptCount val="11"/>
                  <c:pt idx="0">
                    <c:v>3832.0701368615323</c:v>
                  </c:pt>
                  <c:pt idx="1">
                    <c:v>5523.8857975041437</c:v>
                  </c:pt>
                  <c:pt idx="2">
                    <c:v>4285.9214958763287</c:v>
                  </c:pt>
                  <c:pt idx="3">
                    <c:v>6148.7347185636454</c:v>
                  </c:pt>
                  <c:pt idx="4">
                    <c:v>5000.3737246129558</c:v>
                  </c:pt>
                  <c:pt idx="5">
                    <c:v>6292.1364188766111</c:v>
                  </c:pt>
                  <c:pt idx="6">
                    <c:v>4624.1158199381898</c:v>
                  </c:pt>
                  <c:pt idx="7">
                    <c:v>5077.1627422960755</c:v>
                  </c:pt>
                  <c:pt idx="8">
                    <c:v>6897.6507176062987</c:v>
                  </c:pt>
                  <c:pt idx="9">
                    <c:v>2704.7907173093622</c:v>
                  </c:pt>
                  <c:pt idx="10">
                    <c:v>5124.800422107739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guiSWHS'!$D$26:$D$36</c:f>
              <c:numCache>
                <c:formatCode>General</c:formatCode>
                <c:ptCount val="11"/>
                <c:pt idx="0">
                  <c:v>2216</c:v>
                </c:pt>
                <c:pt idx="1">
                  <c:v>4776</c:v>
                </c:pt>
                <c:pt idx="2">
                  <c:v>2859</c:v>
                </c:pt>
                <c:pt idx="3">
                  <c:v>2710</c:v>
                </c:pt>
                <c:pt idx="4">
                  <c:v>3387</c:v>
                </c:pt>
                <c:pt idx="5">
                  <c:v>3890</c:v>
                </c:pt>
                <c:pt idx="6">
                  <c:v>2677</c:v>
                </c:pt>
                <c:pt idx="7">
                  <c:v>3091</c:v>
                </c:pt>
                <c:pt idx="8">
                  <c:v>6503</c:v>
                </c:pt>
                <c:pt idx="9">
                  <c:v>1844</c:v>
                </c:pt>
                <c:pt idx="10">
                  <c:v>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guiSWHS'!$A$38:$A$48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guiSWHS'!$C$38:$C$48</c:f>
              <c:numCache>
                <c:formatCode>General</c:formatCode>
                <c:ptCount val="11"/>
                <c:pt idx="0">
                  <c:v>1442</c:v>
                </c:pt>
                <c:pt idx="1">
                  <c:v>1202</c:v>
                </c:pt>
                <c:pt idx="2">
                  <c:v>940</c:v>
                </c:pt>
                <c:pt idx="3">
                  <c:v>1454</c:v>
                </c:pt>
                <c:pt idx="4">
                  <c:v>1252</c:v>
                </c:pt>
                <c:pt idx="5">
                  <c:v>1537</c:v>
                </c:pt>
                <c:pt idx="6">
                  <c:v>1943</c:v>
                </c:pt>
                <c:pt idx="7">
                  <c:v>3774</c:v>
                </c:pt>
                <c:pt idx="8">
                  <c:v>5817</c:v>
                </c:pt>
                <c:pt idx="9">
                  <c:v>981</c:v>
                </c:pt>
                <c:pt idx="10">
                  <c:v>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guiSWHS'!$G$38:$G$48</c:f>
                <c:numCache>
                  <c:formatCode>General</c:formatCode>
                  <c:ptCount val="11"/>
                  <c:pt idx="0">
                    <c:v>4178.4644087927827</c:v>
                  </c:pt>
                  <c:pt idx="1">
                    <c:v>4549.5669141503449</c:v>
                  </c:pt>
                  <c:pt idx="2">
                    <c:v>5817.7856926067489</c:v>
                  </c:pt>
                  <c:pt idx="3">
                    <c:v>9194.9375295277314</c:v>
                  </c:pt>
                  <c:pt idx="4">
                    <c:v>10117.595096148121</c:v>
                  </c:pt>
                  <c:pt idx="5">
                    <c:v>8734.3610973648083</c:v>
                  </c:pt>
                  <c:pt idx="6">
                    <c:v>7352.6321035435467</c:v>
                  </c:pt>
                  <c:pt idx="7">
                    <c:v>8981.4319791900052</c:v>
                  </c:pt>
                  <c:pt idx="8">
                    <c:v>6867.6869628282038</c:v>
                  </c:pt>
                  <c:pt idx="9">
                    <c:v>6980.3723101400337</c:v>
                  </c:pt>
                  <c:pt idx="10">
                    <c:v>10280.538727234953</c:v>
                  </c:pt>
                </c:numCache>
              </c:numRef>
            </c:plus>
            <c:minus>
              <c:numRef>
                <c:f>'logbook v guiSWHS'!$G$38:$G$48</c:f>
                <c:numCache>
                  <c:formatCode>General</c:formatCode>
                  <c:ptCount val="11"/>
                  <c:pt idx="0">
                    <c:v>4178.4644087927827</c:v>
                  </c:pt>
                  <c:pt idx="1">
                    <c:v>4549.5669141503449</c:v>
                  </c:pt>
                  <c:pt idx="2">
                    <c:v>5817.7856926067489</c:v>
                  </c:pt>
                  <c:pt idx="3">
                    <c:v>9194.9375295277314</c:v>
                  </c:pt>
                  <c:pt idx="4">
                    <c:v>10117.595096148121</c:v>
                  </c:pt>
                  <c:pt idx="5">
                    <c:v>8734.3610973648083</c:v>
                  </c:pt>
                  <c:pt idx="6">
                    <c:v>7352.6321035435467</c:v>
                  </c:pt>
                  <c:pt idx="7">
                    <c:v>8981.4319791900052</c:v>
                  </c:pt>
                  <c:pt idx="8">
                    <c:v>6867.6869628282038</c:v>
                  </c:pt>
                  <c:pt idx="9">
                    <c:v>6980.3723101400337</c:v>
                  </c:pt>
                  <c:pt idx="10">
                    <c:v>10280.538727234953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guiSWHS'!$D$38:$D$48</c:f>
              <c:numCache>
                <c:formatCode>General</c:formatCode>
                <c:ptCount val="11"/>
                <c:pt idx="0">
                  <c:v>4566</c:v>
                </c:pt>
                <c:pt idx="1">
                  <c:v>3360</c:v>
                </c:pt>
                <c:pt idx="2">
                  <c:v>5766</c:v>
                </c:pt>
                <c:pt idx="3">
                  <c:v>6707</c:v>
                </c:pt>
                <c:pt idx="4">
                  <c:v>8498</c:v>
                </c:pt>
                <c:pt idx="5">
                  <c:v>6819</c:v>
                </c:pt>
                <c:pt idx="6">
                  <c:v>6797</c:v>
                </c:pt>
                <c:pt idx="7">
                  <c:v>8052</c:v>
                </c:pt>
                <c:pt idx="8">
                  <c:v>5977</c:v>
                </c:pt>
                <c:pt idx="9">
                  <c:v>5196</c:v>
                </c:pt>
                <c:pt idx="10">
                  <c:v>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IBS/EYKT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guiSWHS'!$A$50:$A$60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guiSWHS'!$C$50:$C$60</c:f>
              <c:numCache>
                <c:formatCode>General</c:formatCode>
                <c:ptCount val="11"/>
                <c:pt idx="0">
                  <c:v>79</c:v>
                </c:pt>
                <c:pt idx="1">
                  <c:v>61</c:v>
                </c:pt>
                <c:pt idx="2">
                  <c:v>88</c:v>
                </c:pt>
                <c:pt idx="3">
                  <c:v>132</c:v>
                </c:pt>
                <c:pt idx="4">
                  <c:v>194</c:v>
                </c:pt>
                <c:pt idx="5">
                  <c:v>568</c:v>
                </c:pt>
                <c:pt idx="6">
                  <c:v>310</c:v>
                </c:pt>
                <c:pt idx="7">
                  <c:v>1167</c:v>
                </c:pt>
                <c:pt idx="8">
                  <c:v>1608</c:v>
                </c:pt>
                <c:pt idx="9">
                  <c:v>1131</c:v>
                </c:pt>
                <c:pt idx="10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guiSWHS'!$G$50:$G$60</c:f>
                <c:numCache>
                  <c:formatCode>General</c:formatCode>
                  <c:ptCount val="11"/>
                  <c:pt idx="0">
                    <c:v>1611.6654502800338</c:v>
                  </c:pt>
                  <c:pt idx="1">
                    <c:v>2518.7473179144085</c:v>
                  </c:pt>
                  <c:pt idx="2">
                    <c:v>2426.9497804194502</c:v>
                  </c:pt>
                  <c:pt idx="3">
                    <c:v>3629.6634427861572</c:v>
                  </c:pt>
                  <c:pt idx="4">
                    <c:v>2191.1614002919287</c:v>
                  </c:pt>
                  <c:pt idx="5">
                    <c:v>2297.1750045856093</c:v>
                  </c:pt>
                  <c:pt idx="6">
                    <c:v>3254.0994688362312</c:v>
                  </c:pt>
                  <c:pt idx="7">
                    <c:v>3412.7289945302541</c:v>
                  </c:pt>
                  <c:pt idx="8">
                    <c:v>3260.5166542418388</c:v>
                  </c:pt>
                  <c:pt idx="9">
                    <c:v>1453.8834742802349</c:v>
                  </c:pt>
                  <c:pt idx="10">
                    <c:v>4034.1521354531837</c:v>
                  </c:pt>
                </c:numCache>
              </c:numRef>
            </c:plus>
            <c:minus>
              <c:numRef>
                <c:f>'logbook v guiSWHS'!$G$50:$G$60</c:f>
                <c:numCache>
                  <c:formatCode>General</c:formatCode>
                  <c:ptCount val="11"/>
                  <c:pt idx="0">
                    <c:v>1611.6654502800338</c:v>
                  </c:pt>
                  <c:pt idx="1">
                    <c:v>2518.7473179144085</c:v>
                  </c:pt>
                  <c:pt idx="2">
                    <c:v>2426.9497804194502</c:v>
                  </c:pt>
                  <c:pt idx="3">
                    <c:v>3629.6634427861572</c:v>
                  </c:pt>
                  <c:pt idx="4">
                    <c:v>2191.1614002919287</c:v>
                  </c:pt>
                  <c:pt idx="5">
                    <c:v>2297.1750045856093</c:v>
                  </c:pt>
                  <c:pt idx="6">
                    <c:v>3254.0994688362312</c:v>
                  </c:pt>
                  <c:pt idx="7">
                    <c:v>3412.7289945302541</c:v>
                  </c:pt>
                  <c:pt idx="8">
                    <c:v>3260.5166542418388</c:v>
                  </c:pt>
                  <c:pt idx="9">
                    <c:v>1453.8834742802349</c:v>
                  </c:pt>
                  <c:pt idx="10">
                    <c:v>4034.1521354531837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guiSWHS'!$D$50:$D$60</c:f>
              <c:numCache>
                <c:formatCode>General</c:formatCode>
                <c:ptCount val="11"/>
                <c:pt idx="0">
                  <c:v>660</c:v>
                </c:pt>
                <c:pt idx="1">
                  <c:v>965</c:v>
                </c:pt>
                <c:pt idx="2">
                  <c:v>263</c:v>
                </c:pt>
                <c:pt idx="3">
                  <c:v>1527</c:v>
                </c:pt>
                <c:pt idx="4">
                  <c:v>969</c:v>
                </c:pt>
                <c:pt idx="5">
                  <c:v>687</c:v>
                </c:pt>
                <c:pt idx="6">
                  <c:v>1155</c:v>
                </c:pt>
                <c:pt idx="7">
                  <c:v>1982</c:v>
                </c:pt>
                <c:pt idx="8">
                  <c:v>1697</c:v>
                </c:pt>
                <c:pt idx="9">
                  <c:v>622</c:v>
                </c:pt>
                <c:pt idx="10">
                  <c:v>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guiSWHS'!$A$62:$A$72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guiSWHS'!$C$62:$C$72</c:f>
              <c:numCache>
                <c:formatCode>General</c:formatCode>
                <c:ptCount val="11"/>
                <c:pt idx="0">
                  <c:v>3363</c:v>
                </c:pt>
                <c:pt idx="1">
                  <c:v>3615</c:v>
                </c:pt>
                <c:pt idx="2">
                  <c:v>3645</c:v>
                </c:pt>
                <c:pt idx="3">
                  <c:v>2622</c:v>
                </c:pt>
                <c:pt idx="4">
                  <c:v>3178</c:v>
                </c:pt>
                <c:pt idx="5">
                  <c:v>3587</c:v>
                </c:pt>
                <c:pt idx="6">
                  <c:v>5317</c:v>
                </c:pt>
                <c:pt idx="7">
                  <c:v>5432</c:v>
                </c:pt>
                <c:pt idx="8">
                  <c:v>6082</c:v>
                </c:pt>
                <c:pt idx="9">
                  <c:v>4441</c:v>
                </c:pt>
                <c:pt idx="10">
                  <c:v>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guiSWHS'!$G$62:$G$72</c:f>
                <c:numCache>
                  <c:formatCode>General</c:formatCode>
                  <c:ptCount val="11"/>
                  <c:pt idx="0">
                    <c:v>10061.858675964086</c:v>
                  </c:pt>
                  <c:pt idx="1">
                    <c:v>11904.465830527493</c:v>
                  </c:pt>
                  <c:pt idx="2">
                    <c:v>11370.619508541617</c:v>
                  </c:pt>
                  <c:pt idx="3">
                    <c:v>13691.650495500691</c:v>
                  </c:pt>
                  <c:pt idx="4">
                    <c:v>14499.398743670788</c:v>
                  </c:pt>
                  <c:pt idx="5">
                    <c:v>11354.042995129239</c:v>
                  </c:pt>
                  <c:pt idx="6">
                    <c:v>10781.017135081931</c:v>
                  </c:pt>
                  <c:pt idx="7">
                    <c:v>12519.118977007869</c:v>
                  </c:pt>
                  <c:pt idx="8">
                    <c:v>9499.1553163069384</c:v>
                  </c:pt>
                  <c:pt idx="9">
                    <c:v>5538.765870575493</c:v>
                  </c:pt>
                  <c:pt idx="10">
                    <c:v>13137.190232297273</c:v>
                  </c:pt>
                </c:numCache>
              </c:numRef>
            </c:plus>
            <c:minus>
              <c:numRef>
                <c:f>'logbook v guiSWHS'!$G$62:$G$72</c:f>
                <c:numCache>
                  <c:formatCode>General</c:formatCode>
                  <c:ptCount val="11"/>
                  <c:pt idx="0">
                    <c:v>10061.858675964086</c:v>
                  </c:pt>
                  <c:pt idx="1">
                    <c:v>11904.465830527493</c:v>
                  </c:pt>
                  <c:pt idx="2">
                    <c:v>11370.619508541617</c:v>
                  </c:pt>
                  <c:pt idx="3">
                    <c:v>13691.650495500691</c:v>
                  </c:pt>
                  <c:pt idx="4">
                    <c:v>14499.398743670788</c:v>
                  </c:pt>
                  <c:pt idx="5">
                    <c:v>11354.042995129239</c:v>
                  </c:pt>
                  <c:pt idx="6">
                    <c:v>10781.017135081931</c:v>
                  </c:pt>
                  <c:pt idx="7">
                    <c:v>12519.118977007869</c:v>
                  </c:pt>
                  <c:pt idx="8">
                    <c:v>9499.1553163069384</c:v>
                  </c:pt>
                  <c:pt idx="9">
                    <c:v>5538.765870575493</c:v>
                  </c:pt>
                  <c:pt idx="10">
                    <c:v>13137.190232297273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guiSWHS'!$D$62:$D$72</c:f>
              <c:numCache>
                <c:formatCode>General</c:formatCode>
                <c:ptCount val="11"/>
                <c:pt idx="0">
                  <c:v>9944</c:v>
                </c:pt>
                <c:pt idx="1">
                  <c:v>14522</c:v>
                </c:pt>
                <c:pt idx="2">
                  <c:v>14456</c:v>
                </c:pt>
                <c:pt idx="3">
                  <c:v>12172</c:v>
                </c:pt>
                <c:pt idx="4">
                  <c:v>15416</c:v>
                </c:pt>
                <c:pt idx="5">
                  <c:v>15605</c:v>
                </c:pt>
                <c:pt idx="6">
                  <c:v>14680</c:v>
                </c:pt>
                <c:pt idx="7">
                  <c:v>14150</c:v>
                </c:pt>
                <c:pt idx="8">
                  <c:v>10567</c:v>
                </c:pt>
                <c:pt idx="9">
                  <c:v>7146</c:v>
                </c:pt>
                <c:pt idx="10">
                  <c:v>15538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release'!$D$146:$D$167</c:f>
            </c:numRef>
          </c:val>
          <c:smooth val="0"/>
          <c:extLst>
            <c:ext xmlns:c16="http://schemas.microsoft.com/office/drawing/2014/chart" uri="{C3380CC4-5D6E-409C-BE32-E72D297353CC}">
              <c16:uniqueId val="{00000000-7546-404E-83CA-3AFD902F012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release'!$R$146:$R$167</c:f>
              </c:numRef>
            </c:plus>
            <c:minus>
              <c:numRef>
                <c:f>'rockfish release'!$R$146:$R$167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release'!$O$146:$O$167</c:f>
            </c:numRef>
          </c:val>
          <c:smooth val="0"/>
          <c:extLst>
            <c:ext xmlns:c16="http://schemas.microsoft.com/office/drawing/2014/chart" uri="{C3380CC4-5D6E-409C-BE32-E72D297353CC}">
              <c16:uniqueId val="{00000001-7546-404E-83CA-3AFD902F012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release'!$N$146:$N$167</c:f>
              </c:numRef>
            </c:plus>
            <c:minus>
              <c:numRef>
                <c:f>'rockfish release'!$N$146:$N$167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release'!$K$146:$K$167</c:f>
            </c:numRef>
          </c:val>
          <c:smooth val="0"/>
          <c:extLst>
            <c:ext xmlns:c16="http://schemas.microsoft.com/office/drawing/2014/chart" uri="{C3380CC4-5D6E-409C-BE32-E72D297353CC}">
              <c16:uniqueId val="{00000002-7546-404E-83CA-3AFD902F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guiSWHS'!$A$74:$A$84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guiSWHS'!$C$74:$C$84</c:f>
              <c:numCache>
                <c:formatCode>General</c:formatCode>
                <c:ptCount val="11"/>
                <c:pt idx="0">
                  <c:v>2417</c:v>
                </c:pt>
                <c:pt idx="1">
                  <c:v>1340</c:v>
                </c:pt>
                <c:pt idx="2">
                  <c:v>1722</c:v>
                </c:pt>
                <c:pt idx="3">
                  <c:v>2290</c:v>
                </c:pt>
                <c:pt idx="4">
                  <c:v>1554</c:v>
                </c:pt>
                <c:pt idx="5">
                  <c:v>1266</c:v>
                </c:pt>
                <c:pt idx="6">
                  <c:v>1358</c:v>
                </c:pt>
                <c:pt idx="7">
                  <c:v>872</c:v>
                </c:pt>
                <c:pt idx="8">
                  <c:v>833</c:v>
                </c:pt>
                <c:pt idx="9">
                  <c:v>237</c:v>
                </c:pt>
                <c:pt idx="1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guiSWHS'!$G$74:$G$84</c:f>
                <c:numCache>
                  <c:formatCode>General</c:formatCode>
                  <c:ptCount val="11"/>
                  <c:pt idx="0">
                    <c:v>2098.3659731629059</c:v>
                  </c:pt>
                  <c:pt idx="1">
                    <c:v>1683.4288139278965</c:v>
                  </c:pt>
                  <c:pt idx="2">
                    <c:v>2994.4575532596086</c:v>
                  </c:pt>
                  <c:pt idx="3">
                    <c:v>2228.9669800348088</c:v>
                  </c:pt>
                  <c:pt idx="4">
                    <c:v>3160.4861938607096</c:v>
                  </c:pt>
                  <c:pt idx="5">
                    <c:v>4140.7720786096233</c:v>
                  </c:pt>
                  <c:pt idx="6">
                    <c:v>3117.795397683225</c:v>
                  </c:pt>
                  <c:pt idx="7">
                    <c:v>3446.2187693764299</c:v>
                  </c:pt>
                  <c:pt idx="8">
                    <c:v>3432.5249797726474</c:v>
                  </c:pt>
                  <c:pt idx="9">
                    <c:v>2067.0394559677138</c:v>
                  </c:pt>
                  <c:pt idx="10">
                    <c:v>6966.3162976277645</c:v>
                  </c:pt>
                </c:numCache>
              </c:numRef>
            </c:plus>
            <c:minus>
              <c:numRef>
                <c:f>'logbook v guiSWHS'!$G$74:$G$84</c:f>
                <c:numCache>
                  <c:formatCode>General</c:formatCode>
                  <c:ptCount val="11"/>
                  <c:pt idx="0">
                    <c:v>2098.3659731629059</c:v>
                  </c:pt>
                  <c:pt idx="1">
                    <c:v>1683.4288139278965</c:v>
                  </c:pt>
                  <c:pt idx="2">
                    <c:v>2994.4575532596086</c:v>
                  </c:pt>
                  <c:pt idx="3">
                    <c:v>2228.9669800348088</c:v>
                  </c:pt>
                  <c:pt idx="4">
                    <c:v>3160.4861938607096</c:v>
                  </c:pt>
                  <c:pt idx="5">
                    <c:v>4140.7720786096233</c:v>
                  </c:pt>
                  <c:pt idx="6">
                    <c:v>3117.795397683225</c:v>
                  </c:pt>
                  <c:pt idx="7">
                    <c:v>3446.2187693764299</c:v>
                  </c:pt>
                  <c:pt idx="8">
                    <c:v>3432.5249797726474</c:v>
                  </c:pt>
                  <c:pt idx="9">
                    <c:v>2067.0394559677138</c:v>
                  </c:pt>
                  <c:pt idx="10">
                    <c:v>6966.3162976277645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guiSWHS'!$D$74:$D$84</c:f>
              <c:numCache>
                <c:formatCode>General</c:formatCode>
                <c:ptCount val="11"/>
                <c:pt idx="0">
                  <c:v>1092</c:v>
                </c:pt>
                <c:pt idx="1">
                  <c:v>1216</c:v>
                </c:pt>
                <c:pt idx="2">
                  <c:v>2223</c:v>
                </c:pt>
                <c:pt idx="3">
                  <c:v>1407</c:v>
                </c:pt>
                <c:pt idx="4">
                  <c:v>2540</c:v>
                </c:pt>
                <c:pt idx="5">
                  <c:v>2425</c:v>
                </c:pt>
                <c:pt idx="6">
                  <c:v>1753</c:v>
                </c:pt>
                <c:pt idx="7">
                  <c:v>1623</c:v>
                </c:pt>
                <c:pt idx="8">
                  <c:v>1497</c:v>
                </c:pt>
                <c:pt idx="9">
                  <c:v>857</c:v>
                </c:pt>
                <c:pt idx="10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SOKO2SAP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guiSWHS'!$A$86:$A$96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guiSWHS'!$C$86:$C$96</c:f>
              <c:numCache>
                <c:formatCode>General</c:formatCode>
                <c:ptCount val="11"/>
                <c:pt idx="0">
                  <c:v>231</c:v>
                </c:pt>
                <c:pt idx="1">
                  <c:v>134</c:v>
                </c:pt>
                <c:pt idx="2">
                  <c:v>201</c:v>
                </c:pt>
                <c:pt idx="3">
                  <c:v>237</c:v>
                </c:pt>
                <c:pt idx="4">
                  <c:v>31</c:v>
                </c:pt>
                <c:pt idx="5">
                  <c:v>470</c:v>
                </c:pt>
                <c:pt idx="6">
                  <c:v>205</c:v>
                </c:pt>
                <c:pt idx="7">
                  <c:v>160</c:v>
                </c:pt>
                <c:pt idx="8">
                  <c:v>31</c:v>
                </c:pt>
                <c:pt idx="9">
                  <c:v>43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guiSWHS'!$G$86:$G$96</c:f>
                <c:numCache>
                  <c:formatCode>General</c:formatCode>
                  <c:ptCount val="11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3135.7489362152928</c:v>
                  </c:pt>
                  <c:pt idx="6">
                    <c:v>1680.6489551121679</c:v>
                  </c:pt>
                  <c:pt idx="7">
                    <c:v>4216.2851039493207</c:v>
                  </c:pt>
                  <c:pt idx="8">
                    <c:v>2259.744634587526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plus>
            <c:minus>
              <c:numRef>
                <c:f>'logbook v guiSWHS'!$G$86:$G$96</c:f>
                <c:numCache>
                  <c:formatCode>General</c:formatCode>
                  <c:ptCount val="11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3135.7489362152928</c:v>
                  </c:pt>
                  <c:pt idx="6">
                    <c:v>1680.6489551121679</c:v>
                  </c:pt>
                  <c:pt idx="7">
                    <c:v>4216.2851039493207</c:v>
                  </c:pt>
                  <c:pt idx="8">
                    <c:v>2259.744634587526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guiSWHS'!$D$86:$D$96</c:f>
              <c:numCache>
                <c:formatCode>General</c:formatCode>
                <c:ptCount val="11"/>
                <c:pt idx="0">
                  <c:v>768</c:v>
                </c:pt>
                <c:pt idx="1">
                  <c:v>1139</c:v>
                </c:pt>
                <c:pt idx="2">
                  <c:v>1370</c:v>
                </c:pt>
                <c:pt idx="3">
                  <c:v>894</c:v>
                </c:pt>
                <c:pt idx="4">
                  <c:v>1260</c:v>
                </c:pt>
                <c:pt idx="5">
                  <c:v>1234</c:v>
                </c:pt>
                <c:pt idx="6">
                  <c:v>515</c:v>
                </c:pt>
                <c:pt idx="7">
                  <c:v>3104</c:v>
                </c:pt>
                <c:pt idx="8">
                  <c:v>446</c:v>
                </c:pt>
                <c:pt idx="9">
                  <c:v>957</c:v>
                </c:pt>
                <c:pt idx="10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guiSWHS'!$A$98:$A$108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guiSWHS'!$C$98:$C$108</c:f>
              <c:numCache>
                <c:formatCode>General</c:formatCode>
                <c:ptCount val="11"/>
                <c:pt idx="0">
                  <c:v>862</c:v>
                </c:pt>
                <c:pt idx="1">
                  <c:v>344</c:v>
                </c:pt>
                <c:pt idx="2">
                  <c:v>564</c:v>
                </c:pt>
                <c:pt idx="3">
                  <c:v>351</c:v>
                </c:pt>
                <c:pt idx="4">
                  <c:v>609</c:v>
                </c:pt>
                <c:pt idx="5">
                  <c:v>441</c:v>
                </c:pt>
                <c:pt idx="6">
                  <c:v>256</c:v>
                </c:pt>
                <c:pt idx="7">
                  <c:v>378</c:v>
                </c:pt>
                <c:pt idx="8">
                  <c:v>348</c:v>
                </c:pt>
                <c:pt idx="9">
                  <c:v>204</c:v>
                </c:pt>
                <c:pt idx="10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guiSWHS'!$G$98:$G$108</c:f>
                <c:numCache>
                  <c:formatCode>General</c:formatCode>
                  <c:ptCount val="11"/>
                  <c:pt idx="0">
                    <c:v>1817.9320994968359</c:v>
                  </c:pt>
                  <c:pt idx="1">
                    <c:v>1981.0570290999328</c:v>
                  </c:pt>
                  <c:pt idx="2">
                    <c:v>2307.5052906460951</c:v>
                  </c:pt>
                  <c:pt idx="3">
                    <c:v>2776.8617805445588</c:v>
                  </c:pt>
                  <c:pt idx="4">
                    <c:v>2954.1017259031601</c:v>
                  </c:pt>
                  <c:pt idx="5">
                    <c:v>3887.2445180063614</c:v>
                  </c:pt>
                  <c:pt idx="6">
                    <c:v>3206.3500587829726</c:v>
                  </c:pt>
                  <c:pt idx="7">
                    <c:v>3507.649048430836</c:v>
                  </c:pt>
                  <c:pt idx="8">
                    <c:v>3343.76832768955</c:v>
                  </c:pt>
                  <c:pt idx="9">
                    <c:v>1936.1427733579173</c:v>
                  </c:pt>
                  <c:pt idx="10">
                    <c:v>4568.2174219424642</c:v>
                  </c:pt>
                </c:numCache>
              </c:numRef>
            </c:plus>
            <c:minus>
              <c:numRef>
                <c:f>'logbook v guiSWHS'!$G$98:$G$108</c:f>
                <c:numCache>
                  <c:formatCode>General</c:formatCode>
                  <c:ptCount val="11"/>
                  <c:pt idx="0">
                    <c:v>1817.9320994968359</c:v>
                  </c:pt>
                  <c:pt idx="1">
                    <c:v>1981.0570290999328</c:v>
                  </c:pt>
                  <c:pt idx="2">
                    <c:v>2307.5052906460951</c:v>
                  </c:pt>
                  <c:pt idx="3">
                    <c:v>2776.8617805445588</c:v>
                  </c:pt>
                  <c:pt idx="4">
                    <c:v>2954.1017259031601</c:v>
                  </c:pt>
                  <c:pt idx="5">
                    <c:v>3887.2445180063614</c:v>
                  </c:pt>
                  <c:pt idx="6">
                    <c:v>3206.3500587829726</c:v>
                  </c:pt>
                  <c:pt idx="7">
                    <c:v>3507.649048430836</c:v>
                  </c:pt>
                  <c:pt idx="8">
                    <c:v>3343.76832768955</c:v>
                  </c:pt>
                  <c:pt idx="9">
                    <c:v>1936.1427733579173</c:v>
                  </c:pt>
                  <c:pt idx="10">
                    <c:v>4568.2174219424642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guiSWHS'!$D$98:$D$108</c:f>
              <c:numCache>
                <c:formatCode>General</c:formatCode>
                <c:ptCount val="11"/>
                <c:pt idx="0">
                  <c:v>1290</c:v>
                </c:pt>
                <c:pt idx="1">
                  <c:v>1625</c:v>
                </c:pt>
                <c:pt idx="2">
                  <c:v>1949</c:v>
                </c:pt>
                <c:pt idx="3">
                  <c:v>1857</c:v>
                </c:pt>
                <c:pt idx="4">
                  <c:v>1948</c:v>
                </c:pt>
                <c:pt idx="5">
                  <c:v>3664</c:v>
                </c:pt>
                <c:pt idx="6">
                  <c:v>2255</c:v>
                </c:pt>
                <c:pt idx="7">
                  <c:v>1978</c:v>
                </c:pt>
                <c:pt idx="8">
                  <c:v>2291</c:v>
                </c:pt>
                <c:pt idx="9">
                  <c:v>879</c:v>
                </c:pt>
                <c:pt idx="10">
                  <c:v>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guiSWHS'!$A$110:$A$120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guiSWHS'!$C$110:$C$120</c:f>
              <c:numCache>
                <c:formatCode>General</c:formatCode>
                <c:ptCount val="11"/>
                <c:pt idx="0">
                  <c:v>491</c:v>
                </c:pt>
                <c:pt idx="1">
                  <c:v>540</c:v>
                </c:pt>
                <c:pt idx="2">
                  <c:v>635</c:v>
                </c:pt>
                <c:pt idx="3">
                  <c:v>835</c:v>
                </c:pt>
                <c:pt idx="4">
                  <c:v>769</c:v>
                </c:pt>
                <c:pt idx="5">
                  <c:v>1006</c:v>
                </c:pt>
                <c:pt idx="6">
                  <c:v>745</c:v>
                </c:pt>
                <c:pt idx="7">
                  <c:v>730</c:v>
                </c:pt>
                <c:pt idx="8">
                  <c:v>675</c:v>
                </c:pt>
                <c:pt idx="9">
                  <c:v>339</c:v>
                </c:pt>
                <c:pt idx="10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guiSWHS'!$G$110:$G$120</c:f>
                <c:numCache>
                  <c:formatCode>General</c:formatCode>
                  <c:ptCount val="11"/>
                  <c:pt idx="0">
                    <c:v>1576.8254250166883</c:v>
                  </c:pt>
                  <c:pt idx="1">
                    <c:v>2517.8251043140735</c:v>
                  </c:pt>
                  <c:pt idx="2">
                    <c:v>2138.0975503210516</c:v>
                  </c:pt>
                  <c:pt idx="3">
                    <c:v>3683.8035201131547</c:v>
                  </c:pt>
                  <c:pt idx="4">
                    <c:v>2497.9583411230487</c:v>
                  </c:pt>
                  <c:pt idx="5">
                    <c:v>3135.7489362152928</c:v>
                  </c:pt>
                  <c:pt idx="6">
                    <c:v>1680.6489551121679</c:v>
                  </c:pt>
                  <c:pt idx="7">
                    <c:v>2409.9967761904886</c:v>
                  </c:pt>
                  <c:pt idx="8">
                    <c:v>2259.744634587526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plus>
            <c:minus>
              <c:numRef>
                <c:f>'logbook v guiSWHS'!$G$110:$G$120</c:f>
                <c:numCache>
                  <c:formatCode>General</c:formatCode>
                  <c:ptCount val="11"/>
                  <c:pt idx="0">
                    <c:v>1576.8254250166883</c:v>
                  </c:pt>
                  <c:pt idx="1">
                    <c:v>2517.8251043140735</c:v>
                  </c:pt>
                  <c:pt idx="2">
                    <c:v>2138.0975503210516</c:v>
                  </c:pt>
                  <c:pt idx="3">
                    <c:v>3683.8035201131547</c:v>
                  </c:pt>
                  <c:pt idx="4">
                    <c:v>2497.9583411230487</c:v>
                  </c:pt>
                  <c:pt idx="5">
                    <c:v>3135.7489362152928</c:v>
                  </c:pt>
                  <c:pt idx="6">
                    <c:v>1680.6489551121679</c:v>
                  </c:pt>
                  <c:pt idx="7">
                    <c:v>2409.9967761904886</c:v>
                  </c:pt>
                  <c:pt idx="8">
                    <c:v>2259.744634587526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guiSWHS'!$D$110:$D$120</c:f>
              <c:numCache>
                <c:formatCode>General</c:formatCode>
                <c:ptCount val="11"/>
                <c:pt idx="0">
                  <c:v>594</c:v>
                </c:pt>
                <c:pt idx="1">
                  <c:v>510</c:v>
                </c:pt>
                <c:pt idx="2">
                  <c:v>1059</c:v>
                </c:pt>
                <c:pt idx="3">
                  <c:v>3113</c:v>
                </c:pt>
                <c:pt idx="4">
                  <c:v>1656</c:v>
                </c:pt>
                <c:pt idx="5">
                  <c:v>1234</c:v>
                </c:pt>
                <c:pt idx="6">
                  <c:v>515</c:v>
                </c:pt>
                <c:pt idx="7">
                  <c:v>743</c:v>
                </c:pt>
                <c:pt idx="8">
                  <c:v>446</c:v>
                </c:pt>
                <c:pt idx="9">
                  <c:v>957</c:v>
                </c:pt>
                <c:pt idx="10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guiSWHS'!$A$122:$A$132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guiSWHS'!$C$122:$C$132</c:f>
              <c:numCache>
                <c:formatCode>General</c:formatCode>
                <c:ptCount val="11"/>
                <c:pt idx="0">
                  <c:v>399</c:v>
                </c:pt>
                <c:pt idx="1">
                  <c:v>630</c:v>
                </c:pt>
                <c:pt idx="2">
                  <c:v>951</c:v>
                </c:pt>
                <c:pt idx="3">
                  <c:v>1124</c:v>
                </c:pt>
                <c:pt idx="4">
                  <c:v>969</c:v>
                </c:pt>
                <c:pt idx="5">
                  <c:v>1927</c:v>
                </c:pt>
                <c:pt idx="6">
                  <c:v>1190</c:v>
                </c:pt>
                <c:pt idx="7">
                  <c:v>1996</c:v>
                </c:pt>
                <c:pt idx="8">
                  <c:v>1190</c:v>
                </c:pt>
                <c:pt idx="9">
                  <c:v>1426</c:v>
                </c:pt>
                <c:pt idx="10">
                  <c:v>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guiSWHS'!$G$122:$G$132</c:f>
                <c:numCache>
                  <c:formatCode>General</c:formatCode>
                  <c:ptCount val="11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4140.7720786096233</c:v>
                  </c:pt>
                  <c:pt idx="6">
                    <c:v>1680.6489551121679</c:v>
                  </c:pt>
                  <c:pt idx="7">
                    <c:v>4216.2851039493207</c:v>
                  </c:pt>
                  <c:pt idx="8">
                    <c:v>3432.5249797726474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plus>
            <c:minus>
              <c:numRef>
                <c:f>'logbook v guiSWHS'!$G$122:$G$132</c:f>
                <c:numCache>
                  <c:formatCode>General</c:formatCode>
                  <c:ptCount val="11"/>
                  <c:pt idx="0">
                    <c:v>1301.7075632763501</c:v>
                  </c:pt>
                  <c:pt idx="1">
                    <c:v>1085.564557448351</c:v>
                  </c:pt>
                  <c:pt idx="2">
                    <c:v>1989.9930507605998</c:v>
                  </c:pt>
                  <c:pt idx="3">
                    <c:v>1996.0437792700968</c:v>
                  </c:pt>
                  <c:pt idx="4">
                    <c:v>2668.8297730240547</c:v>
                  </c:pt>
                  <c:pt idx="5">
                    <c:v>4140.7720786096233</c:v>
                  </c:pt>
                  <c:pt idx="6">
                    <c:v>1680.6489551121679</c:v>
                  </c:pt>
                  <c:pt idx="7">
                    <c:v>4216.2851039493207</c:v>
                  </c:pt>
                  <c:pt idx="8">
                    <c:v>3432.5249797726474</c:v>
                  </c:pt>
                  <c:pt idx="9">
                    <c:v>1667.2033942200969</c:v>
                  </c:pt>
                  <c:pt idx="10">
                    <c:v>6966.3162976277645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guiSWHS'!$D$122:$D$132</c:f>
              <c:numCache>
                <c:formatCode>General</c:formatCode>
                <c:ptCount val="11"/>
                <c:pt idx="0">
                  <c:v>768</c:v>
                </c:pt>
                <c:pt idx="1">
                  <c:v>1139</c:v>
                </c:pt>
                <c:pt idx="2">
                  <c:v>1370</c:v>
                </c:pt>
                <c:pt idx="3">
                  <c:v>894</c:v>
                </c:pt>
                <c:pt idx="4">
                  <c:v>1260</c:v>
                </c:pt>
                <c:pt idx="5">
                  <c:v>2425</c:v>
                </c:pt>
                <c:pt idx="6">
                  <c:v>515</c:v>
                </c:pt>
                <c:pt idx="7">
                  <c:v>3104</c:v>
                </c:pt>
                <c:pt idx="8">
                  <c:v>1497</c:v>
                </c:pt>
                <c:pt idx="9">
                  <c:v>957</c:v>
                </c:pt>
                <c:pt idx="10">
                  <c:v>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guiSWHS'!$A$134:$A$144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guiSWHS'!$C$134:$C$144</c:f>
              <c:numCache>
                <c:formatCode>General</c:formatCode>
                <c:ptCount val="11"/>
                <c:pt idx="0">
                  <c:v>1572</c:v>
                </c:pt>
                <c:pt idx="1">
                  <c:v>1193</c:v>
                </c:pt>
                <c:pt idx="2">
                  <c:v>1672</c:v>
                </c:pt>
                <c:pt idx="3">
                  <c:v>1570</c:v>
                </c:pt>
                <c:pt idx="4">
                  <c:v>2088</c:v>
                </c:pt>
                <c:pt idx="5">
                  <c:v>2900</c:v>
                </c:pt>
                <c:pt idx="6">
                  <c:v>1281</c:v>
                </c:pt>
                <c:pt idx="7">
                  <c:v>2876</c:v>
                </c:pt>
                <c:pt idx="8">
                  <c:v>3435</c:v>
                </c:pt>
                <c:pt idx="9">
                  <c:v>1464</c:v>
                </c:pt>
                <c:pt idx="10">
                  <c:v>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guiSWHS'!$G$134:$G$144</c:f>
                <c:numCache>
                  <c:formatCode>General</c:formatCode>
                  <c:ptCount val="11"/>
                  <c:pt idx="0">
                    <c:v>6273.0611196163754</c:v>
                  </c:pt>
                  <c:pt idx="1">
                    <c:v>5724.4293058001704</c:v>
                  </c:pt>
                  <c:pt idx="2">
                    <c:v>5237.9308181009301</c:v>
                  </c:pt>
                  <c:pt idx="3">
                    <c:v>6375.3209065610718</c:v>
                  </c:pt>
                  <c:pt idx="4">
                    <c:v>7248.5647767512646</c:v>
                  </c:pt>
                  <c:pt idx="5">
                    <c:v>8496.7888429628765</c:v>
                  </c:pt>
                  <c:pt idx="6">
                    <c:v>7703.0779972874161</c:v>
                  </c:pt>
                  <c:pt idx="7">
                    <c:v>8014.7853221403084</c:v>
                  </c:pt>
                  <c:pt idx="8">
                    <c:v>9396.5860219737442</c:v>
                  </c:pt>
                  <c:pt idx="9">
                    <c:v>5989.8840333574926</c:v>
                  </c:pt>
                  <c:pt idx="10">
                    <c:v>9104.3761785564675</c:v>
                  </c:pt>
                </c:numCache>
              </c:numRef>
            </c:plus>
            <c:minus>
              <c:numRef>
                <c:f>'logbook v guiSWHS'!$G$134:$G$144</c:f>
                <c:numCache>
                  <c:formatCode>General</c:formatCode>
                  <c:ptCount val="11"/>
                  <c:pt idx="0">
                    <c:v>6273.0611196163754</c:v>
                  </c:pt>
                  <c:pt idx="1">
                    <c:v>5724.4293058001704</c:v>
                  </c:pt>
                  <c:pt idx="2">
                    <c:v>5237.9308181009301</c:v>
                  </c:pt>
                  <c:pt idx="3">
                    <c:v>6375.3209065610718</c:v>
                  </c:pt>
                  <c:pt idx="4">
                    <c:v>7248.5647767512646</c:v>
                  </c:pt>
                  <c:pt idx="5">
                    <c:v>8496.7888429628765</c:v>
                  </c:pt>
                  <c:pt idx="6">
                    <c:v>7703.0779972874161</c:v>
                  </c:pt>
                  <c:pt idx="7">
                    <c:v>8014.7853221403084</c:v>
                  </c:pt>
                  <c:pt idx="8">
                    <c:v>9396.5860219737442</c:v>
                  </c:pt>
                  <c:pt idx="9">
                    <c:v>5989.8840333574926</c:v>
                  </c:pt>
                  <c:pt idx="10">
                    <c:v>9104.3761785564675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guiSWHS'!$D$134:$D$144</c:f>
              <c:numCache>
                <c:formatCode>General</c:formatCode>
                <c:ptCount val="11"/>
                <c:pt idx="0">
                  <c:v>10560</c:v>
                </c:pt>
                <c:pt idx="1">
                  <c:v>8693</c:v>
                </c:pt>
                <c:pt idx="2">
                  <c:v>6004</c:v>
                </c:pt>
                <c:pt idx="3">
                  <c:v>7004</c:v>
                </c:pt>
                <c:pt idx="4">
                  <c:v>10324</c:v>
                </c:pt>
                <c:pt idx="5">
                  <c:v>12814</c:v>
                </c:pt>
                <c:pt idx="6">
                  <c:v>8393</c:v>
                </c:pt>
                <c:pt idx="7">
                  <c:v>9781</c:v>
                </c:pt>
                <c:pt idx="8">
                  <c:v>16208</c:v>
                </c:pt>
                <c:pt idx="9">
                  <c:v>7526</c:v>
                </c:pt>
                <c:pt idx="10">
                  <c:v>11301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guiSWHS'!$A$146:$A$156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guiSWHS'!$C$146:$C$156</c:f>
              <c:numCache>
                <c:formatCode>General</c:formatCode>
                <c:ptCount val="11"/>
                <c:pt idx="0">
                  <c:v>1219</c:v>
                </c:pt>
                <c:pt idx="1">
                  <c:v>898</c:v>
                </c:pt>
                <c:pt idx="2">
                  <c:v>624</c:v>
                </c:pt>
                <c:pt idx="3">
                  <c:v>958</c:v>
                </c:pt>
                <c:pt idx="4">
                  <c:v>836</c:v>
                </c:pt>
                <c:pt idx="5">
                  <c:v>943</c:v>
                </c:pt>
                <c:pt idx="6">
                  <c:v>461</c:v>
                </c:pt>
                <c:pt idx="7">
                  <c:v>461</c:v>
                </c:pt>
                <c:pt idx="8">
                  <c:v>1483</c:v>
                </c:pt>
                <c:pt idx="9">
                  <c:v>222</c:v>
                </c:pt>
                <c:pt idx="10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guiSWHS'!$G$146:$G$156</c:f>
                <c:numCache>
                  <c:formatCode>General</c:formatCode>
                  <c:ptCount val="11"/>
                  <c:pt idx="0">
                    <c:v>4140.3516608853924</c:v>
                  </c:pt>
                  <c:pt idx="1">
                    <c:v>4141.8058783524748</c:v>
                  </c:pt>
                  <c:pt idx="2">
                    <c:v>3292.6358299005324</c:v>
                  </c:pt>
                  <c:pt idx="3">
                    <c:v>6287.6131370985077</c:v>
                  </c:pt>
                  <c:pt idx="4">
                    <c:v>4063.2168633199944</c:v>
                  </c:pt>
                  <c:pt idx="5">
                    <c:v>4606.3135728656653</c:v>
                  </c:pt>
                  <c:pt idx="6">
                    <c:v>4533.141611082513</c:v>
                  </c:pt>
                  <c:pt idx="7">
                    <c:v>3769.8706488882876</c:v>
                  </c:pt>
                  <c:pt idx="8">
                    <c:v>4897.1434114180865</c:v>
                  </c:pt>
                  <c:pt idx="9">
                    <c:v>2124.3722601627414</c:v>
                  </c:pt>
                  <c:pt idx="10">
                    <c:v>5714.4600948810194</c:v>
                  </c:pt>
                </c:numCache>
              </c:numRef>
            </c:plus>
            <c:minus>
              <c:numRef>
                <c:f>'logbook v guiSWHS'!$G$146:$G$156</c:f>
                <c:numCache>
                  <c:formatCode>General</c:formatCode>
                  <c:ptCount val="11"/>
                  <c:pt idx="0">
                    <c:v>4140.3516608853924</c:v>
                  </c:pt>
                  <c:pt idx="1">
                    <c:v>4141.8058783524748</c:v>
                  </c:pt>
                  <c:pt idx="2">
                    <c:v>3292.6358299005324</c:v>
                  </c:pt>
                  <c:pt idx="3">
                    <c:v>6287.6131370985077</c:v>
                  </c:pt>
                  <c:pt idx="4">
                    <c:v>4063.2168633199944</c:v>
                  </c:pt>
                  <c:pt idx="5">
                    <c:v>4606.3135728656653</c:v>
                  </c:pt>
                  <c:pt idx="6">
                    <c:v>4533.141611082513</c:v>
                  </c:pt>
                  <c:pt idx="7">
                    <c:v>3769.8706488882876</c:v>
                  </c:pt>
                  <c:pt idx="8">
                    <c:v>4897.1434114180865</c:v>
                  </c:pt>
                  <c:pt idx="9">
                    <c:v>2124.3722601627414</c:v>
                  </c:pt>
                  <c:pt idx="10">
                    <c:v>5714.4600948810194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guiSWHS'!$D$146:$D$156</c:f>
              <c:numCache>
                <c:formatCode>General</c:formatCode>
                <c:ptCount val="11"/>
                <c:pt idx="0">
                  <c:v>4107</c:v>
                </c:pt>
                <c:pt idx="1">
                  <c:v>1919</c:v>
                </c:pt>
                <c:pt idx="2">
                  <c:v>3055</c:v>
                </c:pt>
                <c:pt idx="3">
                  <c:v>3978</c:v>
                </c:pt>
                <c:pt idx="4">
                  <c:v>2809</c:v>
                </c:pt>
                <c:pt idx="5">
                  <c:v>3154</c:v>
                </c:pt>
                <c:pt idx="6">
                  <c:v>2557</c:v>
                </c:pt>
                <c:pt idx="7">
                  <c:v>2925</c:v>
                </c:pt>
                <c:pt idx="8">
                  <c:v>4313</c:v>
                </c:pt>
                <c:pt idx="9">
                  <c:v>1830</c:v>
                </c:pt>
                <c:pt idx="10">
                  <c:v>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guiSWHS'!$A$158:$A$168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guiSWHS'!$C$158:$C$168</c:f>
              <c:numCache>
                <c:formatCode>General</c:formatCode>
                <c:ptCount val="11"/>
                <c:pt idx="0">
                  <c:v>376</c:v>
                </c:pt>
                <c:pt idx="1">
                  <c:v>895</c:v>
                </c:pt>
                <c:pt idx="2">
                  <c:v>534</c:v>
                </c:pt>
                <c:pt idx="3">
                  <c:v>714</c:v>
                </c:pt>
                <c:pt idx="4">
                  <c:v>563</c:v>
                </c:pt>
                <c:pt idx="5">
                  <c:v>901</c:v>
                </c:pt>
                <c:pt idx="6">
                  <c:v>841</c:v>
                </c:pt>
                <c:pt idx="7">
                  <c:v>723</c:v>
                </c:pt>
                <c:pt idx="8">
                  <c:v>936</c:v>
                </c:pt>
                <c:pt idx="9">
                  <c:v>375</c:v>
                </c:pt>
                <c:pt idx="10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guiSWHS'!$G$158:$G$168</c:f>
                <c:numCache>
                  <c:formatCode>General</c:formatCode>
                  <c:ptCount val="11"/>
                  <c:pt idx="0">
                    <c:v>1817.9194648313694</c:v>
                  </c:pt>
                  <c:pt idx="1">
                    <c:v>3214.7129889757584</c:v>
                  </c:pt>
                  <c:pt idx="2">
                    <c:v>2096.4220737373289</c:v>
                  </c:pt>
                  <c:pt idx="3">
                    <c:v>4401.3989632383746</c:v>
                  </c:pt>
                  <c:pt idx="4">
                    <c:v>2899.3292330604531</c:v>
                  </c:pt>
                  <c:pt idx="5">
                    <c:v>3705.1486874473167</c:v>
                  </c:pt>
                  <c:pt idx="6">
                    <c:v>3198.2179559882079</c:v>
                  </c:pt>
                  <c:pt idx="7">
                    <c:v>3489.1834979285395</c:v>
                  </c:pt>
                  <c:pt idx="8">
                    <c:v>3977.4881193660572</c:v>
                  </c:pt>
                  <c:pt idx="9">
                    <c:v>3351.5086550553979</c:v>
                  </c:pt>
                  <c:pt idx="10">
                    <c:v>6222.2159135583506</c:v>
                  </c:pt>
                </c:numCache>
              </c:numRef>
            </c:plus>
            <c:minus>
              <c:numRef>
                <c:f>'logbook v guiSWHS'!$G$158:$G$168</c:f>
                <c:numCache>
                  <c:formatCode>General</c:formatCode>
                  <c:ptCount val="11"/>
                  <c:pt idx="0">
                    <c:v>1817.9194648313694</c:v>
                  </c:pt>
                  <c:pt idx="1">
                    <c:v>3214.7129889757584</c:v>
                  </c:pt>
                  <c:pt idx="2">
                    <c:v>2096.4220737373289</c:v>
                  </c:pt>
                  <c:pt idx="3">
                    <c:v>4401.3989632383746</c:v>
                  </c:pt>
                  <c:pt idx="4">
                    <c:v>2899.3292330604531</c:v>
                  </c:pt>
                  <c:pt idx="5">
                    <c:v>3705.1486874473167</c:v>
                  </c:pt>
                  <c:pt idx="6">
                    <c:v>3198.2179559882079</c:v>
                  </c:pt>
                  <c:pt idx="7">
                    <c:v>3489.1834979285395</c:v>
                  </c:pt>
                  <c:pt idx="8">
                    <c:v>3977.4881193660572</c:v>
                  </c:pt>
                  <c:pt idx="9">
                    <c:v>3351.5086550553979</c:v>
                  </c:pt>
                  <c:pt idx="10">
                    <c:v>6222.2159135583506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guiSWHS'!$D$158:$D$168</c:f>
              <c:numCache>
                <c:formatCode>General</c:formatCode>
                <c:ptCount val="11"/>
                <c:pt idx="0">
                  <c:v>1589</c:v>
                </c:pt>
                <c:pt idx="1">
                  <c:v>2216</c:v>
                </c:pt>
                <c:pt idx="2">
                  <c:v>1348</c:v>
                </c:pt>
                <c:pt idx="3">
                  <c:v>2660</c:v>
                </c:pt>
                <c:pt idx="4">
                  <c:v>2007</c:v>
                </c:pt>
                <c:pt idx="5">
                  <c:v>2872</c:v>
                </c:pt>
                <c:pt idx="6">
                  <c:v>2573</c:v>
                </c:pt>
                <c:pt idx="7">
                  <c:v>1929</c:v>
                </c:pt>
                <c:pt idx="8">
                  <c:v>3632</c:v>
                </c:pt>
                <c:pt idx="9">
                  <c:v>2619</c:v>
                </c:pt>
                <c:pt idx="10">
                  <c:v>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guiSWHS'!$A$170:$A$180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guiSWHS'!$C$170:$C$180</c:f>
              <c:numCache>
                <c:formatCode>General</c:formatCode>
                <c:ptCount val="11"/>
                <c:pt idx="0">
                  <c:v>594</c:v>
                </c:pt>
                <c:pt idx="1">
                  <c:v>621</c:v>
                </c:pt>
                <c:pt idx="2">
                  <c:v>604</c:v>
                </c:pt>
                <c:pt idx="3">
                  <c:v>794</c:v>
                </c:pt>
                <c:pt idx="4">
                  <c:v>736</c:v>
                </c:pt>
                <c:pt idx="5">
                  <c:v>1017</c:v>
                </c:pt>
                <c:pt idx="6">
                  <c:v>669</c:v>
                </c:pt>
                <c:pt idx="7">
                  <c:v>1046</c:v>
                </c:pt>
                <c:pt idx="8">
                  <c:v>1837</c:v>
                </c:pt>
                <c:pt idx="9">
                  <c:v>854</c:v>
                </c:pt>
                <c:pt idx="10">
                  <c:v>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guiSWHS'!$G$170:$G$180</c:f>
                <c:numCache>
                  <c:formatCode>General</c:formatCode>
                  <c:ptCount val="11"/>
                  <c:pt idx="0">
                    <c:v>3407.3247588125914</c:v>
                  </c:pt>
                  <c:pt idx="1">
                    <c:v>4209.3132279818819</c:v>
                  </c:pt>
                  <c:pt idx="2">
                    <c:v>3815.9529560371748</c:v>
                  </c:pt>
                  <c:pt idx="3">
                    <c:v>3552.1222685895214</c:v>
                  </c:pt>
                  <c:pt idx="4">
                    <c:v>4862.8632326706438</c:v>
                  </c:pt>
                  <c:pt idx="5">
                    <c:v>5259.5410564018512</c:v>
                  </c:pt>
                  <c:pt idx="6">
                    <c:v>4068.2938291535716</c:v>
                  </c:pt>
                  <c:pt idx="7">
                    <c:v>5327.121213928368</c:v>
                  </c:pt>
                  <c:pt idx="8">
                    <c:v>4430.3482070340269</c:v>
                  </c:pt>
                  <c:pt idx="9">
                    <c:v>2755.6395032979958</c:v>
                  </c:pt>
                  <c:pt idx="10">
                    <c:v>4727.9411915175142</c:v>
                  </c:pt>
                </c:numCache>
              </c:numRef>
            </c:plus>
            <c:minus>
              <c:numRef>
                <c:f>'logbook v guiSWHS'!$G$170:$G$180</c:f>
                <c:numCache>
                  <c:formatCode>General</c:formatCode>
                  <c:ptCount val="11"/>
                  <c:pt idx="0">
                    <c:v>3407.3247588125914</c:v>
                  </c:pt>
                  <c:pt idx="1">
                    <c:v>4209.3132279818819</c:v>
                  </c:pt>
                  <c:pt idx="2">
                    <c:v>3815.9529560371748</c:v>
                  </c:pt>
                  <c:pt idx="3">
                    <c:v>3552.1222685895214</c:v>
                  </c:pt>
                  <c:pt idx="4">
                    <c:v>4862.8632326706438</c:v>
                  </c:pt>
                  <c:pt idx="5">
                    <c:v>5259.5410564018512</c:v>
                  </c:pt>
                  <c:pt idx="6">
                    <c:v>4068.2938291535716</c:v>
                  </c:pt>
                  <c:pt idx="7">
                    <c:v>5327.121213928368</c:v>
                  </c:pt>
                  <c:pt idx="8">
                    <c:v>4430.3482070340269</c:v>
                  </c:pt>
                  <c:pt idx="9">
                    <c:v>2755.6395032979958</c:v>
                  </c:pt>
                  <c:pt idx="10">
                    <c:v>4727.9411915175142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guiSWHS'!$D$170:$D$180</c:f>
              <c:numCache>
                <c:formatCode>General</c:formatCode>
                <c:ptCount val="11"/>
                <c:pt idx="0">
                  <c:v>2279</c:v>
                </c:pt>
                <c:pt idx="1">
                  <c:v>3050</c:v>
                </c:pt>
                <c:pt idx="2">
                  <c:v>2062</c:v>
                </c:pt>
                <c:pt idx="3">
                  <c:v>2433</c:v>
                </c:pt>
                <c:pt idx="4">
                  <c:v>2882</c:v>
                </c:pt>
                <c:pt idx="5">
                  <c:v>3510</c:v>
                </c:pt>
                <c:pt idx="6">
                  <c:v>2398</c:v>
                </c:pt>
                <c:pt idx="7">
                  <c:v>1934</c:v>
                </c:pt>
                <c:pt idx="8">
                  <c:v>3515</c:v>
                </c:pt>
                <c:pt idx="9">
                  <c:v>1935</c:v>
                </c:pt>
                <c:pt idx="10">
                  <c:v>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release'!$D$170:$D$191</c:f>
            </c:numRef>
          </c:val>
          <c:smooth val="0"/>
          <c:extLst>
            <c:ext xmlns:c16="http://schemas.microsoft.com/office/drawing/2014/chart" uri="{C3380CC4-5D6E-409C-BE32-E72D297353CC}">
              <c16:uniqueId val="{00000000-29ED-4D76-B10A-1D7C76678B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release'!$R$170:$R$191</c:f>
              </c:numRef>
            </c:plus>
            <c:minus>
              <c:numRef>
                <c:f>'rockfish release'!$R$170:$R$191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release'!$O$170:$O$191</c:f>
            </c:numRef>
          </c:val>
          <c:smooth val="0"/>
          <c:extLst>
            <c:ext xmlns:c16="http://schemas.microsoft.com/office/drawing/2014/chart" uri="{C3380CC4-5D6E-409C-BE32-E72D297353CC}">
              <c16:uniqueId val="{00000001-29ED-4D76-B10A-1D7C76678B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release'!$N$170:$N$191</c:f>
              </c:numRef>
            </c:plus>
            <c:minus>
              <c:numRef>
                <c:f>'rockfish release'!$N$170:$N$191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release'!$K$170:$K$191</c:f>
            </c:numRef>
          </c:val>
          <c:smooth val="0"/>
          <c:extLst>
            <c:ext xmlns:c16="http://schemas.microsoft.com/office/drawing/2014/chart" uri="{C3380CC4-5D6E-409C-BE32-E72D297353CC}">
              <c16:uniqueId val="{00000002-29ED-4D76-B10A-1D7C7667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release'!$B$2:$B$23</c:f>
            </c:multiLvlStrRef>
          </c:cat>
          <c:val>
            <c:numRef>
              <c:f>'rockfish release'!$D$194:$D$215</c:f>
            </c:numRef>
          </c:val>
          <c:smooth val="0"/>
          <c:extLst>
            <c:ext xmlns:c16="http://schemas.microsoft.com/office/drawing/2014/chart" uri="{C3380CC4-5D6E-409C-BE32-E72D297353CC}">
              <c16:uniqueId val="{00000000-539C-4FAA-87CF-DA7DE85944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release'!$R$194:$R$215</c:f>
              </c:numRef>
            </c:plus>
            <c:minus>
              <c:numRef>
                <c:f>'rockfish release'!$R$194:$R$215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release'!$O$194:$O$215</c:f>
            </c:numRef>
          </c:val>
          <c:smooth val="0"/>
          <c:extLst>
            <c:ext xmlns:c16="http://schemas.microsoft.com/office/drawing/2014/chart" uri="{C3380CC4-5D6E-409C-BE32-E72D297353CC}">
              <c16:uniqueId val="{00000001-539C-4FAA-87CF-DA7DE85944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release'!$N$194:$N$215</c:f>
              </c:numRef>
            </c:plus>
            <c:minus>
              <c:numRef>
                <c:f>'rockfish release'!$N$194:$N$215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release'!$B$2:$B$23</c:f>
            </c:multiLvlStrRef>
          </c:cat>
          <c:val>
            <c:numRef>
              <c:f>'rockfish release'!$K$194:$K$215</c:f>
            </c:numRef>
          </c:val>
          <c:smooth val="0"/>
          <c:extLst>
            <c:ext xmlns:c16="http://schemas.microsoft.com/office/drawing/2014/chart" uri="{C3380CC4-5D6E-409C-BE32-E72D297353CC}">
              <c16:uniqueId val="{00000002-539C-4FAA-87CF-DA7DE859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</a:t>
                </a:r>
                <a:r>
                  <a:rPr lang="en-US" sz="1000" b="0" i="0" u="none" strike="noStrike" baseline="0">
                    <a:effectLst/>
                  </a:rPr>
                  <a:t>Release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.xml"/><Relationship Id="rId13" Type="http://schemas.openxmlformats.org/officeDocument/2006/relationships/chart" Target="../charts/chart76.xml"/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12" Type="http://schemas.openxmlformats.org/officeDocument/2006/relationships/chart" Target="../charts/chart75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1" Type="http://schemas.openxmlformats.org/officeDocument/2006/relationships/chart" Target="../charts/chart74.xml"/><Relationship Id="rId5" Type="http://schemas.openxmlformats.org/officeDocument/2006/relationships/chart" Target="../charts/chart68.xml"/><Relationship Id="rId15" Type="http://schemas.openxmlformats.org/officeDocument/2006/relationships/chart" Target="../charts/chart78.xml"/><Relationship Id="rId10" Type="http://schemas.openxmlformats.org/officeDocument/2006/relationships/chart" Target="../charts/chart7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Relationship Id="rId14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9EF3-50F9-48CF-A2D0-AE6C377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0</xdr:rowOff>
    </xdr:from>
    <xdr:to>
      <xdr:col>15</xdr:col>
      <xdr:colOff>419100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9BE21-3226-489B-B0C2-9A99ACE0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A678-56C7-4863-A0B3-C3686E92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7</xdr:col>
      <xdr:colOff>504825</xdr:colOff>
      <xdr:row>53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188FE-B59B-4DE4-8BCE-0B0EE70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7414D-6408-4E9A-BF7D-95431234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37</xdr:row>
      <xdr:rowOff>76200</xdr:rowOff>
    </xdr:from>
    <xdr:to>
      <xdr:col>15</xdr:col>
      <xdr:colOff>438150</xdr:colOff>
      <xdr:row>53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FE538-B57A-44FD-A9FE-D4762ACA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7</xdr:col>
      <xdr:colOff>504825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7D5D9D-2125-43EA-B867-C04BD1B5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37</xdr:row>
      <xdr:rowOff>66675</xdr:rowOff>
    </xdr:from>
    <xdr:to>
      <xdr:col>23</xdr:col>
      <xdr:colOff>371475</xdr:colOff>
      <xdr:row>53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346DBB-865A-4E07-9852-12A4BB87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400050</xdr:colOff>
      <xdr:row>37</xdr:row>
      <xdr:rowOff>76200</xdr:rowOff>
    </xdr:from>
    <xdr:to>
      <xdr:col>31</xdr:col>
      <xdr:colOff>295275</xdr:colOff>
      <xdr:row>53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C7A0C-F2AD-4626-AC5E-FDF0A64B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7</xdr:col>
      <xdr:colOff>504825</xdr:colOff>
      <xdr:row>74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6D1FD-8662-4B3B-93D3-1A530CB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58</xdr:row>
      <xdr:rowOff>85725</xdr:rowOff>
    </xdr:from>
    <xdr:to>
      <xdr:col>15</xdr:col>
      <xdr:colOff>419100</xdr:colOff>
      <xdr:row>74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38999-307D-469F-82F1-278B3E1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447675</xdr:colOff>
      <xdr:row>58</xdr:row>
      <xdr:rowOff>85725</xdr:rowOff>
    </xdr:from>
    <xdr:to>
      <xdr:col>23</xdr:col>
      <xdr:colOff>342900</xdr:colOff>
      <xdr:row>74</xdr:row>
      <xdr:rowOff>176214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3C75F-FCA1-43E1-B1D3-EDDC808E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381000</xdr:colOff>
      <xdr:row>58</xdr:row>
      <xdr:rowOff>95250</xdr:rowOff>
    </xdr:from>
    <xdr:to>
      <xdr:col>31</xdr:col>
      <xdr:colOff>276225</xdr:colOff>
      <xdr:row>74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1F4E9-2F32-4429-8C1E-0D53BC25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504825</xdr:colOff>
      <xdr:row>91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92893-8498-47B9-9166-C8C0861C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514350</xdr:colOff>
      <xdr:row>74</xdr:row>
      <xdr:rowOff>180975</xdr:rowOff>
    </xdr:from>
    <xdr:to>
      <xdr:col>15</xdr:col>
      <xdr:colOff>409575</xdr:colOff>
      <xdr:row>91</xdr:row>
      <xdr:rowOff>80964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C4E6E3-8EB8-49A4-8B98-08129A91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123825</xdr:rowOff>
    </xdr:from>
    <xdr:to>
      <xdr:col>15</xdr:col>
      <xdr:colOff>428625</xdr:colOff>
      <xdr:row>33</xdr:row>
      <xdr:rowOff>23814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37797E-6BAF-4994-A22B-4F697422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314325</xdr:colOff>
      <xdr:row>37</xdr:row>
      <xdr:rowOff>85725</xdr:rowOff>
    </xdr:from>
    <xdr:to>
      <xdr:col>39</xdr:col>
      <xdr:colOff>209550</xdr:colOff>
      <xdr:row>53</xdr:row>
      <xdr:rowOff>176214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C19E1-55BF-4F7B-B4A5-62FA3ED9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75</xdr:row>
      <xdr:rowOff>0</xdr:rowOff>
    </xdr:from>
    <xdr:to>
      <xdr:col>23</xdr:col>
      <xdr:colOff>342900</xdr:colOff>
      <xdr:row>91</xdr:row>
      <xdr:rowOff>90489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562F1F-939D-4231-BB0D-9E426F8FC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666C-E1C4-4EC7-B19D-E73290C2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B27A5A-7FFA-4664-A4E8-A9A7EEED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04F69-56D8-4CB8-94D3-AC0BFEF59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7</xdr:col>
      <xdr:colOff>504825</xdr:colOff>
      <xdr:row>52</xdr:row>
      <xdr:rowOff>100014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A478FA-CFAA-4191-898E-8F1A9968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0</xdr:row>
      <xdr:rowOff>0</xdr:rowOff>
    </xdr:from>
    <xdr:to>
      <xdr:col>31</xdr:col>
      <xdr:colOff>266700</xdr:colOff>
      <xdr:row>16</xdr:row>
      <xdr:rowOff>90489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72E1DA-3E7A-4EF0-B77A-9D2FC2F1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36</xdr:row>
      <xdr:rowOff>19050</xdr:rowOff>
    </xdr:from>
    <xdr:to>
      <xdr:col>15</xdr:col>
      <xdr:colOff>438150</xdr:colOff>
      <xdr:row>52</xdr:row>
      <xdr:rowOff>109539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9C2FC7-769A-4EE9-A556-1F52772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7</xdr:col>
      <xdr:colOff>504825</xdr:colOff>
      <xdr:row>32</xdr:row>
      <xdr:rowOff>157164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91EF26-AAA9-43DB-926D-265C0004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36</xdr:row>
      <xdr:rowOff>9525</xdr:rowOff>
    </xdr:from>
    <xdr:to>
      <xdr:col>23</xdr:col>
      <xdr:colOff>361950</xdr:colOff>
      <xdr:row>52</xdr:row>
      <xdr:rowOff>100014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1D389D-F356-49CD-A505-8DA3020C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36</xdr:row>
      <xdr:rowOff>0</xdr:rowOff>
    </xdr:from>
    <xdr:to>
      <xdr:col>31</xdr:col>
      <xdr:colOff>285750</xdr:colOff>
      <xdr:row>52</xdr:row>
      <xdr:rowOff>90489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83A112-4F43-4350-B744-05DD7B18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504825</xdr:colOff>
      <xdr:row>72</xdr:row>
      <xdr:rowOff>90489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92D4FF-FE29-424D-A88A-F9FBBFD3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504825</xdr:colOff>
      <xdr:row>72</xdr:row>
      <xdr:rowOff>90489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FDD6E-5332-42A0-BA2D-B5D357BC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504825</xdr:colOff>
      <xdr:row>72</xdr:row>
      <xdr:rowOff>90489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55358F-D307-4D71-AA7C-48F76DAB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504825</xdr:colOff>
      <xdr:row>72</xdr:row>
      <xdr:rowOff>90489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1AEF65-46EA-4833-B656-2ED8E19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504825</xdr:colOff>
      <xdr:row>89</xdr:row>
      <xdr:rowOff>90489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30C32-F476-4FF6-8536-E6AC23D2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504825</xdr:colOff>
      <xdr:row>89</xdr:row>
      <xdr:rowOff>90489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7AA64E-97E3-43CC-9870-07317F9C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133350</xdr:rowOff>
    </xdr:from>
    <xdr:to>
      <xdr:col>15</xdr:col>
      <xdr:colOff>428625</xdr:colOff>
      <xdr:row>33</xdr:row>
      <xdr:rowOff>33339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BA86FF-E4C1-4875-879A-CADFA158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323850</xdr:colOff>
      <xdr:row>36</xdr:row>
      <xdr:rowOff>0</xdr:rowOff>
    </xdr:from>
    <xdr:to>
      <xdr:col>39</xdr:col>
      <xdr:colOff>219075</xdr:colOff>
      <xdr:row>52</xdr:row>
      <xdr:rowOff>90489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2B8130-9C03-4186-B284-8FD629C6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504825</xdr:colOff>
      <xdr:row>89</xdr:row>
      <xdr:rowOff>90489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008C11-82D2-4F39-8856-CAA6749B7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E67E-08C7-4481-9CAA-F242F42E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A0C4-C868-49FB-9A3A-58D836E3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9525</xdr:rowOff>
    </xdr:from>
    <xdr:to>
      <xdr:col>23</xdr:col>
      <xdr:colOff>342900</xdr:colOff>
      <xdr:row>16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AE38-8A37-4747-8D5F-5CC634F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504825</xdr:colOff>
      <xdr:row>51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6E8A2-8CC3-49DD-9191-38D114E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E695E-85F2-4610-A32D-3B867E55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35</xdr:row>
      <xdr:rowOff>9525</xdr:rowOff>
    </xdr:from>
    <xdr:to>
      <xdr:col>15</xdr:col>
      <xdr:colOff>447675</xdr:colOff>
      <xdr:row>51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393A0-6E77-4731-B738-1704CD35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123825</xdr:rowOff>
    </xdr:from>
    <xdr:to>
      <xdr:col>7</xdr:col>
      <xdr:colOff>523875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70D40-A21A-43AF-9905-C883E110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34</xdr:row>
      <xdr:rowOff>180975</xdr:rowOff>
    </xdr:from>
    <xdr:to>
      <xdr:col>23</xdr:col>
      <xdr:colOff>381000</xdr:colOff>
      <xdr:row>51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2EABD-A3EB-413C-9E77-02228F23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409575</xdr:colOff>
      <xdr:row>35</xdr:row>
      <xdr:rowOff>0</xdr:rowOff>
    </xdr:from>
    <xdr:to>
      <xdr:col>31</xdr:col>
      <xdr:colOff>304800</xdr:colOff>
      <xdr:row>51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EBBE6-39CB-4E99-BCBE-D582B64F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504825</xdr:colOff>
      <xdr:row>71</xdr:row>
      <xdr:rowOff>90489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99A34-25DF-418A-873F-BEA681E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54</xdr:row>
      <xdr:rowOff>180975</xdr:rowOff>
    </xdr:from>
    <xdr:to>
      <xdr:col>15</xdr:col>
      <xdr:colOff>466725</xdr:colOff>
      <xdr:row>71</xdr:row>
      <xdr:rowOff>80964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8AF7D-C630-47A5-BC3D-503C675C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514350</xdr:colOff>
      <xdr:row>54</xdr:row>
      <xdr:rowOff>180975</xdr:rowOff>
    </xdr:from>
    <xdr:to>
      <xdr:col>23</xdr:col>
      <xdr:colOff>409575</xdr:colOff>
      <xdr:row>71</xdr:row>
      <xdr:rowOff>80964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3D5CA-B999-4E55-B6D3-89D4937C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466725</xdr:colOff>
      <xdr:row>55</xdr:row>
      <xdr:rowOff>0</xdr:rowOff>
    </xdr:from>
    <xdr:to>
      <xdr:col>31</xdr:col>
      <xdr:colOff>361950</xdr:colOff>
      <xdr:row>71</xdr:row>
      <xdr:rowOff>90489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EA122E-6544-4560-8AD9-C26D46AD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104775</xdr:rowOff>
    </xdr:from>
    <xdr:to>
      <xdr:col>7</xdr:col>
      <xdr:colOff>504825</xdr:colOff>
      <xdr:row>88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3E50E-7813-411B-A243-D945EE7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581025</xdr:colOff>
      <xdr:row>71</xdr:row>
      <xdr:rowOff>95250</xdr:rowOff>
    </xdr:from>
    <xdr:to>
      <xdr:col>15</xdr:col>
      <xdr:colOff>476250</xdr:colOff>
      <xdr:row>87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D4F96E-E995-468E-884A-0EA8A995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438150</xdr:colOff>
      <xdr:row>33</xdr:row>
      <xdr:rowOff>42864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F3014-3888-4620-8659-20808D19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352425</xdr:colOff>
      <xdr:row>35</xdr:row>
      <xdr:rowOff>19050</xdr:rowOff>
    </xdr:from>
    <xdr:to>
      <xdr:col>39</xdr:col>
      <xdr:colOff>247650</xdr:colOff>
      <xdr:row>51</xdr:row>
      <xdr:rowOff>109539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DCD4A-FBC6-4D81-8BD1-7A5389D0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504825</xdr:colOff>
      <xdr:row>71</xdr:row>
      <xdr:rowOff>95250</xdr:rowOff>
    </xdr:from>
    <xdr:to>
      <xdr:col>23</xdr:col>
      <xdr:colOff>400050</xdr:colOff>
      <xdr:row>87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871482-DE34-4876-ADF0-88EA2D389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357186</xdr:colOff>
      <xdr:row>0</xdr:row>
      <xdr:rowOff>38100</xdr:rowOff>
    </xdr:from>
    <xdr:to>
      <xdr:col>44</xdr:col>
      <xdr:colOff>361949</xdr:colOff>
      <xdr:row>30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86768-6C9D-4DA1-BB50-421C747B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361950</xdr:colOff>
      <xdr:row>30</xdr:row>
      <xdr:rowOff>95250</xdr:rowOff>
    </xdr:from>
    <xdr:to>
      <xdr:col>44</xdr:col>
      <xdr:colOff>366713</xdr:colOff>
      <xdr:row>60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B61A5-158F-48FF-8CE0-0EF42D9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60</xdr:row>
      <xdr:rowOff>161925</xdr:rowOff>
    </xdr:from>
    <xdr:to>
      <xdr:col>44</xdr:col>
      <xdr:colOff>366713</xdr:colOff>
      <xdr:row>87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66EB4-377A-4DAD-940E-5D6F54E1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182561</xdr:colOff>
      <xdr:row>0</xdr:row>
      <xdr:rowOff>0</xdr:rowOff>
    </xdr:from>
    <xdr:to>
      <xdr:col>42</xdr:col>
      <xdr:colOff>190499</xdr:colOff>
      <xdr:row>30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65AE-4931-40C1-8FC8-ACDC19A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180975</xdr:colOff>
      <xdr:row>30</xdr:row>
      <xdr:rowOff>47625</xdr:rowOff>
    </xdr:from>
    <xdr:to>
      <xdr:col>42</xdr:col>
      <xdr:colOff>188913</xdr:colOff>
      <xdr:row>60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F616E-B63C-4E4F-B93F-05B817C0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209550</xdr:colOff>
      <xdr:row>60</xdr:row>
      <xdr:rowOff>130175</xdr:rowOff>
    </xdr:from>
    <xdr:to>
      <xdr:col>42</xdr:col>
      <xdr:colOff>217488</xdr:colOff>
      <xdr:row>86</xdr:row>
      <xdr:rowOff>179387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96F4-05AF-4266-A591-45072271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357186</xdr:colOff>
      <xdr:row>0</xdr:row>
      <xdr:rowOff>38100</xdr:rowOff>
    </xdr:from>
    <xdr:to>
      <xdr:col>33</xdr:col>
      <xdr:colOff>361949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84D7-22D7-4063-8D4C-4452487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31</xdr:row>
      <xdr:rowOff>95250</xdr:rowOff>
    </xdr:from>
    <xdr:to>
      <xdr:col>33</xdr:col>
      <xdr:colOff>366713</xdr:colOff>
      <xdr:row>61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3075A-ACE0-4737-A562-3FB9264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361950</xdr:colOff>
      <xdr:row>61</xdr:row>
      <xdr:rowOff>161925</xdr:rowOff>
    </xdr:from>
    <xdr:to>
      <xdr:col>33</xdr:col>
      <xdr:colOff>366713</xdr:colOff>
      <xdr:row>88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85DA4-7FA7-4C79-A1DE-D4465632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547687</xdr:rowOff>
    </xdr:from>
    <xdr:to>
      <xdr:col>17</xdr:col>
      <xdr:colOff>476250</xdr:colOff>
      <xdr:row>27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AC0A-F77D-458F-A453-0ECF513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0</xdr:row>
      <xdr:rowOff>552450</xdr:rowOff>
    </xdr:from>
    <xdr:to>
      <xdr:col>27</xdr:col>
      <xdr:colOff>342901</xdr:colOff>
      <xdr:row>27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A3EAE-8E98-4F64-A047-0EE0B7BA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0</xdr:row>
      <xdr:rowOff>561975</xdr:rowOff>
    </xdr:from>
    <xdr:to>
      <xdr:col>37</xdr:col>
      <xdr:colOff>209551</xdr:colOff>
      <xdr:row>27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B49F-9171-4189-854B-BE24B594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27</xdr:row>
      <xdr:rowOff>161925</xdr:rowOff>
    </xdr:from>
    <xdr:to>
      <xdr:col>17</xdr:col>
      <xdr:colOff>476251</xdr:colOff>
      <xdr:row>54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424F-95BE-41EE-9802-8849381F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27</xdr:row>
      <xdr:rowOff>142875</xdr:rowOff>
    </xdr:from>
    <xdr:to>
      <xdr:col>27</xdr:col>
      <xdr:colOff>323851</xdr:colOff>
      <xdr:row>54</xdr:row>
      <xdr:rowOff>128589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8B64-64AD-46B4-A870-D95DBB11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27</xdr:row>
      <xdr:rowOff>148166</xdr:rowOff>
    </xdr:from>
    <xdr:to>
      <xdr:col>37</xdr:col>
      <xdr:colOff>192618</xdr:colOff>
      <xdr:row>54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86104-DE8D-4D82-B0A7-CBE4E265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423333</xdr:colOff>
      <xdr:row>62</xdr:row>
      <xdr:rowOff>169334</xdr:rowOff>
    </xdr:from>
    <xdr:to>
      <xdr:col>17</xdr:col>
      <xdr:colOff>266700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F16B-23D4-4B0F-B34E-60B0B05F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257529</xdr:colOff>
      <xdr:row>62</xdr:row>
      <xdr:rowOff>176388</xdr:rowOff>
    </xdr:from>
    <xdr:to>
      <xdr:col>27</xdr:col>
      <xdr:colOff>107952</xdr:colOff>
      <xdr:row>85</xdr:row>
      <xdr:rowOff>7055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934EC-C0F7-4A4A-BFBC-63F46D72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402167</xdr:colOff>
      <xdr:row>85</xdr:row>
      <xdr:rowOff>0</xdr:rowOff>
    </xdr:from>
    <xdr:to>
      <xdr:col>17</xdr:col>
      <xdr:colOff>245534</xdr:colOff>
      <xdr:row>103</xdr:row>
      <xdr:rowOff>137584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A9EE2-C284-4403-BEE4-E13E8398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201083</xdr:colOff>
      <xdr:row>85</xdr:row>
      <xdr:rowOff>0</xdr:rowOff>
    </xdr:from>
    <xdr:to>
      <xdr:col>27</xdr:col>
      <xdr:colOff>44451</xdr:colOff>
      <xdr:row>103</xdr:row>
      <xdr:rowOff>116417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7C0C4-FCE6-49C2-BEB5-ADE452DD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21167</xdr:colOff>
      <xdr:row>85</xdr:row>
      <xdr:rowOff>0</xdr:rowOff>
    </xdr:from>
    <xdr:to>
      <xdr:col>36</xdr:col>
      <xdr:colOff>478368</xdr:colOff>
      <xdr:row>103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433752-05FA-41FE-A53B-7B1DEFB9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402167</xdr:colOff>
      <xdr:row>103</xdr:row>
      <xdr:rowOff>116417</xdr:rowOff>
    </xdr:from>
    <xdr:to>
      <xdr:col>17</xdr:col>
      <xdr:colOff>245534</xdr:colOff>
      <xdr:row>133</xdr:row>
      <xdr:rowOff>95251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EB6101-7E8F-4200-ADD8-9F19E3C59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201083</xdr:colOff>
      <xdr:row>103</xdr:row>
      <xdr:rowOff>116417</xdr:rowOff>
    </xdr:from>
    <xdr:to>
      <xdr:col>27</xdr:col>
      <xdr:colOff>44451</xdr:colOff>
      <xdr:row>133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36C6-597F-4F3E-80E1-681CDBE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31750</xdr:colOff>
      <xdr:row>103</xdr:row>
      <xdr:rowOff>105834</xdr:rowOff>
    </xdr:from>
    <xdr:to>
      <xdr:col>36</xdr:col>
      <xdr:colOff>488951</xdr:colOff>
      <xdr:row>133</xdr:row>
      <xdr:rowOff>84668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A20C1F-4FEA-49FB-8E8E-DE7D45B0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381000</xdr:colOff>
      <xdr:row>133</xdr:row>
      <xdr:rowOff>95250</xdr:rowOff>
    </xdr:from>
    <xdr:to>
      <xdr:col>17</xdr:col>
      <xdr:colOff>224367</xdr:colOff>
      <xdr:row>159</xdr:row>
      <xdr:rowOff>74084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75871-2C17-4018-9E21-0027637F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TS\Scott%20Meyer%20Data\Rockfish%20Harvest%20Est\R_code\logbook_release_for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TS\Scott%20Meyer%20Data\Rockfish%20Harvest%20Est\R_code\species_comp_Region2_for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TS\Scott%20Meyer%20Data\Rockfish%20Harvest%20Est\R_code\species_comp_Region1_for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ockfish%20Harvest%20Est\2020\R_code\OLD_R%20code\logbook_release_for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book_release_forR"/>
    </sheetNames>
    <sheetDataSet>
      <sheetData sheetId="0" refreshError="1">
        <row r="2">
          <cell r="E2">
            <v>768</v>
          </cell>
          <cell r="F2">
            <v>2</v>
          </cell>
          <cell r="G2" t="str">
            <v>NA</v>
          </cell>
          <cell r="N2">
            <v>2.2932327999999998E-2</v>
          </cell>
          <cell r="O2">
            <v>3.9300000000000001E-4</v>
          </cell>
        </row>
        <row r="3">
          <cell r="E3">
            <v>1949</v>
          </cell>
          <cell r="F3">
            <v>51</v>
          </cell>
          <cell r="G3" t="str">
            <v>NA</v>
          </cell>
        </row>
        <row r="4">
          <cell r="E4">
            <v>853</v>
          </cell>
          <cell r="F4">
            <v>57</v>
          </cell>
          <cell r="G4" t="str">
            <v>NA</v>
          </cell>
        </row>
        <row r="5">
          <cell r="E5">
            <v>696</v>
          </cell>
          <cell r="F5">
            <v>12</v>
          </cell>
          <cell r="G5" t="str">
            <v>NA</v>
          </cell>
        </row>
        <row r="6">
          <cell r="E6">
            <v>776</v>
          </cell>
          <cell r="F6">
            <v>42</v>
          </cell>
          <cell r="G6" t="str">
            <v>NA</v>
          </cell>
        </row>
        <row r="7">
          <cell r="E7">
            <v>641</v>
          </cell>
          <cell r="F7">
            <v>117</v>
          </cell>
          <cell r="G7" t="str">
            <v>NA</v>
          </cell>
        </row>
        <row r="8">
          <cell r="E8">
            <v>1375</v>
          </cell>
          <cell r="F8">
            <v>51</v>
          </cell>
          <cell r="G8" t="str">
            <v>NA</v>
          </cell>
        </row>
        <row r="9">
          <cell r="E9">
            <v>806</v>
          </cell>
          <cell r="F9">
            <v>36</v>
          </cell>
          <cell r="G9">
            <v>14</v>
          </cell>
        </row>
        <row r="10">
          <cell r="E10">
            <v>2759</v>
          </cell>
          <cell r="F10">
            <v>76</v>
          </cell>
          <cell r="G10">
            <v>8</v>
          </cell>
        </row>
        <row r="11">
          <cell r="E11">
            <v>1449</v>
          </cell>
          <cell r="F11">
            <v>38</v>
          </cell>
          <cell r="G11">
            <v>11</v>
          </cell>
        </row>
        <row r="12">
          <cell r="E12">
            <v>1522</v>
          </cell>
          <cell r="F12">
            <v>42</v>
          </cell>
          <cell r="G12">
            <v>19</v>
          </cell>
        </row>
        <row r="13">
          <cell r="E13">
            <v>1227</v>
          </cell>
          <cell r="F13">
            <v>178</v>
          </cell>
          <cell r="G13">
            <v>5</v>
          </cell>
        </row>
        <row r="14">
          <cell r="E14">
            <v>2185</v>
          </cell>
          <cell r="F14">
            <v>232</v>
          </cell>
          <cell r="G14">
            <v>13</v>
          </cell>
        </row>
        <row r="15">
          <cell r="E15">
            <v>1166</v>
          </cell>
          <cell r="F15">
            <v>174</v>
          </cell>
          <cell r="G15">
            <v>38</v>
          </cell>
        </row>
        <row r="16">
          <cell r="E16">
            <v>1543</v>
          </cell>
          <cell r="F16">
            <v>179</v>
          </cell>
          <cell r="G16">
            <v>64</v>
          </cell>
        </row>
        <row r="17">
          <cell r="E17">
            <v>1973</v>
          </cell>
          <cell r="F17">
            <v>317</v>
          </cell>
          <cell r="G17">
            <v>85</v>
          </cell>
        </row>
        <row r="18">
          <cell r="E18">
            <v>1260</v>
          </cell>
          <cell r="F18">
            <v>294</v>
          </cell>
          <cell r="G18">
            <v>81</v>
          </cell>
        </row>
        <row r="19">
          <cell r="E19">
            <v>1106</v>
          </cell>
          <cell r="F19">
            <v>160</v>
          </cell>
          <cell r="G19">
            <v>82</v>
          </cell>
        </row>
        <row r="20">
          <cell r="E20">
            <v>1185</v>
          </cell>
          <cell r="F20">
            <v>173</v>
          </cell>
          <cell r="G20">
            <v>26</v>
          </cell>
        </row>
        <row r="21">
          <cell r="E21">
            <v>862</v>
          </cell>
          <cell r="F21">
            <v>10</v>
          </cell>
          <cell r="G21">
            <v>7</v>
          </cell>
        </row>
        <row r="86">
          <cell r="E86">
            <v>523</v>
          </cell>
          <cell r="F86">
            <v>98</v>
          </cell>
          <cell r="G86" t="str">
            <v>NA</v>
          </cell>
        </row>
        <row r="87">
          <cell r="E87">
            <v>657</v>
          </cell>
          <cell r="F87">
            <v>117</v>
          </cell>
          <cell r="G87" t="str">
            <v>NA</v>
          </cell>
        </row>
        <row r="88">
          <cell r="E88">
            <v>623</v>
          </cell>
          <cell r="F88">
            <v>107</v>
          </cell>
          <cell r="G88" t="str">
            <v>NA</v>
          </cell>
        </row>
        <row r="89">
          <cell r="E89">
            <v>1501</v>
          </cell>
          <cell r="F89">
            <v>135</v>
          </cell>
          <cell r="G89" t="str">
            <v>NA</v>
          </cell>
        </row>
        <row r="90">
          <cell r="E90">
            <v>2929</v>
          </cell>
          <cell r="F90">
            <v>337</v>
          </cell>
          <cell r="G90" t="str">
            <v>NA</v>
          </cell>
        </row>
        <row r="91">
          <cell r="E91">
            <v>3381</v>
          </cell>
          <cell r="F91">
            <v>140</v>
          </cell>
          <cell r="G91" t="str">
            <v>NA</v>
          </cell>
        </row>
        <row r="92">
          <cell r="E92">
            <v>2101</v>
          </cell>
          <cell r="F92">
            <v>103</v>
          </cell>
          <cell r="G92" t="str">
            <v>NA</v>
          </cell>
        </row>
        <row r="93">
          <cell r="E93">
            <v>1399</v>
          </cell>
          <cell r="F93">
            <v>105</v>
          </cell>
          <cell r="G93">
            <v>10</v>
          </cell>
        </row>
        <row r="94">
          <cell r="E94">
            <v>1226</v>
          </cell>
          <cell r="F94">
            <v>36</v>
          </cell>
          <cell r="G94">
            <v>3</v>
          </cell>
        </row>
        <row r="95">
          <cell r="E95">
            <v>689</v>
          </cell>
          <cell r="F95">
            <v>48</v>
          </cell>
          <cell r="G95">
            <v>12</v>
          </cell>
        </row>
        <row r="96">
          <cell r="E96">
            <v>538</v>
          </cell>
          <cell r="F96">
            <v>67</v>
          </cell>
          <cell r="G96">
            <v>1</v>
          </cell>
        </row>
        <row r="97">
          <cell r="E97">
            <v>546</v>
          </cell>
          <cell r="F97">
            <v>144</v>
          </cell>
          <cell r="G97">
            <v>18</v>
          </cell>
        </row>
        <row r="98">
          <cell r="E98">
            <v>640</v>
          </cell>
          <cell r="F98">
            <v>222</v>
          </cell>
          <cell r="G98">
            <v>42</v>
          </cell>
        </row>
        <row r="99">
          <cell r="E99">
            <v>298</v>
          </cell>
          <cell r="F99">
            <v>46</v>
          </cell>
          <cell r="G99">
            <v>33</v>
          </cell>
        </row>
        <row r="100">
          <cell r="E100">
            <v>460</v>
          </cell>
          <cell r="F100">
            <v>104</v>
          </cell>
          <cell r="G100">
            <v>51</v>
          </cell>
        </row>
        <row r="101">
          <cell r="E101">
            <v>287</v>
          </cell>
          <cell r="F101">
            <v>64</v>
          </cell>
          <cell r="G101">
            <v>4</v>
          </cell>
        </row>
        <row r="102">
          <cell r="E102">
            <v>486</v>
          </cell>
          <cell r="F102">
            <v>123</v>
          </cell>
          <cell r="G102">
            <v>15</v>
          </cell>
        </row>
        <row r="103">
          <cell r="E103">
            <v>355</v>
          </cell>
          <cell r="F103">
            <v>86</v>
          </cell>
          <cell r="G103">
            <v>25</v>
          </cell>
        </row>
        <row r="104">
          <cell r="E104">
            <v>228</v>
          </cell>
          <cell r="F104">
            <v>28</v>
          </cell>
          <cell r="G104">
            <v>9</v>
          </cell>
        </row>
        <row r="105">
          <cell r="E105">
            <v>342</v>
          </cell>
          <cell r="F105">
            <v>36</v>
          </cell>
          <cell r="G105">
            <v>15</v>
          </cell>
        </row>
        <row r="106">
          <cell r="E106">
            <v>306</v>
          </cell>
          <cell r="F106">
            <v>42</v>
          </cell>
          <cell r="G106">
            <v>23</v>
          </cell>
        </row>
        <row r="107">
          <cell r="E107">
            <v>301</v>
          </cell>
          <cell r="F107">
            <v>133</v>
          </cell>
          <cell r="G107" t="str">
            <v>NA</v>
          </cell>
          <cell r="N107">
            <v>3.1793780000000001E-3</v>
          </cell>
          <cell r="O107">
            <v>2.1999999999999999E-5</v>
          </cell>
        </row>
        <row r="108">
          <cell r="E108">
            <v>1035</v>
          </cell>
          <cell r="F108">
            <v>159</v>
          </cell>
          <cell r="G108" t="str">
            <v>NA</v>
          </cell>
        </row>
        <row r="109">
          <cell r="E109">
            <v>385</v>
          </cell>
          <cell r="F109">
            <v>163</v>
          </cell>
          <cell r="G109" t="str">
            <v>NA</v>
          </cell>
        </row>
        <row r="110">
          <cell r="E110">
            <v>695</v>
          </cell>
          <cell r="F110">
            <v>41</v>
          </cell>
          <cell r="G110" t="str">
            <v>NA</v>
          </cell>
        </row>
        <row r="111">
          <cell r="E111">
            <v>834</v>
          </cell>
          <cell r="F111">
            <v>44</v>
          </cell>
          <cell r="G111" t="str">
            <v>NA</v>
          </cell>
        </row>
        <row r="112">
          <cell r="E112">
            <v>420</v>
          </cell>
          <cell r="F112">
            <v>33</v>
          </cell>
          <cell r="G112" t="str">
            <v>NA</v>
          </cell>
        </row>
        <row r="113">
          <cell r="E113">
            <v>697</v>
          </cell>
          <cell r="F113">
            <v>47</v>
          </cell>
          <cell r="G113" t="str">
            <v>NA</v>
          </cell>
        </row>
        <row r="114">
          <cell r="E114">
            <v>795</v>
          </cell>
          <cell r="F114">
            <v>27</v>
          </cell>
          <cell r="G114">
            <v>4</v>
          </cell>
        </row>
        <row r="115">
          <cell r="E115">
            <v>2611</v>
          </cell>
          <cell r="F115">
            <v>50</v>
          </cell>
          <cell r="G115">
            <v>0</v>
          </cell>
        </row>
        <row r="116">
          <cell r="E116">
            <v>786</v>
          </cell>
          <cell r="F116">
            <v>116</v>
          </cell>
          <cell r="G116">
            <v>5</v>
          </cell>
        </row>
        <row r="117">
          <cell r="E117">
            <v>604</v>
          </cell>
          <cell r="F117">
            <v>33</v>
          </cell>
          <cell r="G117">
            <v>7</v>
          </cell>
        </row>
        <row r="118">
          <cell r="E118">
            <v>1014</v>
          </cell>
          <cell r="F118">
            <v>195</v>
          </cell>
          <cell r="G118">
            <v>2</v>
          </cell>
        </row>
        <row r="119">
          <cell r="E119">
            <v>489</v>
          </cell>
          <cell r="F119">
            <v>2</v>
          </cell>
          <cell r="G119">
            <v>0</v>
          </cell>
        </row>
        <row r="120">
          <cell r="E120">
            <v>524</v>
          </cell>
          <cell r="F120">
            <v>16</v>
          </cell>
          <cell r="G120">
            <v>0</v>
          </cell>
        </row>
        <row r="121">
          <cell r="E121">
            <v>628</v>
          </cell>
          <cell r="F121">
            <v>7</v>
          </cell>
          <cell r="G121">
            <v>0</v>
          </cell>
        </row>
        <row r="122">
          <cell r="E122">
            <v>825</v>
          </cell>
          <cell r="F122">
            <v>10</v>
          </cell>
          <cell r="G122">
            <v>4</v>
          </cell>
        </row>
        <row r="123">
          <cell r="E123">
            <v>758</v>
          </cell>
          <cell r="F123">
            <v>11</v>
          </cell>
          <cell r="G123">
            <v>11</v>
          </cell>
        </row>
        <row r="124">
          <cell r="E124">
            <v>996</v>
          </cell>
          <cell r="F124">
            <v>10</v>
          </cell>
          <cell r="G124">
            <v>1</v>
          </cell>
        </row>
        <row r="125">
          <cell r="E125">
            <v>745</v>
          </cell>
          <cell r="F125">
            <v>0</v>
          </cell>
          <cell r="G125">
            <v>0</v>
          </cell>
        </row>
        <row r="126">
          <cell r="E126">
            <v>659</v>
          </cell>
          <cell r="F126">
            <v>71</v>
          </cell>
          <cell r="G126">
            <v>1</v>
          </cell>
        </row>
        <row r="127">
          <cell r="E127">
            <v>675</v>
          </cell>
          <cell r="F127">
            <v>0</v>
          </cell>
          <cell r="G127">
            <v>0</v>
          </cell>
        </row>
        <row r="149">
          <cell r="E149">
            <v>3084</v>
          </cell>
          <cell r="F149">
            <v>125</v>
          </cell>
          <cell r="G149" t="str">
            <v>NA</v>
          </cell>
        </row>
        <row r="150">
          <cell r="E150">
            <v>5410</v>
          </cell>
          <cell r="F150">
            <v>1077</v>
          </cell>
          <cell r="G150" t="str">
            <v>NA</v>
          </cell>
        </row>
        <row r="151">
          <cell r="E151">
            <v>5021</v>
          </cell>
          <cell r="F151">
            <v>284</v>
          </cell>
          <cell r="G151" t="str">
            <v>NA</v>
          </cell>
        </row>
        <row r="152">
          <cell r="E152">
            <v>3608</v>
          </cell>
          <cell r="F152">
            <v>274</v>
          </cell>
          <cell r="G152" t="str">
            <v>NA</v>
          </cell>
        </row>
        <row r="153">
          <cell r="E153">
            <v>3621</v>
          </cell>
          <cell r="F153">
            <v>608</v>
          </cell>
          <cell r="G153" t="str">
            <v>NA</v>
          </cell>
        </row>
        <row r="154">
          <cell r="E154">
            <v>4578</v>
          </cell>
          <cell r="F154">
            <v>394</v>
          </cell>
          <cell r="G154" t="str">
            <v>NA</v>
          </cell>
        </row>
        <row r="155">
          <cell r="E155">
            <v>4462</v>
          </cell>
          <cell r="F155">
            <v>529</v>
          </cell>
          <cell r="G155" t="str">
            <v>NA</v>
          </cell>
        </row>
        <row r="156">
          <cell r="E156">
            <v>3243</v>
          </cell>
          <cell r="F156">
            <v>440</v>
          </cell>
          <cell r="G156">
            <v>149</v>
          </cell>
        </row>
        <row r="157">
          <cell r="E157">
            <v>2816</v>
          </cell>
          <cell r="F157">
            <v>359</v>
          </cell>
          <cell r="G157">
            <v>94</v>
          </cell>
        </row>
        <row r="158">
          <cell r="E158">
            <v>2366</v>
          </cell>
          <cell r="F158">
            <v>396</v>
          </cell>
          <cell r="G158">
            <v>165</v>
          </cell>
        </row>
        <row r="159">
          <cell r="E159">
            <v>1435</v>
          </cell>
          <cell r="F159">
            <v>220</v>
          </cell>
          <cell r="G159">
            <v>91</v>
          </cell>
        </row>
        <row r="160">
          <cell r="E160">
            <v>1370</v>
          </cell>
          <cell r="F160">
            <v>297</v>
          </cell>
          <cell r="G160">
            <v>76</v>
          </cell>
        </row>
        <row r="161">
          <cell r="E161">
            <v>1223</v>
          </cell>
          <cell r="F161">
            <v>349</v>
          </cell>
          <cell r="G161">
            <v>110</v>
          </cell>
        </row>
        <row r="162">
          <cell r="E162">
            <v>860</v>
          </cell>
          <cell r="F162">
            <v>333</v>
          </cell>
          <cell r="G162">
            <v>128</v>
          </cell>
        </row>
        <row r="163">
          <cell r="E163">
            <v>1258</v>
          </cell>
          <cell r="F163">
            <v>414</v>
          </cell>
          <cell r="G163">
            <v>206</v>
          </cell>
        </row>
        <row r="164">
          <cell r="E164">
            <v>1220</v>
          </cell>
          <cell r="F164">
            <v>350</v>
          </cell>
          <cell r="G164">
            <v>150</v>
          </cell>
        </row>
        <row r="165">
          <cell r="E165">
            <v>1742</v>
          </cell>
          <cell r="F165">
            <v>346</v>
          </cell>
          <cell r="G165">
            <v>168</v>
          </cell>
        </row>
        <row r="166">
          <cell r="E166">
            <v>2162</v>
          </cell>
          <cell r="F166">
            <v>738</v>
          </cell>
          <cell r="G166">
            <v>339</v>
          </cell>
        </row>
        <row r="167">
          <cell r="E167">
            <v>859</v>
          </cell>
          <cell r="F167">
            <v>422</v>
          </cell>
          <cell r="G167">
            <v>164</v>
          </cell>
        </row>
        <row r="168">
          <cell r="E168">
            <v>1955</v>
          </cell>
          <cell r="F168">
            <v>921</v>
          </cell>
          <cell r="G168">
            <v>402</v>
          </cell>
        </row>
        <row r="169">
          <cell r="E169">
            <v>2629</v>
          </cell>
          <cell r="F169">
            <v>806</v>
          </cell>
          <cell r="G169">
            <v>393</v>
          </cell>
        </row>
        <row r="170">
          <cell r="E170">
            <v>1626</v>
          </cell>
          <cell r="F170">
            <v>110</v>
          </cell>
          <cell r="G170" t="str">
            <v>NA</v>
          </cell>
        </row>
        <row r="171">
          <cell r="E171">
            <v>1877</v>
          </cell>
          <cell r="F171">
            <v>174</v>
          </cell>
          <cell r="G171" t="str">
            <v>NA</v>
          </cell>
        </row>
        <row r="172">
          <cell r="E172">
            <v>1787</v>
          </cell>
          <cell r="F172">
            <v>104</v>
          </cell>
          <cell r="G172" t="str">
            <v>NA</v>
          </cell>
        </row>
        <row r="173">
          <cell r="E173">
            <v>1782</v>
          </cell>
          <cell r="F173">
            <v>131</v>
          </cell>
          <cell r="G173" t="str">
            <v>NA</v>
          </cell>
        </row>
        <row r="174">
          <cell r="E174">
            <v>3026</v>
          </cell>
          <cell r="F174">
            <v>95</v>
          </cell>
          <cell r="G174" t="str">
            <v>NA</v>
          </cell>
        </row>
        <row r="175">
          <cell r="E175">
            <v>1598</v>
          </cell>
          <cell r="F175">
            <v>158</v>
          </cell>
          <cell r="G175" t="str">
            <v>NA</v>
          </cell>
        </row>
        <row r="176">
          <cell r="E176">
            <v>3881</v>
          </cell>
          <cell r="F176">
            <v>199</v>
          </cell>
          <cell r="G176" t="str">
            <v>NA</v>
          </cell>
        </row>
        <row r="177">
          <cell r="E177">
            <v>1605</v>
          </cell>
          <cell r="F177">
            <v>62</v>
          </cell>
          <cell r="G177">
            <v>0</v>
          </cell>
        </row>
        <row r="178">
          <cell r="E178">
            <v>1552</v>
          </cell>
          <cell r="F178">
            <v>179</v>
          </cell>
          <cell r="G178">
            <v>24</v>
          </cell>
        </row>
        <row r="179">
          <cell r="E179">
            <v>1448</v>
          </cell>
          <cell r="F179">
            <v>117</v>
          </cell>
          <cell r="G179">
            <v>8</v>
          </cell>
        </row>
        <row r="180">
          <cell r="E180">
            <v>1278</v>
          </cell>
          <cell r="F180">
            <v>39</v>
          </cell>
          <cell r="G180">
            <v>1</v>
          </cell>
        </row>
        <row r="181">
          <cell r="E181">
            <v>867</v>
          </cell>
          <cell r="F181">
            <v>108</v>
          </cell>
          <cell r="G181">
            <v>5</v>
          </cell>
        </row>
        <row r="182">
          <cell r="E182">
            <v>1141</v>
          </cell>
          <cell r="F182">
            <v>78</v>
          </cell>
          <cell r="G182">
            <v>3</v>
          </cell>
        </row>
        <row r="183">
          <cell r="E183">
            <v>841</v>
          </cell>
          <cell r="F183">
            <v>57</v>
          </cell>
          <cell r="G183">
            <v>3</v>
          </cell>
        </row>
        <row r="184">
          <cell r="E184">
            <v>609</v>
          </cell>
          <cell r="F184">
            <v>15</v>
          </cell>
          <cell r="G184">
            <v>9</v>
          </cell>
        </row>
        <row r="185">
          <cell r="E185">
            <v>899</v>
          </cell>
          <cell r="F185">
            <v>59</v>
          </cell>
          <cell r="G185">
            <v>1</v>
          </cell>
        </row>
        <row r="186">
          <cell r="E186">
            <v>823</v>
          </cell>
          <cell r="F186">
            <v>13</v>
          </cell>
          <cell r="G186">
            <v>0</v>
          </cell>
        </row>
        <row r="187">
          <cell r="E187">
            <v>931</v>
          </cell>
          <cell r="F187">
            <v>12</v>
          </cell>
          <cell r="G187">
            <v>7</v>
          </cell>
        </row>
        <row r="188">
          <cell r="E188">
            <v>452</v>
          </cell>
          <cell r="F188">
            <v>9</v>
          </cell>
          <cell r="G188">
            <v>8</v>
          </cell>
        </row>
        <row r="189">
          <cell r="E189">
            <v>438</v>
          </cell>
          <cell r="F189">
            <v>23</v>
          </cell>
          <cell r="G189">
            <v>20</v>
          </cell>
        </row>
        <row r="190">
          <cell r="E190">
            <v>1467</v>
          </cell>
          <cell r="F190">
            <v>16</v>
          </cell>
          <cell r="G190">
            <v>16</v>
          </cell>
        </row>
        <row r="191">
          <cell r="E191">
            <v>926</v>
          </cell>
          <cell r="F191">
            <v>143</v>
          </cell>
          <cell r="G191" t="str">
            <v>NA</v>
          </cell>
        </row>
        <row r="192">
          <cell r="E192">
            <v>787</v>
          </cell>
          <cell r="F192">
            <v>126</v>
          </cell>
          <cell r="G192" t="str">
            <v>NA</v>
          </cell>
        </row>
        <row r="193">
          <cell r="E193">
            <v>889</v>
          </cell>
          <cell r="F193">
            <v>231</v>
          </cell>
          <cell r="G193" t="str">
            <v>NA</v>
          </cell>
        </row>
        <row r="194">
          <cell r="E194">
            <v>922</v>
          </cell>
          <cell r="F194">
            <v>158</v>
          </cell>
          <cell r="G194" t="str">
            <v>NA</v>
          </cell>
        </row>
        <row r="195">
          <cell r="E195">
            <v>1610</v>
          </cell>
          <cell r="F195">
            <v>316</v>
          </cell>
          <cell r="G195" t="str">
            <v>NA</v>
          </cell>
        </row>
        <row r="196">
          <cell r="E196">
            <v>1434</v>
          </cell>
          <cell r="F196">
            <v>269</v>
          </cell>
          <cell r="G196" t="str">
            <v>NA</v>
          </cell>
        </row>
        <row r="197">
          <cell r="E197">
            <v>2068</v>
          </cell>
          <cell r="F197">
            <v>331</v>
          </cell>
          <cell r="G197" t="str">
            <v>NA</v>
          </cell>
        </row>
        <row r="198">
          <cell r="E198">
            <v>731</v>
          </cell>
          <cell r="F198">
            <v>243</v>
          </cell>
          <cell r="G198">
            <v>93</v>
          </cell>
        </row>
        <row r="199">
          <cell r="E199">
            <v>1791</v>
          </cell>
          <cell r="F199">
            <v>330</v>
          </cell>
          <cell r="G199">
            <v>77</v>
          </cell>
        </row>
        <row r="200">
          <cell r="E200">
            <v>979</v>
          </cell>
          <cell r="F200">
            <v>275</v>
          </cell>
          <cell r="G200">
            <v>55</v>
          </cell>
        </row>
        <row r="201">
          <cell r="E201">
            <v>603</v>
          </cell>
          <cell r="F201">
            <v>118</v>
          </cell>
          <cell r="G201">
            <v>51</v>
          </cell>
        </row>
        <row r="202">
          <cell r="E202">
            <v>588</v>
          </cell>
          <cell r="F202">
            <v>161</v>
          </cell>
          <cell r="G202">
            <v>70</v>
          </cell>
        </row>
        <row r="203">
          <cell r="E203">
            <v>303</v>
          </cell>
          <cell r="F203">
            <v>73</v>
          </cell>
          <cell r="G203">
            <v>16</v>
          </cell>
        </row>
        <row r="204">
          <cell r="E204">
            <v>682</v>
          </cell>
          <cell r="F204">
            <v>213</v>
          </cell>
          <cell r="G204">
            <v>43</v>
          </cell>
        </row>
        <row r="205">
          <cell r="E205">
            <v>456</v>
          </cell>
          <cell r="F205">
            <v>78</v>
          </cell>
          <cell r="G205">
            <v>19</v>
          </cell>
        </row>
        <row r="206">
          <cell r="E206">
            <v>524</v>
          </cell>
          <cell r="F206">
            <v>190</v>
          </cell>
          <cell r="G206">
            <v>27</v>
          </cell>
        </row>
        <row r="207">
          <cell r="E207">
            <v>464</v>
          </cell>
          <cell r="F207">
            <v>99</v>
          </cell>
          <cell r="G207">
            <v>22</v>
          </cell>
        </row>
        <row r="208">
          <cell r="E208">
            <v>720</v>
          </cell>
          <cell r="F208">
            <v>181</v>
          </cell>
          <cell r="G208">
            <v>81</v>
          </cell>
        </row>
        <row r="209">
          <cell r="E209">
            <v>589</v>
          </cell>
          <cell r="F209">
            <v>252</v>
          </cell>
          <cell r="G209">
            <v>61</v>
          </cell>
        </row>
        <row r="210">
          <cell r="E210">
            <v>364</v>
          </cell>
          <cell r="F210">
            <v>359</v>
          </cell>
          <cell r="G210">
            <v>72</v>
          </cell>
        </row>
        <row r="211">
          <cell r="E211">
            <v>444</v>
          </cell>
          <cell r="F211">
            <v>492</v>
          </cell>
          <cell r="G211">
            <v>141</v>
          </cell>
        </row>
        <row r="212">
          <cell r="E212">
            <v>689</v>
          </cell>
          <cell r="F212">
            <v>59</v>
          </cell>
          <cell r="G212" t="str">
            <v>NA</v>
          </cell>
        </row>
        <row r="213">
          <cell r="E213">
            <v>1670</v>
          </cell>
          <cell r="F213">
            <v>86</v>
          </cell>
          <cell r="G213" t="str">
            <v>NA</v>
          </cell>
        </row>
        <row r="214">
          <cell r="E214">
            <v>1662</v>
          </cell>
          <cell r="F214">
            <v>94</v>
          </cell>
          <cell r="G214" t="str">
            <v>NA</v>
          </cell>
        </row>
        <row r="215">
          <cell r="E215">
            <v>1543</v>
          </cell>
          <cell r="F215">
            <v>176</v>
          </cell>
          <cell r="G215" t="str">
            <v>NA</v>
          </cell>
        </row>
        <row r="216">
          <cell r="E216">
            <v>1372</v>
          </cell>
          <cell r="F216">
            <v>176</v>
          </cell>
          <cell r="G216" t="str">
            <v>NA</v>
          </cell>
        </row>
        <row r="217">
          <cell r="E217">
            <v>1662</v>
          </cell>
          <cell r="F217">
            <v>168</v>
          </cell>
          <cell r="G217" t="str">
            <v>NA</v>
          </cell>
        </row>
        <row r="218">
          <cell r="E218">
            <v>1329</v>
          </cell>
          <cell r="F218">
            <v>103</v>
          </cell>
          <cell r="G218" t="str">
            <v>NA</v>
          </cell>
        </row>
        <row r="219">
          <cell r="E219">
            <v>1123</v>
          </cell>
          <cell r="F219">
            <v>213</v>
          </cell>
          <cell r="G219">
            <v>166</v>
          </cell>
        </row>
        <row r="220">
          <cell r="E220">
            <v>678</v>
          </cell>
          <cell r="F220">
            <v>247</v>
          </cell>
          <cell r="G220">
            <v>217</v>
          </cell>
        </row>
        <row r="221">
          <cell r="E221">
            <v>737</v>
          </cell>
          <cell r="F221">
            <v>225</v>
          </cell>
          <cell r="G221">
            <v>191</v>
          </cell>
        </row>
        <row r="222">
          <cell r="E222">
            <v>887</v>
          </cell>
          <cell r="F222">
            <v>232</v>
          </cell>
          <cell r="G222">
            <v>200</v>
          </cell>
        </row>
        <row r="223">
          <cell r="E223">
            <v>490</v>
          </cell>
          <cell r="F223">
            <v>320</v>
          </cell>
          <cell r="G223">
            <v>257</v>
          </cell>
        </row>
        <row r="224">
          <cell r="E224">
            <v>409</v>
          </cell>
          <cell r="F224">
            <v>185</v>
          </cell>
          <cell r="G224">
            <v>115</v>
          </cell>
        </row>
        <row r="225">
          <cell r="E225">
            <v>502</v>
          </cell>
          <cell r="F225">
            <v>119</v>
          </cell>
          <cell r="G225">
            <v>74</v>
          </cell>
        </row>
        <row r="226">
          <cell r="E226">
            <v>420</v>
          </cell>
          <cell r="F226">
            <v>184</v>
          </cell>
          <cell r="G226">
            <v>89</v>
          </cell>
        </row>
        <row r="227">
          <cell r="E227">
            <v>488</v>
          </cell>
          <cell r="F227">
            <v>306</v>
          </cell>
          <cell r="G227">
            <v>222</v>
          </cell>
        </row>
        <row r="228">
          <cell r="E228">
            <v>550</v>
          </cell>
          <cell r="F228">
            <v>186</v>
          </cell>
          <cell r="G228">
            <v>127</v>
          </cell>
        </row>
        <row r="229">
          <cell r="E229">
            <v>745</v>
          </cell>
          <cell r="F229">
            <v>272</v>
          </cell>
          <cell r="G229">
            <v>188</v>
          </cell>
        </row>
        <row r="230">
          <cell r="E230">
            <v>398</v>
          </cell>
          <cell r="F230">
            <v>271</v>
          </cell>
          <cell r="G230">
            <v>178</v>
          </cell>
        </row>
        <row r="231">
          <cell r="E231">
            <v>546</v>
          </cell>
          <cell r="F231">
            <v>500</v>
          </cell>
          <cell r="G231">
            <v>355</v>
          </cell>
        </row>
        <row r="232">
          <cell r="E232">
            <v>689</v>
          </cell>
          <cell r="F232">
            <v>1148</v>
          </cell>
          <cell r="G232">
            <v>992</v>
          </cell>
        </row>
        <row r="317">
          <cell r="E317">
            <v>7112</v>
          </cell>
          <cell r="F317">
            <v>1378</v>
          </cell>
          <cell r="G317" t="str">
            <v>NA</v>
          </cell>
        </row>
        <row r="318">
          <cell r="E318">
            <v>4890</v>
          </cell>
          <cell r="F318">
            <v>1145</v>
          </cell>
          <cell r="G318" t="str">
            <v>NA</v>
          </cell>
        </row>
        <row r="319">
          <cell r="E319">
            <v>4504</v>
          </cell>
          <cell r="F319">
            <v>1090</v>
          </cell>
          <cell r="G319" t="str">
            <v>NA</v>
          </cell>
        </row>
        <row r="320">
          <cell r="E320">
            <v>5038</v>
          </cell>
          <cell r="F320">
            <v>1316</v>
          </cell>
          <cell r="G320" t="str">
            <v>NA</v>
          </cell>
        </row>
        <row r="321">
          <cell r="E321">
            <v>6652</v>
          </cell>
          <cell r="F321">
            <v>1549</v>
          </cell>
          <cell r="G321" t="str">
            <v>NA</v>
          </cell>
        </row>
        <row r="322">
          <cell r="E322">
            <v>5841</v>
          </cell>
          <cell r="F322">
            <v>1205</v>
          </cell>
          <cell r="G322" t="str">
            <v>NA</v>
          </cell>
        </row>
        <row r="323">
          <cell r="E323">
            <v>6379</v>
          </cell>
          <cell r="F323">
            <v>1735</v>
          </cell>
          <cell r="G323" t="str">
            <v>NA</v>
          </cell>
        </row>
        <row r="324">
          <cell r="E324">
            <v>4055</v>
          </cell>
          <cell r="F324">
            <v>1185</v>
          </cell>
          <cell r="G324">
            <v>677</v>
          </cell>
        </row>
        <row r="325">
          <cell r="E325">
            <v>4075</v>
          </cell>
          <cell r="F325">
            <v>1070</v>
          </cell>
          <cell r="G325">
            <v>678</v>
          </cell>
        </row>
        <row r="326">
          <cell r="E326">
            <v>3377</v>
          </cell>
          <cell r="F326">
            <v>1119</v>
          </cell>
          <cell r="G326">
            <v>561</v>
          </cell>
        </row>
        <row r="327">
          <cell r="E327">
            <v>1556</v>
          </cell>
          <cell r="F327">
            <v>472</v>
          </cell>
          <cell r="G327">
            <v>367</v>
          </cell>
        </row>
        <row r="328">
          <cell r="E328">
            <v>1525</v>
          </cell>
          <cell r="F328">
            <v>888</v>
          </cell>
          <cell r="G328">
            <v>659</v>
          </cell>
        </row>
        <row r="329">
          <cell r="E329">
            <v>2305</v>
          </cell>
          <cell r="F329">
            <v>1058</v>
          </cell>
          <cell r="G329">
            <v>647</v>
          </cell>
        </row>
        <row r="330">
          <cell r="E330">
            <v>1740</v>
          </cell>
          <cell r="F330">
            <v>1875</v>
          </cell>
          <cell r="G330">
            <v>1123</v>
          </cell>
        </row>
        <row r="331">
          <cell r="E331">
            <v>2144</v>
          </cell>
          <cell r="F331">
            <v>1501</v>
          </cell>
          <cell r="G331">
            <v>1053</v>
          </cell>
        </row>
        <row r="332">
          <cell r="E332">
            <v>1508</v>
          </cell>
          <cell r="F332">
            <v>1114</v>
          </cell>
          <cell r="G332">
            <v>737</v>
          </cell>
        </row>
        <row r="333">
          <cell r="E333">
            <v>1623</v>
          </cell>
          <cell r="F333">
            <v>1555</v>
          </cell>
          <cell r="G333">
            <v>908</v>
          </cell>
        </row>
        <row r="334">
          <cell r="E334">
            <v>1652</v>
          </cell>
          <cell r="F334">
            <v>1935</v>
          </cell>
          <cell r="G334">
            <v>926</v>
          </cell>
        </row>
        <row r="335">
          <cell r="E335">
            <v>2001</v>
          </cell>
          <cell r="F335">
            <v>3316</v>
          </cell>
          <cell r="G335">
            <v>1623</v>
          </cell>
        </row>
        <row r="336">
          <cell r="E336">
            <v>1905</v>
          </cell>
          <cell r="F336">
            <v>3527</v>
          </cell>
          <cell r="G336">
            <v>1460</v>
          </cell>
        </row>
        <row r="337">
          <cell r="E337">
            <v>2280</v>
          </cell>
          <cell r="F337">
            <v>3802</v>
          </cell>
          <cell r="G337">
            <v>1696</v>
          </cell>
        </row>
        <row r="380">
          <cell r="E380">
            <v>5046</v>
          </cell>
          <cell r="F380">
            <v>1645</v>
          </cell>
          <cell r="G380" t="str">
            <v>NA</v>
          </cell>
        </row>
        <row r="381">
          <cell r="E381">
            <v>5401</v>
          </cell>
          <cell r="F381">
            <v>2164</v>
          </cell>
          <cell r="G381" t="str">
            <v>NA</v>
          </cell>
        </row>
        <row r="382">
          <cell r="E382">
            <v>4017</v>
          </cell>
          <cell r="F382">
            <v>1327</v>
          </cell>
          <cell r="G382" t="str">
            <v>NA</v>
          </cell>
        </row>
        <row r="383">
          <cell r="E383">
            <v>3909</v>
          </cell>
          <cell r="F383">
            <v>1129</v>
          </cell>
          <cell r="G383" t="str">
            <v>NA</v>
          </cell>
        </row>
        <row r="384">
          <cell r="E384">
            <v>4702</v>
          </cell>
          <cell r="F384">
            <v>1422</v>
          </cell>
          <cell r="G384" t="str">
            <v>NA</v>
          </cell>
        </row>
        <row r="385">
          <cell r="E385">
            <v>3725</v>
          </cell>
          <cell r="F385">
            <v>1124</v>
          </cell>
          <cell r="G385" t="str">
            <v>NA</v>
          </cell>
        </row>
        <row r="386">
          <cell r="E386">
            <v>4750</v>
          </cell>
          <cell r="F386">
            <v>1305</v>
          </cell>
          <cell r="G386" t="str">
            <v>NA</v>
          </cell>
        </row>
        <row r="387">
          <cell r="E387">
            <v>3633</v>
          </cell>
          <cell r="F387">
            <v>1141</v>
          </cell>
          <cell r="G387">
            <v>122</v>
          </cell>
        </row>
        <row r="388">
          <cell r="E388">
            <v>1890</v>
          </cell>
          <cell r="F388">
            <v>452</v>
          </cell>
          <cell r="G388">
            <v>100</v>
          </cell>
        </row>
        <row r="389">
          <cell r="E389">
            <v>2036</v>
          </cell>
          <cell r="F389">
            <v>734</v>
          </cell>
          <cell r="G389">
            <v>108</v>
          </cell>
        </row>
        <row r="390">
          <cell r="E390">
            <v>1432</v>
          </cell>
          <cell r="F390">
            <v>306</v>
          </cell>
          <cell r="G390">
            <v>93</v>
          </cell>
        </row>
        <row r="391">
          <cell r="E391">
            <v>1074</v>
          </cell>
          <cell r="F391">
            <v>533</v>
          </cell>
          <cell r="G391">
            <v>122</v>
          </cell>
        </row>
        <row r="392">
          <cell r="E392">
            <v>1013</v>
          </cell>
          <cell r="F392">
            <v>429</v>
          </cell>
          <cell r="G392">
            <v>51</v>
          </cell>
        </row>
        <row r="393">
          <cell r="E393">
            <v>653</v>
          </cell>
          <cell r="F393">
            <v>549</v>
          </cell>
          <cell r="G393">
            <v>159</v>
          </cell>
        </row>
        <row r="394">
          <cell r="E394">
            <v>659</v>
          </cell>
          <cell r="F394">
            <v>281</v>
          </cell>
          <cell r="G394">
            <v>101</v>
          </cell>
        </row>
        <row r="395">
          <cell r="E395">
            <v>1026</v>
          </cell>
          <cell r="F395">
            <v>428</v>
          </cell>
          <cell r="G395">
            <v>75</v>
          </cell>
        </row>
        <row r="396">
          <cell r="E396">
            <v>848</v>
          </cell>
          <cell r="F396">
            <v>404</v>
          </cell>
          <cell r="G396">
            <v>73</v>
          </cell>
        </row>
        <row r="397">
          <cell r="E397">
            <v>983</v>
          </cell>
          <cell r="F397">
            <v>554</v>
          </cell>
          <cell r="G397">
            <v>73</v>
          </cell>
        </row>
        <row r="398">
          <cell r="E398">
            <v>1191</v>
          </cell>
          <cell r="F398">
            <v>752</v>
          </cell>
          <cell r="G398">
            <v>90</v>
          </cell>
        </row>
        <row r="399">
          <cell r="E399">
            <v>1671</v>
          </cell>
          <cell r="F399">
            <v>2103</v>
          </cell>
          <cell r="G399">
            <v>260</v>
          </cell>
        </row>
        <row r="400">
          <cell r="E400">
            <v>2996</v>
          </cell>
          <cell r="F400">
            <v>2821</v>
          </cell>
          <cell r="G400">
            <v>325</v>
          </cell>
        </row>
        <row r="401">
          <cell r="E401">
            <v>898</v>
          </cell>
          <cell r="F401">
            <v>236</v>
          </cell>
          <cell r="G401" t="str">
            <v>NA</v>
          </cell>
        </row>
        <row r="402">
          <cell r="E402">
            <v>1630</v>
          </cell>
          <cell r="F402">
            <v>464</v>
          </cell>
          <cell r="G402" t="str">
            <v>NA</v>
          </cell>
        </row>
        <row r="403">
          <cell r="E403">
            <v>1292</v>
          </cell>
          <cell r="F403">
            <v>370</v>
          </cell>
          <cell r="G403" t="str">
            <v>NA</v>
          </cell>
        </row>
        <row r="404">
          <cell r="E404">
            <v>1802</v>
          </cell>
          <cell r="F404">
            <v>380</v>
          </cell>
          <cell r="G404" t="str">
            <v>NA</v>
          </cell>
        </row>
        <row r="405">
          <cell r="E405">
            <v>1623</v>
          </cell>
          <cell r="F405">
            <v>402</v>
          </cell>
          <cell r="G405" t="str">
            <v>NA</v>
          </cell>
        </row>
        <row r="406">
          <cell r="E406">
            <v>1928</v>
          </cell>
          <cell r="F406">
            <v>428</v>
          </cell>
          <cell r="G406" t="str">
            <v>NA</v>
          </cell>
        </row>
        <row r="407">
          <cell r="E407">
            <v>2028</v>
          </cell>
          <cell r="F407">
            <v>474</v>
          </cell>
          <cell r="G407" t="str">
            <v>NA</v>
          </cell>
        </row>
        <row r="408">
          <cell r="E408">
            <v>1408</v>
          </cell>
          <cell r="F408">
            <v>183</v>
          </cell>
          <cell r="G408">
            <v>126</v>
          </cell>
        </row>
        <row r="409">
          <cell r="E409">
            <v>823</v>
          </cell>
          <cell r="F409">
            <v>179</v>
          </cell>
          <cell r="G409">
            <v>73</v>
          </cell>
        </row>
        <row r="410">
          <cell r="E410">
            <v>463</v>
          </cell>
          <cell r="F410">
            <v>113</v>
          </cell>
          <cell r="G410">
            <v>65</v>
          </cell>
        </row>
        <row r="411">
          <cell r="E411">
            <v>360</v>
          </cell>
          <cell r="F411">
            <v>46</v>
          </cell>
          <cell r="G411">
            <v>25</v>
          </cell>
        </row>
        <row r="412">
          <cell r="E412">
            <v>381</v>
          </cell>
          <cell r="F412">
            <v>210</v>
          </cell>
          <cell r="G412">
            <v>117</v>
          </cell>
        </row>
        <row r="413">
          <cell r="E413">
            <v>489</v>
          </cell>
          <cell r="F413">
            <v>192</v>
          </cell>
          <cell r="G413">
            <v>73</v>
          </cell>
        </row>
        <row r="414">
          <cell r="E414">
            <v>235</v>
          </cell>
          <cell r="F414">
            <v>302</v>
          </cell>
          <cell r="G414">
            <v>181</v>
          </cell>
        </row>
        <row r="415">
          <cell r="E415">
            <v>351</v>
          </cell>
          <cell r="F415">
            <v>271</v>
          </cell>
          <cell r="G415">
            <v>191</v>
          </cell>
        </row>
        <row r="416">
          <cell r="E416">
            <v>294</v>
          </cell>
          <cell r="F416">
            <v>190</v>
          </cell>
          <cell r="G416">
            <v>109</v>
          </cell>
        </row>
        <row r="417">
          <cell r="E417">
            <v>196</v>
          </cell>
          <cell r="F417">
            <v>191</v>
          </cell>
          <cell r="G417">
            <v>93</v>
          </cell>
        </row>
        <row r="418">
          <cell r="E418">
            <v>146</v>
          </cell>
          <cell r="F418">
            <v>305</v>
          </cell>
          <cell r="G418">
            <v>142</v>
          </cell>
        </row>
        <row r="419">
          <cell r="E419">
            <v>183</v>
          </cell>
          <cell r="F419">
            <v>460</v>
          </cell>
          <cell r="G419">
            <v>206</v>
          </cell>
        </row>
        <row r="420">
          <cell r="E420">
            <v>436</v>
          </cell>
          <cell r="F420">
            <v>1468</v>
          </cell>
          <cell r="G420">
            <v>484</v>
          </cell>
        </row>
        <row r="421">
          <cell r="E421">
            <v>755</v>
          </cell>
          <cell r="F421">
            <v>2174</v>
          </cell>
          <cell r="G421">
            <v>798</v>
          </cell>
        </row>
        <row r="422">
          <cell r="E422">
            <v>4335</v>
          </cell>
          <cell r="F422">
            <v>2497</v>
          </cell>
          <cell r="G422" t="str">
            <v>NA</v>
          </cell>
        </row>
        <row r="423">
          <cell r="E423">
            <v>5405</v>
          </cell>
          <cell r="F423">
            <v>4406</v>
          </cell>
          <cell r="G423" t="str">
            <v>NA</v>
          </cell>
        </row>
        <row r="424">
          <cell r="E424">
            <v>4411</v>
          </cell>
          <cell r="F424">
            <v>3755</v>
          </cell>
          <cell r="G424" t="str">
            <v>NA</v>
          </cell>
        </row>
        <row r="425">
          <cell r="E425">
            <v>4808</v>
          </cell>
          <cell r="F425">
            <v>3524</v>
          </cell>
          <cell r="G425" t="str">
            <v>NA</v>
          </cell>
        </row>
        <row r="426">
          <cell r="E426">
            <v>4622</v>
          </cell>
          <cell r="F426">
            <v>3456</v>
          </cell>
          <cell r="G426" t="str">
            <v>NA</v>
          </cell>
        </row>
        <row r="427">
          <cell r="E427">
            <v>3161</v>
          </cell>
          <cell r="F427">
            <v>2841</v>
          </cell>
          <cell r="G427" t="str">
            <v>NA</v>
          </cell>
        </row>
        <row r="428">
          <cell r="E428">
            <v>4727</v>
          </cell>
          <cell r="F428">
            <v>4674</v>
          </cell>
          <cell r="G428" t="str">
            <v>NA</v>
          </cell>
        </row>
        <row r="429">
          <cell r="E429">
            <v>3549</v>
          </cell>
          <cell r="F429">
            <v>3077</v>
          </cell>
          <cell r="G429">
            <v>354</v>
          </cell>
        </row>
        <row r="430">
          <cell r="E430">
            <v>1963</v>
          </cell>
          <cell r="F430">
            <v>1932</v>
          </cell>
          <cell r="G430">
            <v>301</v>
          </cell>
        </row>
        <row r="431">
          <cell r="E431">
            <v>1812</v>
          </cell>
          <cell r="F431">
            <v>1315</v>
          </cell>
          <cell r="G431">
            <v>258</v>
          </cell>
        </row>
        <row r="432">
          <cell r="E432">
            <v>889</v>
          </cell>
          <cell r="F432">
            <v>726</v>
          </cell>
          <cell r="G432">
            <v>158</v>
          </cell>
        </row>
        <row r="433">
          <cell r="E433">
            <v>1184</v>
          </cell>
          <cell r="F433">
            <v>1842</v>
          </cell>
          <cell r="G433">
            <v>209</v>
          </cell>
        </row>
        <row r="434">
          <cell r="E434">
            <v>844</v>
          </cell>
          <cell r="F434">
            <v>557</v>
          </cell>
          <cell r="G434">
            <v>132</v>
          </cell>
        </row>
        <row r="435">
          <cell r="E435">
            <v>769</v>
          </cell>
          <cell r="F435">
            <v>1213</v>
          </cell>
          <cell r="G435">
            <v>188</v>
          </cell>
        </row>
        <row r="436">
          <cell r="E436">
            <v>583</v>
          </cell>
          <cell r="F436">
            <v>1461</v>
          </cell>
          <cell r="G436">
            <v>165</v>
          </cell>
        </row>
        <row r="437">
          <cell r="E437">
            <v>790</v>
          </cell>
          <cell r="F437">
            <v>1518</v>
          </cell>
          <cell r="G437">
            <v>184</v>
          </cell>
        </row>
        <row r="438">
          <cell r="E438">
            <v>1053</v>
          </cell>
          <cell r="F438">
            <v>1949</v>
          </cell>
          <cell r="G438">
            <v>342</v>
          </cell>
        </row>
        <row r="439">
          <cell r="E439">
            <v>869</v>
          </cell>
          <cell r="F439">
            <v>1765</v>
          </cell>
          <cell r="G439">
            <v>333</v>
          </cell>
        </row>
        <row r="440">
          <cell r="E440">
            <v>1013</v>
          </cell>
          <cell r="F440">
            <v>4290</v>
          </cell>
          <cell r="G440">
            <v>442</v>
          </cell>
        </row>
        <row r="441">
          <cell r="E441">
            <v>2107</v>
          </cell>
          <cell r="F441">
            <v>9955</v>
          </cell>
          <cell r="G441">
            <v>605</v>
          </cell>
        </row>
        <row r="442">
          <cell r="E442">
            <v>2197</v>
          </cell>
          <cell r="F442">
            <v>7980</v>
          </cell>
          <cell r="G442">
            <v>606</v>
          </cell>
        </row>
        <row r="443">
          <cell r="E443">
            <v>2963</v>
          </cell>
          <cell r="F443">
            <v>1139</v>
          </cell>
          <cell r="G443" t="str">
            <v>NA</v>
          </cell>
        </row>
        <row r="444">
          <cell r="E444">
            <v>2830</v>
          </cell>
          <cell r="F444">
            <v>1638</v>
          </cell>
          <cell r="G444" t="str">
            <v>NA</v>
          </cell>
        </row>
        <row r="445">
          <cell r="E445">
            <v>2016</v>
          </cell>
          <cell r="F445">
            <v>1260</v>
          </cell>
          <cell r="G445" t="str">
            <v>NA</v>
          </cell>
        </row>
        <row r="446">
          <cell r="E446">
            <v>3603</v>
          </cell>
          <cell r="F446">
            <v>1783</v>
          </cell>
          <cell r="G446" t="str">
            <v>NA</v>
          </cell>
        </row>
        <row r="447">
          <cell r="E447">
            <v>2860</v>
          </cell>
          <cell r="F447">
            <v>1717</v>
          </cell>
          <cell r="G447" t="str">
            <v>NA</v>
          </cell>
        </row>
        <row r="448">
          <cell r="E448">
            <v>3297</v>
          </cell>
          <cell r="F448">
            <v>1589</v>
          </cell>
          <cell r="G448" t="str">
            <v>NA</v>
          </cell>
        </row>
        <row r="449">
          <cell r="E449">
            <v>4850</v>
          </cell>
          <cell r="F449">
            <v>2049</v>
          </cell>
          <cell r="G449" t="str">
            <v>NA</v>
          </cell>
        </row>
        <row r="450">
          <cell r="E450">
            <v>1550</v>
          </cell>
          <cell r="F450">
            <v>738</v>
          </cell>
          <cell r="G450">
            <v>222</v>
          </cell>
        </row>
        <row r="451">
          <cell r="E451">
            <v>1367</v>
          </cell>
          <cell r="F451">
            <v>1094</v>
          </cell>
          <cell r="G451">
            <v>194</v>
          </cell>
        </row>
        <row r="452">
          <cell r="E452">
            <v>1957</v>
          </cell>
          <cell r="F452">
            <v>1450</v>
          </cell>
          <cell r="G452">
            <v>282</v>
          </cell>
        </row>
        <row r="453">
          <cell r="E453">
            <v>589</v>
          </cell>
          <cell r="F453">
            <v>664</v>
          </cell>
          <cell r="G453">
            <v>96</v>
          </cell>
        </row>
        <row r="454">
          <cell r="E454">
            <v>486</v>
          </cell>
          <cell r="F454">
            <v>766</v>
          </cell>
          <cell r="G454">
            <v>113</v>
          </cell>
        </row>
        <row r="455">
          <cell r="E455">
            <v>458</v>
          </cell>
          <cell r="F455">
            <v>323</v>
          </cell>
          <cell r="G455">
            <v>99</v>
          </cell>
        </row>
        <row r="456">
          <cell r="E456">
            <v>618</v>
          </cell>
          <cell r="F456">
            <v>245</v>
          </cell>
          <cell r="G456">
            <v>87</v>
          </cell>
        </row>
        <row r="457">
          <cell r="E457">
            <v>748</v>
          </cell>
          <cell r="F457">
            <v>327</v>
          </cell>
          <cell r="G457">
            <v>137</v>
          </cell>
        </row>
        <row r="458">
          <cell r="E458">
            <v>1413</v>
          </cell>
          <cell r="F458">
            <v>457</v>
          </cell>
          <cell r="G458">
            <v>80</v>
          </cell>
        </row>
        <row r="459">
          <cell r="E459">
            <v>1112</v>
          </cell>
          <cell r="F459">
            <v>409</v>
          </cell>
          <cell r="G459">
            <v>46</v>
          </cell>
        </row>
        <row r="460">
          <cell r="E460">
            <v>928</v>
          </cell>
          <cell r="F460">
            <v>639</v>
          </cell>
          <cell r="G460">
            <v>85</v>
          </cell>
        </row>
        <row r="461">
          <cell r="E461">
            <v>710</v>
          </cell>
          <cell r="F461">
            <v>1007</v>
          </cell>
          <cell r="G461">
            <v>178</v>
          </cell>
        </row>
        <row r="462">
          <cell r="E462">
            <v>1086</v>
          </cell>
          <cell r="F462">
            <v>1454</v>
          </cell>
          <cell r="G462">
            <v>173</v>
          </cell>
        </row>
        <row r="463">
          <cell r="E463">
            <v>819</v>
          </cell>
          <cell r="F463">
            <v>939</v>
          </cell>
          <cell r="G463">
            <v>219</v>
          </cell>
        </row>
        <row r="464">
          <cell r="E464">
            <v>222</v>
          </cell>
          <cell r="F464">
            <v>93</v>
          </cell>
          <cell r="G464" t="str">
            <v>NA</v>
          </cell>
          <cell r="N464">
            <v>5.8834859000000003E-2</v>
          </cell>
          <cell r="O464">
            <v>1.06069E-3</v>
          </cell>
        </row>
        <row r="465">
          <cell r="E465">
            <v>285</v>
          </cell>
          <cell r="F465">
            <v>151</v>
          </cell>
          <cell r="G465" t="str">
            <v>NA</v>
          </cell>
        </row>
        <row r="466">
          <cell r="E466">
            <v>270</v>
          </cell>
          <cell r="F466">
            <v>162</v>
          </cell>
          <cell r="G466" t="str">
            <v>NA</v>
          </cell>
        </row>
        <row r="467">
          <cell r="E467">
            <v>300</v>
          </cell>
          <cell r="F467">
            <v>111</v>
          </cell>
          <cell r="G467" t="str">
            <v>NA</v>
          </cell>
        </row>
        <row r="468">
          <cell r="E468">
            <v>595</v>
          </cell>
          <cell r="F468">
            <v>54</v>
          </cell>
          <cell r="G468" t="str">
            <v>NA</v>
          </cell>
        </row>
        <row r="469">
          <cell r="E469">
            <v>258</v>
          </cell>
          <cell r="F469">
            <v>60</v>
          </cell>
          <cell r="G469" t="str">
            <v>NA</v>
          </cell>
        </row>
        <row r="470">
          <cell r="E470">
            <v>387</v>
          </cell>
          <cell r="F470">
            <v>34</v>
          </cell>
          <cell r="G470" t="str">
            <v>NA</v>
          </cell>
        </row>
        <row r="471">
          <cell r="E471">
            <v>515</v>
          </cell>
          <cell r="F471">
            <v>32</v>
          </cell>
          <cell r="G471">
            <v>19</v>
          </cell>
        </row>
        <row r="472">
          <cell r="E472">
            <v>349</v>
          </cell>
          <cell r="F472">
            <v>47</v>
          </cell>
          <cell r="G472">
            <v>23</v>
          </cell>
        </row>
        <row r="473">
          <cell r="E473">
            <v>490</v>
          </cell>
          <cell r="F473">
            <v>85</v>
          </cell>
          <cell r="G473">
            <v>6</v>
          </cell>
        </row>
        <row r="474">
          <cell r="E474">
            <v>628</v>
          </cell>
          <cell r="F474">
            <v>67</v>
          </cell>
          <cell r="G474">
            <v>20</v>
          </cell>
        </row>
        <row r="475">
          <cell r="E475">
            <v>447</v>
          </cell>
          <cell r="F475">
            <v>80</v>
          </cell>
          <cell r="G475">
            <v>28</v>
          </cell>
        </row>
        <row r="476">
          <cell r="E476">
            <v>321</v>
          </cell>
          <cell r="F476">
            <v>78</v>
          </cell>
          <cell r="G476">
            <v>28</v>
          </cell>
        </row>
        <row r="477">
          <cell r="E477">
            <v>521</v>
          </cell>
          <cell r="F477">
            <v>109</v>
          </cell>
          <cell r="G477">
            <v>74</v>
          </cell>
        </row>
        <row r="478">
          <cell r="E478">
            <v>870</v>
          </cell>
          <cell r="F478">
            <v>81</v>
          </cell>
          <cell r="G478">
            <v>56</v>
          </cell>
        </row>
        <row r="479">
          <cell r="E479">
            <v>897</v>
          </cell>
          <cell r="F479">
            <v>227</v>
          </cell>
          <cell r="G479">
            <v>131</v>
          </cell>
        </row>
        <row r="480">
          <cell r="E480">
            <v>850</v>
          </cell>
          <cell r="F480">
            <v>119</v>
          </cell>
          <cell r="G480">
            <v>56</v>
          </cell>
        </row>
        <row r="481">
          <cell r="E481">
            <v>1697</v>
          </cell>
          <cell r="F481">
            <v>230</v>
          </cell>
          <cell r="G481">
            <v>180</v>
          </cell>
        </row>
        <row r="482">
          <cell r="E482">
            <v>1096</v>
          </cell>
          <cell r="F482">
            <v>94</v>
          </cell>
          <cell r="G482">
            <v>48</v>
          </cell>
        </row>
        <row r="483">
          <cell r="E483">
            <v>1842</v>
          </cell>
          <cell r="F483">
            <v>154</v>
          </cell>
          <cell r="G483">
            <v>87</v>
          </cell>
        </row>
        <row r="484">
          <cell r="E484">
            <v>1096</v>
          </cell>
          <cell r="F484">
            <v>94</v>
          </cell>
          <cell r="G484">
            <v>48</v>
          </cell>
        </row>
        <row r="485">
          <cell r="E485">
            <v>128</v>
          </cell>
          <cell r="F485">
            <v>0</v>
          </cell>
          <cell r="G485">
            <v>0</v>
          </cell>
          <cell r="N485">
            <v>3.4681829999999997E-2</v>
          </cell>
          <cell r="O485">
            <v>4.6642460000000004E-3</v>
          </cell>
        </row>
        <row r="486">
          <cell r="E486">
            <v>76</v>
          </cell>
          <cell r="F486">
            <v>25</v>
          </cell>
          <cell r="G486" t="str">
            <v>NA</v>
          </cell>
        </row>
        <row r="487">
          <cell r="E487">
            <v>19</v>
          </cell>
          <cell r="F487">
            <v>24</v>
          </cell>
          <cell r="G487" t="str">
            <v>NA</v>
          </cell>
        </row>
        <row r="488">
          <cell r="E488">
            <v>62</v>
          </cell>
          <cell r="F488">
            <v>0</v>
          </cell>
          <cell r="G488">
            <v>0</v>
          </cell>
        </row>
        <row r="489">
          <cell r="E489">
            <v>137</v>
          </cell>
          <cell r="F489">
            <v>0</v>
          </cell>
          <cell r="G489">
            <v>0</v>
          </cell>
        </row>
        <row r="490">
          <cell r="E490">
            <v>25</v>
          </cell>
          <cell r="F490">
            <v>1</v>
          </cell>
          <cell r="G490" t="str">
            <v>NA</v>
          </cell>
        </row>
        <row r="491">
          <cell r="E491">
            <v>108</v>
          </cell>
          <cell r="F491">
            <v>4</v>
          </cell>
          <cell r="G491" t="str">
            <v>NA</v>
          </cell>
        </row>
        <row r="492">
          <cell r="E492">
            <v>77</v>
          </cell>
          <cell r="F492">
            <v>3</v>
          </cell>
          <cell r="G492">
            <v>1</v>
          </cell>
        </row>
        <row r="493">
          <cell r="E493">
            <v>455</v>
          </cell>
          <cell r="F493">
            <v>19</v>
          </cell>
          <cell r="G493">
            <v>2</v>
          </cell>
        </row>
        <row r="494">
          <cell r="E494">
            <v>805</v>
          </cell>
          <cell r="F494">
            <v>17</v>
          </cell>
          <cell r="G494">
            <v>0</v>
          </cell>
        </row>
        <row r="495">
          <cell r="E495">
            <v>335</v>
          </cell>
          <cell r="F495">
            <v>3</v>
          </cell>
          <cell r="G495">
            <v>3</v>
          </cell>
        </row>
        <row r="496">
          <cell r="E496">
            <v>110</v>
          </cell>
          <cell r="F496">
            <v>81</v>
          </cell>
          <cell r="G496">
            <v>0</v>
          </cell>
        </row>
        <row r="497">
          <cell r="E497">
            <v>220</v>
          </cell>
          <cell r="F497">
            <v>11</v>
          </cell>
          <cell r="G497">
            <v>2</v>
          </cell>
        </row>
        <row r="498">
          <cell r="E498">
            <v>118</v>
          </cell>
          <cell r="F498">
            <v>16</v>
          </cell>
          <cell r="G498">
            <v>4</v>
          </cell>
        </row>
        <row r="499">
          <cell r="E499">
            <v>191</v>
          </cell>
          <cell r="F499">
            <v>10</v>
          </cell>
          <cell r="G499">
            <v>7</v>
          </cell>
        </row>
        <row r="500">
          <cell r="E500">
            <v>186</v>
          </cell>
          <cell r="F500">
            <v>51</v>
          </cell>
          <cell r="G500">
            <v>12</v>
          </cell>
        </row>
        <row r="501">
          <cell r="E501">
            <v>29</v>
          </cell>
          <cell r="F501">
            <v>2</v>
          </cell>
          <cell r="G501">
            <v>1</v>
          </cell>
        </row>
        <row r="502">
          <cell r="E502">
            <v>459</v>
          </cell>
          <cell r="F502">
            <v>11</v>
          </cell>
          <cell r="G502">
            <v>11</v>
          </cell>
        </row>
        <row r="503">
          <cell r="E503">
            <v>203</v>
          </cell>
          <cell r="F503">
            <v>2</v>
          </cell>
          <cell r="G503">
            <v>2</v>
          </cell>
        </row>
        <row r="504">
          <cell r="E504">
            <v>158</v>
          </cell>
          <cell r="F504">
            <v>2</v>
          </cell>
          <cell r="G504">
            <v>2</v>
          </cell>
        </row>
        <row r="505">
          <cell r="E505">
            <v>23</v>
          </cell>
          <cell r="F505">
            <v>8</v>
          </cell>
          <cell r="G505">
            <v>8</v>
          </cell>
        </row>
        <row r="506">
          <cell r="E506">
            <v>187</v>
          </cell>
          <cell r="F506">
            <v>8</v>
          </cell>
          <cell r="G506" t="str">
            <v>NA</v>
          </cell>
        </row>
        <row r="507">
          <cell r="E507">
            <v>339</v>
          </cell>
          <cell r="F507">
            <v>22</v>
          </cell>
          <cell r="G507" t="str">
            <v>NA</v>
          </cell>
        </row>
        <row r="508">
          <cell r="E508">
            <v>578</v>
          </cell>
          <cell r="F508">
            <v>53</v>
          </cell>
          <cell r="G508" t="str">
            <v>NA</v>
          </cell>
        </row>
        <row r="509">
          <cell r="E509">
            <v>769</v>
          </cell>
          <cell r="F509">
            <v>41</v>
          </cell>
          <cell r="G509" t="str">
            <v>NA</v>
          </cell>
        </row>
        <row r="510">
          <cell r="E510">
            <v>653</v>
          </cell>
          <cell r="F510">
            <v>136</v>
          </cell>
          <cell r="G510" t="str">
            <v>NA</v>
          </cell>
        </row>
        <row r="511">
          <cell r="E511">
            <v>706</v>
          </cell>
          <cell r="F511">
            <v>63</v>
          </cell>
          <cell r="G511" t="str">
            <v>NA</v>
          </cell>
        </row>
        <row r="512">
          <cell r="E512">
            <v>649</v>
          </cell>
          <cell r="F512">
            <v>37</v>
          </cell>
          <cell r="G512" t="str">
            <v>NA</v>
          </cell>
        </row>
        <row r="513">
          <cell r="E513">
            <v>422</v>
          </cell>
          <cell r="F513">
            <v>26</v>
          </cell>
          <cell r="G513">
            <v>9</v>
          </cell>
        </row>
        <row r="514">
          <cell r="E514">
            <v>270</v>
          </cell>
          <cell r="F514">
            <v>23</v>
          </cell>
          <cell r="G514">
            <v>7</v>
          </cell>
        </row>
        <row r="515">
          <cell r="E515">
            <v>38</v>
          </cell>
          <cell r="F515">
            <v>26</v>
          </cell>
          <cell r="G515">
            <v>12</v>
          </cell>
        </row>
        <row r="516">
          <cell r="E516">
            <v>119</v>
          </cell>
          <cell r="F516">
            <v>5</v>
          </cell>
          <cell r="G516">
            <v>1</v>
          </cell>
        </row>
        <row r="517">
          <cell r="E517">
            <v>95</v>
          </cell>
          <cell r="F517">
            <v>21</v>
          </cell>
          <cell r="G517">
            <v>10</v>
          </cell>
        </row>
        <row r="518">
          <cell r="E518">
            <v>54</v>
          </cell>
          <cell r="F518">
            <v>25</v>
          </cell>
          <cell r="G518">
            <v>16</v>
          </cell>
        </row>
        <row r="519">
          <cell r="E519">
            <v>43</v>
          </cell>
          <cell r="F519">
            <v>18</v>
          </cell>
          <cell r="G519">
            <v>9</v>
          </cell>
        </row>
        <row r="520">
          <cell r="E520">
            <v>63</v>
          </cell>
          <cell r="F520">
            <v>25</v>
          </cell>
          <cell r="G520">
            <v>13</v>
          </cell>
        </row>
        <row r="521">
          <cell r="E521">
            <v>82</v>
          </cell>
          <cell r="F521">
            <v>50</v>
          </cell>
          <cell r="G521">
            <v>31</v>
          </cell>
        </row>
        <row r="522">
          <cell r="E522">
            <v>120</v>
          </cell>
          <cell r="F522">
            <v>74</v>
          </cell>
          <cell r="G522">
            <v>65</v>
          </cell>
        </row>
        <row r="523">
          <cell r="E523">
            <v>402</v>
          </cell>
          <cell r="F523">
            <v>166</v>
          </cell>
          <cell r="G523">
            <v>93</v>
          </cell>
        </row>
        <row r="524">
          <cell r="E524">
            <v>159</v>
          </cell>
          <cell r="F524">
            <v>151</v>
          </cell>
          <cell r="G524">
            <v>90</v>
          </cell>
        </row>
        <row r="525">
          <cell r="E525">
            <v>555</v>
          </cell>
          <cell r="F525">
            <v>612</v>
          </cell>
          <cell r="G525">
            <v>245</v>
          </cell>
        </row>
        <row r="526">
          <cell r="E526">
            <v>811</v>
          </cell>
          <cell r="F526">
            <v>797</v>
          </cell>
          <cell r="G526">
            <v>225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2_forR"/>
    </sheetNames>
    <sheetDataSet>
      <sheetData sheetId="0">
        <row r="27">
          <cell r="AD27">
            <v>0.55421686699999995</v>
          </cell>
          <cell r="AE27">
            <v>3.0129330000000002E-3</v>
          </cell>
        </row>
        <row r="66">
          <cell r="G66">
            <v>52</v>
          </cell>
          <cell r="AD66">
            <v>0.59615384599999999</v>
          </cell>
          <cell r="AE66">
            <v>4.7206749999999997E-3</v>
          </cell>
          <cell r="AF66">
            <v>0.44818734100000002</v>
          </cell>
          <cell r="AG66">
            <v>2.4617974000000001E-2</v>
          </cell>
        </row>
        <row r="68">
          <cell r="G68">
            <v>62</v>
          </cell>
          <cell r="AD68">
            <v>0.467741935</v>
          </cell>
          <cell r="AE68">
            <v>4.0813020000000002E-3</v>
          </cell>
          <cell r="AF68">
            <v>0.44818734100000002</v>
          </cell>
          <cell r="AG68">
            <v>2.4617974000000001E-2</v>
          </cell>
        </row>
        <row r="72">
          <cell r="G72">
            <v>54</v>
          </cell>
          <cell r="AD72">
            <v>0.42592592600000001</v>
          </cell>
          <cell r="AE72">
            <v>4.613453E-3</v>
          </cell>
          <cell r="AF72">
            <v>0.44818734100000002</v>
          </cell>
          <cell r="AG72">
            <v>2.4617974000000001E-2</v>
          </cell>
        </row>
        <row r="73">
          <cell r="G73">
            <v>321</v>
          </cell>
          <cell r="AD73">
            <v>0.26168224299999998</v>
          </cell>
          <cell r="AE73">
            <v>6.0376500000000003E-4</v>
          </cell>
          <cell r="AF73">
            <v>0.44818734100000002</v>
          </cell>
          <cell r="AG73">
            <v>2.4617974000000001E-2</v>
          </cell>
        </row>
        <row r="74">
          <cell r="G74">
            <v>82</v>
          </cell>
          <cell r="AD74">
            <v>0.365853659</v>
          </cell>
          <cell r="AE74">
            <v>2.8642559999999999E-3</v>
          </cell>
          <cell r="AF74">
            <v>0.44818734100000002</v>
          </cell>
          <cell r="AG74">
            <v>2.4617974000000001E-2</v>
          </cell>
        </row>
        <row r="82">
          <cell r="G82">
            <v>270</v>
          </cell>
          <cell r="AD82">
            <v>0.8</v>
          </cell>
          <cell r="AE82">
            <v>5.9479599999999997E-4</v>
          </cell>
          <cell r="AF82">
            <v>0.44818734100000002</v>
          </cell>
          <cell r="AG82">
            <v>2.4617974000000001E-2</v>
          </cell>
        </row>
        <row r="89">
          <cell r="D89">
            <v>60</v>
          </cell>
          <cell r="J89">
            <v>0</v>
          </cell>
          <cell r="K89">
            <v>0</v>
          </cell>
          <cell r="L89">
            <v>1.6067861999999999E-2</v>
          </cell>
          <cell r="M89">
            <v>3.0588399999999997E-4</v>
          </cell>
          <cell r="N89">
            <v>0.65</v>
          </cell>
          <cell r="O89">
            <v>3.8559319999999998E-3</v>
          </cell>
          <cell r="P89">
            <v>0.42417996299999999</v>
          </cell>
          <cell r="Q89">
            <v>2.9257476000000001E-2</v>
          </cell>
        </row>
        <row r="91">
          <cell r="D91">
            <v>56</v>
          </cell>
          <cell r="J91">
            <v>0</v>
          </cell>
          <cell r="K91">
            <v>0</v>
          </cell>
          <cell r="L91">
            <v>1.6067861999999999E-2</v>
          </cell>
          <cell r="M91">
            <v>3.0588399999999997E-4</v>
          </cell>
          <cell r="N91">
            <v>0.53571428600000004</v>
          </cell>
          <cell r="O91">
            <v>4.5222630000000003E-3</v>
          </cell>
          <cell r="P91">
            <v>0.42417996299999999</v>
          </cell>
          <cell r="Q91">
            <v>2.9257476000000001E-2</v>
          </cell>
        </row>
        <row r="99">
          <cell r="D99">
            <v>103</v>
          </cell>
          <cell r="J99">
            <v>0</v>
          </cell>
          <cell r="K99">
            <v>0</v>
          </cell>
          <cell r="L99">
            <v>1.6067861999999999E-2</v>
          </cell>
          <cell r="M99">
            <v>3.0588399999999997E-4</v>
          </cell>
        </row>
        <row r="100">
          <cell r="D100">
            <v>165</v>
          </cell>
          <cell r="J100">
            <v>0</v>
          </cell>
          <cell r="K100">
            <v>0</v>
          </cell>
          <cell r="L100">
            <v>1.6067861999999999E-2</v>
          </cell>
          <cell r="M100">
            <v>3.0588399999999997E-4</v>
          </cell>
        </row>
        <row r="101">
          <cell r="D101">
            <v>150</v>
          </cell>
          <cell r="J101">
            <v>0.02</v>
          </cell>
          <cell r="K101">
            <v>1.3154400000000001E-4</v>
          </cell>
          <cell r="L101">
            <v>1.6067861999999999E-2</v>
          </cell>
          <cell r="M101">
            <v>3.0588399999999997E-4</v>
          </cell>
        </row>
        <row r="102">
          <cell r="D102">
            <v>63</v>
          </cell>
          <cell r="J102">
            <v>1.5873016E-2</v>
          </cell>
          <cell r="K102">
            <v>2.5195300000000002E-4</v>
          </cell>
          <cell r="L102">
            <v>1.6067861999999999E-2</v>
          </cell>
          <cell r="M102">
            <v>3.0588399999999997E-4</v>
          </cell>
        </row>
        <row r="103">
          <cell r="D103">
            <v>78</v>
          </cell>
          <cell r="J103">
            <v>5.1282051000000002E-2</v>
          </cell>
          <cell r="K103">
            <v>6.3184700000000005E-4</v>
          </cell>
          <cell r="L103">
            <v>1.6067861999999999E-2</v>
          </cell>
          <cell r="M103">
            <v>3.0588399999999997E-4</v>
          </cell>
        </row>
        <row r="104">
          <cell r="D104">
            <v>121</v>
          </cell>
          <cell r="J104">
            <v>3.3057850999999999E-2</v>
          </cell>
          <cell r="K104">
            <v>2.6637500000000001E-4</v>
          </cell>
          <cell r="L104">
            <v>1.6067861999999999E-2</v>
          </cell>
          <cell r="M104">
            <v>3.0588399999999997E-4</v>
          </cell>
        </row>
        <row r="105">
          <cell r="D105">
            <v>158</v>
          </cell>
          <cell r="J105">
            <v>2.5316456000000001E-2</v>
          </cell>
          <cell r="K105">
            <v>1.57169E-4</v>
          </cell>
          <cell r="L105">
            <v>1.6067861999999999E-2</v>
          </cell>
          <cell r="M105">
            <v>3.0588399999999997E-4</v>
          </cell>
        </row>
        <row r="106">
          <cell r="D106">
            <v>107</v>
          </cell>
          <cell r="J106">
            <v>0</v>
          </cell>
          <cell r="K106">
            <v>0</v>
          </cell>
          <cell r="L106">
            <v>1.6067861999999999E-2</v>
          </cell>
          <cell r="M106">
            <v>3.0588399999999997E-4</v>
          </cell>
        </row>
        <row r="107">
          <cell r="D107">
            <v>81</v>
          </cell>
          <cell r="J107">
            <v>3.7037037000000002E-2</v>
          </cell>
          <cell r="K107">
            <v>4.4581599999999997E-4</v>
          </cell>
          <cell r="L107">
            <v>1.6067861999999999E-2</v>
          </cell>
          <cell r="M107">
            <v>3.0588399999999997E-4</v>
          </cell>
        </row>
        <row r="108">
          <cell r="D108">
            <v>171</v>
          </cell>
          <cell r="J108">
            <v>1.7543860000000001E-2</v>
          </cell>
          <cell r="K108">
            <v>1.01389E-4</v>
          </cell>
          <cell r="L108">
            <v>1.6067861999999999E-2</v>
          </cell>
          <cell r="M108">
            <v>3.0588399999999997E-4</v>
          </cell>
        </row>
        <row r="109">
          <cell r="D109">
            <v>228</v>
          </cell>
          <cell r="J109">
            <v>8.7719300000000007E-3</v>
          </cell>
          <cell r="K109">
            <v>3.8303899999999998E-5</v>
          </cell>
          <cell r="L109">
            <v>1.6067861999999999E-2</v>
          </cell>
          <cell r="M109">
            <v>3.0588399999999997E-4</v>
          </cell>
        </row>
        <row r="126">
          <cell r="G126">
            <v>50</v>
          </cell>
          <cell r="AD126">
            <v>1</v>
          </cell>
          <cell r="AE126">
            <v>0</v>
          </cell>
          <cell r="AF126">
            <v>0.94230769199999997</v>
          </cell>
          <cell r="AG126">
            <v>2.7314359999999998E-3</v>
          </cell>
        </row>
        <row r="133">
          <cell r="G133">
            <v>52</v>
          </cell>
          <cell r="AD133">
            <v>0.90384615400000001</v>
          </cell>
          <cell r="AE133">
            <v>1.704084E-3</v>
          </cell>
          <cell r="AF133">
            <v>0.94230769199999997</v>
          </cell>
          <cell r="AG133">
            <v>2.7314359999999998E-3</v>
          </cell>
        </row>
        <row r="134">
          <cell r="G134">
            <v>117</v>
          </cell>
          <cell r="AD134">
            <v>0.92307692299999999</v>
          </cell>
          <cell r="AE134">
            <v>6.1211999999999996E-4</v>
          </cell>
          <cell r="AF134">
            <v>0.94230769199999997</v>
          </cell>
          <cell r="AG134">
            <v>2.7314359999999998E-3</v>
          </cell>
        </row>
        <row r="170">
          <cell r="H170">
            <v>141</v>
          </cell>
          <cell r="Z170">
            <v>0.86561731200000003</v>
          </cell>
          <cell r="AA170">
            <v>8.3088599999999997E-4</v>
          </cell>
          <cell r="AB170">
            <v>0.62181094999999997</v>
          </cell>
          <cell r="AC170">
            <v>2.3872600000000001E-2</v>
          </cell>
        </row>
        <row r="171">
          <cell r="H171">
            <v>160</v>
          </cell>
          <cell r="Z171">
            <v>0.73843334500000002</v>
          </cell>
          <cell r="AA171">
            <v>1.214777E-3</v>
          </cell>
          <cell r="AB171">
            <v>0.62181094999999997</v>
          </cell>
          <cell r="AC171">
            <v>2.3872600000000001E-2</v>
          </cell>
        </row>
        <row r="172">
          <cell r="H172">
            <v>109</v>
          </cell>
          <cell r="Z172">
            <v>0.66849230400000004</v>
          </cell>
          <cell r="AA172">
            <v>2.0519480000000001E-3</v>
          </cell>
          <cell r="AB172">
            <v>0.62181094999999997</v>
          </cell>
          <cell r="AC172">
            <v>2.3872600000000001E-2</v>
          </cell>
        </row>
        <row r="173">
          <cell r="H173">
            <v>75</v>
          </cell>
          <cell r="Z173">
            <v>0.74840187800000002</v>
          </cell>
          <cell r="AA173">
            <v>2.5445469999999999E-3</v>
          </cell>
          <cell r="AB173">
            <v>0.62181094999999997</v>
          </cell>
          <cell r="AC173">
            <v>2.3872600000000001E-2</v>
          </cell>
        </row>
        <row r="174">
          <cell r="H174">
            <v>135</v>
          </cell>
          <cell r="Z174">
            <v>0.80875277300000004</v>
          </cell>
          <cell r="AA174">
            <v>1.1542670000000001E-3</v>
          </cell>
          <cell r="AB174">
            <v>0.62181094999999997</v>
          </cell>
          <cell r="AC174">
            <v>2.3872600000000001E-2</v>
          </cell>
        </row>
        <row r="175">
          <cell r="H175">
            <v>189</v>
          </cell>
          <cell r="Z175">
            <v>0.84561024299999998</v>
          </cell>
          <cell r="AA175">
            <v>6.9443399999999996E-4</v>
          </cell>
          <cell r="AB175">
            <v>0.62181094999999997</v>
          </cell>
          <cell r="AC175">
            <v>2.3872600000000001E-2</v>
          </cell>
        </row>
        <row r="176">
          <cell r="H176">
            <v>184</v>
          </cell>
          <cell r="Z176">
            <v>0.71705845999999995</v>
          </cell>
          <cell r="AA176">
            <v>1.108665E-3</v>
          </cell>
          <cell r="AB176">
            <v>0.62181094999999997</v>
          </cell>
          <cell r="AC176">
            <v>2.3872600000000001E-2</v>
          </cell>
        </row>
        <row r="251">
          <cell r="D251">
            <v>223</v>
          </cell>
          <cell r="J251">
            <v>2.6905829999999999E-2</v>
          </cell>
          <cell r="K251">
            <v>1.1793700000000001E-4</v>
          </cell>
          <cell r="L251">
            <v>3.0639151E-2</v>
          </cell>
          <cell r="M251">
            <v>7.0238699999999995E-4</v>
          </cell>
          <cell r="N251">
            <v>0.71300448400000005</v>
          </cell>
          <cell r="O251">
            <v>9.2175299999999998E-4</v>
          </cell>
          <cell r="P251">
            <v>0.75033909600000004</v>
          </cell>
          <cell r="Q251">
            <v>6.1451120000000003E-3</v>
          </cell>
        </row>
        <row r="252">
          <cell r="D252">
            <v>195</v>
          </cell>
          <cell r="J252">
            <v>5.1282050000000003E-3</v>
          </cell>
          <cell r="K252">
            <v>2.6298499999999999E-5</v>
          </cell>
          <cell r="L252">
            <v>3.0639151E-2</v>
          </cell>
          <cell r="M252">
            <v>7.0238699999999995E-4</v>
          </cell>
          <cell r="N252">
            <v>0.743589744</v>
          </cell>
          <cell r="O252">
            <v>9.828040000000001E-4</v>
          </cell>
          <cell r="P252">
            <v>0.75033909600000004</v>
          </cell>
          <cell r="Q252">
            <v>6.1451120000000003E-3</v>
          </cell>
        </row>
        <row r="253">
          <cell r="D253">
            <v>89</v>
          </cell>
          <cell r="J253">
            <v>0</v>
          </cell>
          <cell r="K253">
            <v>0</v>
          </cell>
          <cell r="L253">
            <v>3.0639151E-2</v>
          </cell>
          <cell r="M253">
            <v>7.0238699999999995E-4</v>
          </cell>
          <cell r="N253">
            <v>0.82022471900000005</v>
          </cell>
          <cell r="O253">
            <v>1.6756379999999999E-3</v>
          </cell>
          <cell r="P253">
            <v>0.75033909600000004</v>
          </cell>
          <cell r="Q253">
            <v>6.1451120000000003E-3</v>
          </cell>
        </row>
        <row r="254">
          <cell r="D254">
            <v>166</v>
          </cell>
          <cell r="J254">
            <v>6.6265060000000001E-2</v>
          </cell>
          <cell r="K254">
            <v>3.7499400000000002E-4</v>
          </cell>
          <cell r="L254">
            <v>3.0639151E-2</v>
          </cell>
          <cell r="M254">
            <v>7.0238699999999995E-4</v>
          </cell>
          <cell r="N254">
            <v>0.60843373499999998</v>
          </cell>
          <cell r="O254">
            <v>1.443892E-3</v>
          </cell>
          <cell r="P254">
            <v>0.75033909600000004</v>
          </cell>
          <cell r="Q254">
            <v>6.1451120000000003E-3</v>
          </cell>
        </row>
        <row r="255">
          <cell r="D255">
            <v>187</v>
          </cell>
          <cell r="J255">
            <v>5.3475939999999998E-3</v>
          </cell>
          <cell r="K255">
            <v>2.85968E-5</v>
          </cell>
          <cell r="L255">
            <v>3.0639151E-2</v>
          </cell>
          <cell r="M255">
            <v>7.0238699999999995E-4</v>
          </cell>
          <cell r="N255">
            <v>0.73262032099999996</v>
          </cell>
          <cell r="O255">
            <v>1.05316E-3</v>
          </cell>
          <cell r="P255">
            <v>0.75033909600000004</v>
          </cell>
          <cell r="Q255">
            <v>6.1451120000000003E-3</v>
          </cell>
        </row>
        <row r="256">
          <cell r="D256">
            <v>118</v>
          </cell>
          <cell r="J256">
            <v>4.2372881000000001E-2</v>
          </cell>
          <cell r="K256">
            <v>3.4681600000000001E-4</v>
          </cell>
          <cell r="L256">
            <v>3.0639151E-2</v>
          </cell>
          <cell r="M256">
            <v>7.0238699999999995E-4</v>
          </cell>
          <cell r="N256">
            <v>0.77966101700000001</v>
          </cell>
          <cell r="O256">
            <v>1.4682880000000001E-3</v>
          </cell>
          <cell r="P256">
            <v>0.75033909600000004</v>
          </cell>
          <cell r="Q256">
            <v>6.1451120000000003E-3</v>
          </cell>
        </row>
        <row r="257">
          <cell r="D257">
            <v>174</v>
          </cell>
          <cell r="J257">
            <v>5.747126E-3</v>
          </cell>
          <cell r="K257">
            <v>3.3029499999999999E-5</v>
          </cell>
          <cell r="L257">
            <v>3.0639151E-2</v>
          </cell>
          <cell r="M257">
            <v>7.0238699999999995E-4</v>
          </cell>
          <cell r="N257">
            <v>0.82183908000000006</v>
          </cell>
          <cell r="O257">
            <v>8.4635600000000004E-4</v>
          </cell>
          <cell r="P257">
            <v>0.75033909600000004</v>
          </cell>
          <cell r="Q257">
            <v>6.1451120000000003E-3</v>
          </cell>
        </row>
        <row r="258">
          <cell r="D258">
            <v>104</v>
          </cell>
          <cell r="J258">
            <v>3.8461538000000003E-2</v>
          </cell>
          <cell r="K258">
            <v>3.5905099999999999E-4</v>
          </cell>
          <cell r="L258">
            <v>3.0639151E-2</v>
          </cell>
          <cell r="M258">
            <v>7.0238699999999995E-4</v>
          </cell>
          <cell r="N258">
            <v>0.79807692299999999</v>
          </cell>
          <cell r="O258">
            <v>1.564565E-3</v>
          </cell>
          <cell r="P258">
            <v>0.75033909600000004</v>
          </cell>
          <cell r="Q258">
            <v>6.1451120000000003E-3</v>
          </cell>
        </row>
        <row r="259">
          <cell r="D259">
            <v>85</v>
          </cell>
          <cell r="J259">
            <v>1.1764706E-2</v>
          </cell>
          <cell r="K259">
            <v>1.3840799999999999E-4</v>
          </cell>
          <cell r="L259">
            <v>3.0639151E-2</v>
          </cell>
          <cell r="M259">
            <v>7.0238699999999995E-4</v>
          </cell>
          <cell r="N259">
            <v>0.89411764699999996</v>
          </cell>
          <cell r="O259">
            <v>1.127039E-3</v>
          </cell>
          <cell r="P259">
            <v>0.75033909600000004</v>
          </cell>
          <cell r="Q259">
            <v>6.1451120000000003E-3</v>
          </cell>
        </row>
        <row r="260">
          <cell r="D260">
            <v>75</v>
          </cell>
          <cell r="J260">
            <v>1.3333332999999999E-2</v>
          </cell>
          <cell r="K260">
            <v>1.7777799999999999E-4</v>
          </cell>
          <cell r="L260">
            <v>3.0639151E-2</v>
          </cell>
          <cell r="M260">
            <v>7.0238699999999995E-4</v>
          </cell>
          <cell r="N260">
            <v>0.693333333</v>
          </cell>
          <cell r="O260">
            <v>2.873273E-3</v>
          </cell>
          <cell r="P260">
            <v>0.75033909600000004</v>
          </cell>
          <cell r="Q260">
            <v>6.1451120000000003E-3</v>
          </cell>
        </row>
        <row r="261">
          <cell r="D261">
            <v>68</v>
          </cell>
          <cell r="J261">
            <v>0.102941176</v>
          </cell>
          <cell r="K261">
            <v>1.378273E-3</v>
          </cell>
          <cell r="L261">
            <v>3.0639151E-2</v>
          </cell>
          <cell r="M261">
            <v>7.0238699999999995E-4</v>
          </cell>
          <cell r="N261">
            <v>0.55882352899999999</v>
          </cell>
          <cell r="O261">
            <v>3.6796979999999999E-3</v>
          </cell>
          <cell r="P261">
            <v>0.75033909600000004</v>
          </cell>
          <cell r="Q261">
            <v>6.1451120000000003E-3</v>
          </cell>
        </row>
        <row r="263">
          <cell r="D263">
            <v>71</v>
          </cell>
          <cell r="J263">
            <v>4.2253521000000002E-2</v>
          </cell>
          <cell r="K263">
            <v>5.7811699999999995E-4</v>
          </cell>
          <cell r="L263">
            <v>3.0639151E-2</v>
          </cell>
          <cell r="M263">
            <v>7.0238699999999995E-4</v>
          </cell>
          <cell r="N263">
            <v>0.71830985899999999</v>
          </cell>
          <cell r="O263">
            <v>2.890583E-3</v>
          </cell>
          <cell r="P263">
            <v>0.75033909600000004</v>
          </cell>
          <cell r="Q263">
            <v>6.1451120000000003E-3</v>
          </cell>
        </row>
        <row r="264">
          <cell r="D264">
            <v>153</v>
          </cell>
          <cell r="J264">
            <v>1.3071895E-2</v>
          </cell>
          <cell r="K264">
            <v>8.4875099999999997E-5</v>
          </cell>
          <cell r="L264">
            <v>3.0639151E-2</v>
          </cell>
          <cell r="M264">
            <v>7.0238699999999995E-4</v>
          </cell>
        </row>
        <row r="265">
          <cell r="D265">
            <v>163</v>
          </cell>
          <cell r="J265">
            <v>3.6809816000000002E-2</v>
          </cell>
          <cell r="K265">
            <v>2.1885700000000001E-4</v>
          </cell>
          <cell r="L265">
            <v>3.0639151E-2</v>
          </cell>
          <cell r="M265">
            <v>7.0238699999999995E-4</v>
          </cell>
        </row>
        <row r="266">
          <cell r="D266">
            <v>126</v>
          </cell>
          <cell r="J266">
            <v>7.9365079000000005E-2</v>
          </cell>
          <cell r="K266">
            <v>5.8452999999999999E-4</v>
          </cell>
          <cell r="L266">
            <v>3.0639151E-2</v>
          </cell>
          <cell r="M266">
            <v>7.0238699999999995E-4</v>
          </cell>
        </row>
        <row r="267">
          <cell r="D267">
            <v>380</v>
          </cell>
          <cell r="J267">
            <v>2.8947368000000001E-2</v>
          </cell>
          <cell r="K267">
            <v>7.4167300000000004E-5</v>
          </cell>
          <cell r="L267">
            <v>3.0639151E-2</v>
          </cell>
          <cell r="M267">
            <v>7.0238699999999995E-4</v>
          </cell>
        </row>
        <row r="268">
          <cell r="D268">
            <v>320</v>
          </cell>
          <cell r="J268">
            <v>1.5625E-2</v>
          </cell>
          <cell r="K268">
            <v>4.82159E-5</v>
          </cell>
          <cell r="L268">
            <v>3.0639151E-2</v>
          </cell>
          <cell r="M268">
            <v>7.0238699999999995E-4</v>
          </cell>
        </row>
        <row r="269">
          <cell r="D269">
            <v>330</v>
          </cell>
          <cell r="J269">
            <v>1.8181817999999999E-2</v>
          </cell>
          <cell r="K269">
            <v>5.4259099999999997E-5</v>
          </cell>
          <cell r="L269">
            <v>3.0639151E-2</v>
          </cell>
          <cell r="M269">
            <v>7.0238699999999995E-4</v>
          </cell>
        </row>
        <row r="270">
          <cell r="D270">
            <v>299</v>
          </cell>
          <cell r="J270">
            <v>2.006689E-2</v>
          </cell>
          <cell r="K270">
            <v>6.5987299999999998E-5</v>
          </cell>
          <cell r="L270">
            <v>3.0639151E-2</v>
          </cell>
          <cell r="M270">
            <v>7.0238699999999995E-4</v>
          </cell>
        </row>
        <row r="271">
          <cell r="D271">
            <v>240</v>
          </cell>
          <cell r="J271">
            <v>3.7499999999999999E-2</v>
          </cell>
          <cell r="K271">
            <v>1.5102E-4</v>
          </cell>
          <cell r="L271">
            <v>3.0639151E-2</v>
          </cell>
          <cell r="M271">
            <v>7.0238699999999995E-4</v>
          </cell>
        </row>
        <row r="278">
          <cell r="H278">
            <v>254</v>
          </cell>
          <cell r="Z278">
            <v>0.70560085500000003</v>
          </cell>
          <cell r="AA278">
            <v>8.2105999999999998E-4</v>
          </cell>
          <cell r="AB278">
            <v>0.528949848</v>
          </cell>
          <cell r="AC278">
            <v>2.0934962000000001E-2</v>
          </cell>
        </row>
        <row r="279">
          <cell r="H279">
            <v>271</v>
          </cell>
          <cell r="Z279">
            <v>0.48587041600000003</v>
          </cell>
          <cell r="AA279">
            <v>9.2518600000000004E-4</v>
          </cell>
          <cell r="AB279">
            <v>0.528949848</v>
          </cell>
          <cell r="AC279">
            <v>2.0934962000000001E-2</v>
          </cell>
        </row>
        <row r="280">
          <cell r="H280">
            <v>207</v>
          </cell>
          <cell r="Z280">
            <v>0.51894945100000001</v>
          </cell>
          <cell r="AA280">
            <v>1.2118490000000001E-3</v>
          </cell>
          <cell r="AB280">
            <v>0.528949848</v>
          </cell>
          <cell r="AC280">
            <v>2.0934962000000001E-2</v>
          </cell>
        </row>
        <row r="281">
          <cell r="H281">
            <v>175</v>
          </cell>
          <cell r="Z281">
            <v>0.68596919199999995</v>
          </cell>
          <cell r="AA281">
            <v>1.23802E-3</v>
          </cell>
          <cell r="AB281">
            <v>0.528949848</v>
          </cell>
          <cell r="AC281">
            <v>2.0934962000000001E-2</v>
          </cell>
        </row>
        <row r="282">
          <cell r="H282">
            <v>298</v>
          </cell>
          <cell r="Z282">
            <v>0.68654841300000002</v>
          </cell>
          <cell r="AA282">
            <v>7.2457800000000003E-4</v>
          </cell>
          <cell r="AB282">
            <v>0.528949848</v>
          </cell>
          <cell r="AC282">
            <v>2.0934962000000001E-2</v>
          </cell>
        </row>
        <row r="283">
          <cell r="H283">
            <v>297</v>
          </cell>
          <cell r="Z283">
            <v>0.68483738199999999</v>
          </cell>
          <cell r="AA283">
            <v>7.2917299999999995E-4</v>
          </cell>
          <cell r="AB283">
            <v>0.528949848</v>
          </cell>
          <cell r="AC283">
            <v>2.0934962000000001E-2</v>
          </cell>
        </row>
        <row r="284">
          <cell r="H284">
            <v>174</v>
          </cell>
          <cell r="Z284">
            <v>0.70733318000000001</v>
          </cell>
          <cell r="AA284">
            <v>1.1966069999999999E-3</v>
          </cell>
          <cell r="AB284">
            <v>0.528949848</v>
          </cell>
          <cell r="AC284">
            <v>2.0934962000000001E-2</v>
          </cell>
        </row>
        <row r="332">
          <cell r="H332">
            <v>176</v>
          </cell>
          <cell r="Z332">
            <v>0.91128804699999999</v>
          </cell>
          <cell r="AA332">
            <v>4.61955E-4</v>
          </cell>
          <cell r="AB332">
            <v>0.75663845299999999</v>
          </cell>
          <cell r="AC332">
            <v>1.4658611E-2</v>
          </cell>
        </row>
        <row r="333">
          <cell r="H333">
            <v>291</v>
          </cell>
          <cell r="Z333">
            <v>0.87511098499999995</v>
          </cell>
          <cell r="AA333">
            <v>3.7686799999999998E-4</v>
          </cell>
          <cell r="AB333">
            <v>0.75663845299999999</v>
          </cell>
          <cell r="AC333">
            <v>1.4658611E-2</v>
          </cell>
        </row>
        <row r="334">
          <cell r="H334">
            <v>276</v>
          </cell>
          <cell r="Z334">
            <v>0.81360226899999999</v>
          </cell>
          <cell r="AA334">
            <v>5.5146800000000005E-4</v>
          </cell>
          <cell r="AB334">
            <v>0.75663845299999999</v>
          </cell>
          <cell r="AC334">
            <v>1.4658611E-2</v>
          </cell>
        </row>
        <row r="335">
          <cell r="H335">
            <v>284</v>
          </cell>
          <cell r="Z335">
            <v>0.88427394800000003</v>
          </cell>
          <cell r="AA335">
            <v>3.61603E-4</v>
          </cell>
          <cell r="AB335">
            <v>0.75663845299999999</v>
          </cell>
          <cell r="AC335">
            <v>1.4658611E-2</v>
          </cell>
        </row>
        <row r="336">
          <cell r="H336">
            <v>288</v>
          </cell>
          <cell r="Z336">
            <v>0.84754753500000002</v>
          </cell>
          <cell r="AA336">
            <v>4.5021200000000002E-4</v>
          </cell>
          <cell r="AB336">
            <v>0.75663845299999999</v>
          </cell>
          <cell r="AC336">
            <v>1.4658611E-2</v>
          </cell>
        </row>
        <row r="337">
          <cell r="H337">
            <v>308</v>
          </cell>
          <cell r="Z337">
            <v>0.87092449199999999</v>
          </cell>
          <cell r="AA337">
            <v>3.6617300000000002E-4</v>
          </cell>
          <cell r="AB337">
            <v>0.75663845299999999</v>
          </cell>
          <cell r="AC337">
            <v>1.4658611E-2</v>
          </cell>
        </row>
        <row r="338">
          <cell r="H338">
            <v>104</v>
          </cell>
          <cell r="Z338">
            <v>0.71818884400000005</v>
          </cell>
          <cell r="AA338">
            <v>1.9649870000000001E-3</v>
          </cell>
          <cell r="AB338">
            <v>0.75663845299999999</v>
          </cell>
          <cell r="AC338">
            <v>1.4658611E-2</v>
          </cell>
        </row>
        <row r="361">
          <cell r="D361">
            <v>52</v>
          </cell>
          <cell r="J361">
            <v>0.348890796</v>
          </cell>
          <cell r="K361">
            <v>4.454235E-3</v>
          </cell>
          <cell r="L361">
            <v>0.15749269799999999</v>
          </cell>
          <cell r="M361">
            <v>5.5839720000000004E-3</v>
          </cell>
          <cell r="N361">
            <v>0.65110920400000005</v>
          </cell>
          <cell r="O361">
            <v>4.454235E-3</v>
          </cell>
          <cell r="P361">
            <v>0.70017963000000005</v>
          </cell>
          <cell r="Q361">
            <v>1.0854057E-2</v>
          </cell>
        </row>
        <row r="363">
          <cell r="D363">
            <v>61</v>
          </cell>
          <cell r="J363">
            <v>7.0760806999999995E-2</v>
          </cell>
          <cell r="K363">
            <v>1.0958949999999999E-3</v>
          </cell>
          <cell r="L363">
            <v>0.15749269799999999</v>
          </cell>
          <cell r="M363">
            <v>5.5839720000000004E-3</v>
          </cell>
          <cell r="N363">
            <v>0.89012781799999996</v>
          </cell>
          <cell r="O363">
            <v>1.6300049999999999E-3</v>
          </cell>
          <cell r="P363">
            <v>0.70017963000000005</v>
          </cell>
          <cell r="Q363">
            <v>1.0854057E-2</v>
          </cell>
        </row>
        <row r="364">
          <cell r="D364">
            <v>55</v>
          </cell>
          <cell r="J364">
            <v>7.6303002999999994E-2</v>
          </cell>
          <cell r="K364">
            <v>1.305201E-3</v>
          </cell>
          <cell r="L364">
            <v>0.15749269799999999</v>
          </cell>
          <cell r="M364">
            <v>5.5839720000000004E-3</v>
          </cell>
          <cell r="N364">
            <v>0.70360321999999997</v>
          </cell>
          <cell r="O364">
            <v>3.861958E-3</v>
          </cell>
          <cell r="P364">
            <v>0.70017963000000005</v>
          </cell>
          <cell r="Q364">
            <v>1.0854057E-2</v>
          </cell>
        </row>
        <row r="365">
          <cell r="D365">
            <v>59</v>
          </cell>
          <cell r="J365">
            <v>7.7582278000000005E-2</v>
          </cell>
          <cell r="K365">
            <v>1.233849E-3</v>
          </cell>
          <cell r="L365">
            <v>0.15749269799999999</v>
          </cell>
          <cell r="M365">
            <v>5.5839720000000004E-3</v>
          </cell>
          <cell r="N365">
            <v>0.86423101300000005</v>
          </cell>
          <cell r="O365">
            <v>2.0230309999999998E-3</v>
          </cell>
          <cell r="P365">
            <v>0.70017963000000005</v>
          </cell>
          <cell r="Q365">
            <v>1.0854057E-2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1_forR"/>
    </sheetNames>
    <sheetDataSet>
      <sheetData sheetId="0">
        <row r="10">
          <cell r="G10">
            <v>2890</v>
          </cell>
          <cell r="H10">
            <v>2146</v>
          </cell>
          <cell r="AD10">
            <v>0.99065743900000003</v>
          </cell>
          <cell r="AE10">
            <v>3.1999999999999999E-6</v>
          </cell>
          <cell r="AF10">
            <v>0.96464502200000002</v>
          </cell>
          <cell r="AG10">
            <v>4.2331999999999998E-4</v>
          </cell>
          <cell r="AM10">
            <v>0.96505125800000002</v>
          </cell>
          <cell r="AN10">
            <v>1.5699999999999999E-5</v>
          </cell>
          <cell r="AO10">
            <v>0.878873935</v>
          </cell>
          <cell r="AP10">
            <v>4.2597820000000002E-3</v>
          </cell>
          <cell r="AV10">
            <v>3.4948741999999998E-2</v>
          </cell>
          <cell r="AW10">
            <v>1.5699999999999999E-5</v>
          </cell>
          <cell r="AX10">
            <v>0.121126065</v>
          </cell>
          <cell r="AY10">
            <v>4.2614769999999996E-3</v>
          </cell>
        </row>
        <row r="11">
          <cell r="G11">
            <v>3461</v>
          </cell>
          <cell r="H11">
            <v>1901</v>
          </cell>
          <cell r="AD11">
            <v>0.98786477900000003</v>
          </cell>
          <cell r="AE11">
            <v>3.4599999999999999E-6</v>
          </cell>
          <cell r="AF11">
            <v>0.96464502200000002</v>
          </cell>
          <cell r="AG11">
            <v>4.2331999999999998E-4</v>
          </cell>
          <cell r="AM11">
            <v>0.95686480799999996</v>
          </cell>
          <cell r="AN11">
            <v>2.1699999999999999E-5</v>
          </cell>
          <cell r="AO11">
            <v>0.878873935</v>
          </cell>
          <cell r="AP11">
            <v>4.2597820000000002E-3</v>
          </cell>
          <cell r="AV11">
            <v>4.3135192000000003E-2</v>
          </cell>
          <cell r="AW11">
            <v>2.1699999999999999E-5</v>
          </cell>
          <cell r="AX11">
            <v>0.121126065</v>
          </cell>
          <cell r="AY11">
            <v>4.2614769999999996E-3</v>
          </cell>
        </row>
        <row r="12">
          <cell r="G12">
            <v>5425</v>
          </cell>
          <cell r="H12">
            <v>2108</v>
          </cell>
          <cell r="AD12">
            <v>0.98654377900000001</v>
          </cell>
          <cell r="AE12">
            <v>2.4499999999999998E-6</v>
          </cell>
          <cell r="AF12">
            <v>0.96464502200000002</v>
          </cell>
          <cell r="AG12">
            <v>4.2331999999999998E-4</v>
          </cell>
          <cell r="AM12">
            <v>0.91935483900000003</v>
          </cell>
          <cell r="AN12">
            <v>3.5200000000000002E-5</v>
          </cell>
          <cell r="AO12">
            <v>0.878873935</v>
          </cell>
          <cell r="AP12">
            <v>4.2597820000000002E-3</v>
          </cell>
          <cell r="AV12">
            <v>8.0645161000000007E-2</v>
          </cell>
          <cell r="AW12">
            <v>3.5200000000000002E-5</v>
          </cell>
          <cell r="AX12">
            <v>0.121126065</v>
          </cell>
          <cell r="AY12">
            <v>4.2614769999999996E-3</v>
          </cell>
        </row>
        <row r="13">
          <cell r="G13">
            <v>2587</v>
          </cell>
          <cell r="H13">
            <v>1198</v>
          </cell>
          <cell r="AD13">
            <v>0.96443757200000002</v>
          </cell>
          <cell r="AE13">
            <v>1.33E-5</v>
          </cell>
          <cell r="AF13">
            <v>0.96464502200000002</v>
          </cell>
          <cell r="AG13">
            <v>4.2331999999999998E-4</v>
          </cell>
          <cell r="AM13">
            <v>0.95909849700000005</v>
          </cell>
          <cell r="AN13">
            <v>3.2799999999999998E-5</v>
          </cell>
          <cell r="AO13">
            <v>0.878873935</v>
          </cell>
          <cell r="AP13">
            <v>4.2597820000000002E-3</v>
          </cell>
          <cell r="AV13">
            <v>4.0901502999999999E-2</v>
          </cell>
          <cell r="AW13">
            <v>3.2799999999999998E-5</v>
          </cell>
          <cell r="AX13">
            <v>0.121126065</v>
          </cell>
          <cell r="AY13">
            <v>4.2614769999999996E-3</v>
          </cell>
        </row>
        <row r="14">
          <cell r="G14">
            <v>5005</v>
          </cell>
          <cell r="H14">
            <v>2271</v>
          </cell>
          <cell r="AD14">
            <v>0.96323676300000005</v>
          </cell>
          <cell r="AE14">
            <v>7.08E-6</v>
          </cell>
          <cell r="AF14">
            <v>0.96464502200000002</v>
          </cell>
          <cell r="AG14">
            <v>4.2331999999999998E-4</v>
          </cell>
          <cell r="AM14">
            <v>0.91193306900000004</v>
          </cell>
          <cell r="AN14">
            <v>3.54E-5</v>
          </cell>
          <cell r="AO14">
            <v>0.878873935</v>
          </cell>
          <cell r="AP14">
            <v>4.2597820000000002E-3</v>
          </cell>
          <cell r="AV14">
            <v>8.8066931000000001E-2</v>
          </cell>
          <cell r="AW14">
            <v>3.54E-5</v>
          </cell>
          <cell r="AX14">
            <v>0.121126065</v>
          </cell>
          <cell r="AY14">
            <v>4.2614769999999996E-3</v>
          </cell>
        </row>
        <row r="15">
          <cell r="G15">
            <v>6892</v>
          </cell>
          <cell r="H15">
            <v>1857</v>
          </cell>
          <cell r="AD15">
            <v>0.98026697600000001</v>
          </cell>
          <cell r="AE15">
            <v>2.8100000000000002E-6</v>
          </cell>
          <cell r="AF15">
            <v>0.96464502200000002</v>
          </cell>
          <cell r="AG15">
            <v>4.2331999999999998E-4</v>
          </cell>
          <cell r="AM15">
            <v>0.87506731299999996</v>
          </cell>
          <cell r="AN15">
            <v>5.8900000000000002E-5</v>
          </cell>
          <cell r="AO15">
            <v>0.878873935</v>
          </cell>
          <cell r="AP15">
            <v>4.2597820000000002E-3</v>
          </cell>
          <cell r="AV15">
            <v>0.124932687</v>
          </cell>
          <cell r="AW15">
            <v>5.8900000000000002E-5</v>
          </cell>
          <cell r="AX15">
            <v>0.121126065</v>
          </cell>
          <cell r="AY15">
            <v>4.2614769999999996E-3</v>
          </cell>
        </row>
        <row r="16">
          <cell r="G16">
            <v>6287</v>
          </cell>
          <cell r="H16">
            <v>2156</v>
          </cell>
          <cell r="AD16">
            <v>0.97152855100000002</v>
          </cell>
          <cell r="AE16">
            <v>4.4000000000000002E-6</v>
          </cell>
          <cell r="AF16">
            <v>0.96464502200000002</v>
          </cell>
          <cell r="AG16">
            <v>4.2331999999999998E-4</v>
          </cell>
          <cell r="AM16">
            <v>0.90166975900000002</v>
          </cell>
          <cell r="AN16">
            <v>4.1100000000000003E-5</v>
          </cell>
          <cell r="AO16">
            <v>0.878873935</v>
          </cell>
          <cell r="AP16">
            <v>4.2597820000000002E-3</v>
          </cell>
          <cell r="AV16">
            <v>9.8330240999999999E-2</v>
          </cell>
          <cell r="AW16">
            <v>4.1100000000000003E-5</v>
          </cell>
          <cell r="AX16">
            <v>0.121126065</v>
          </cell>
          <cell r="AY16">
            <v>4.2614769999999996E-3</v>
          </cell>
        </row>
        <row r="17">
          <cell r="G17">
            <v>9913</v>
          </cell>
          <cell r="H17">
            <v>2436</v>
          </cell>
          <cell r="AD17">
            <v>0.98436396699999995</v>
          </cell>
          <cell r="AE17">
            <v>1.55E-6</v>
          </cell>
          <cell r="AF17">
            <v>0.96464502200000002</v>
          </cell>
          <cell r="AG17">
            <v>4.2331999999999998E-4</v>
          </cell>
          <cell r="AM17">
            <v>0.84113300499999999</v>
          </cell>
          <cell r="AN17">
            <v>5.49E-5</v>
          </cell>
          <cell r="AO17">
            <v>0.878873935</v>
          </cell>
          <cell r="AP17">
            <v>4.2597820000000002E-3</v>
          </cell>
          <cell r="AV17">
            <v>0.15886699500000001</v>
          </cell>
          <cell r="AW17">
            <v>5.49E-5</v>
          </cell>
          <cell r="AX17">
            <v>0.121126065</v>
          </cell>
          <cell r="AY17">
            <v>4.2614769999999996E-3</v>
          </cell>
        </row>
        <row r="18">
          <cell r="G18">
            <v>8002</v>
          </cell>
          <cell r="H18">
            <v>1960</v>
          </cell>
          <cell r="AD18">
            <v>0.95826043500000002</v>
          </cell>
          <cell r="AE18">
            <v>5.0000000000000004E-6</v>
          </cell>
          <cell r="AF18">
            <v>0.96464502200000002</v>
          </cell>
          <cell r="AG18">
            <v>4.2331999999999998E-4</v>
          </cell>
          <cell r="AM18">
            <v>0.78010204100000002</v>
          </cell>
          <cell r="AN18">
            <v>8.7600000000000002E-5</v>
          </cell>
          <cell r="AO18">
            <v>0.878873935</v>
          </cell>
          <cell r="AP18">
            <v>4.2597820000000002E-3</v>
          </cell>
          <cell r="AV18">
            <v>0.219897959</v>
          </cell>
          <cell r="AW18">
            <v>8.7600000000000002E-5</v>
          </cell>
          <cell r="AX18">
            <v>0.121126065</v>
          </cell>
          <cell r="AY18">
            <v>4.2614769999999996E-3</v>
          </cell>
        </row>
        <row r="19">
          <cell r="G19">
            <v>9405</v>
          </cell>
          <cell r="H19">
            <v>2691</v>
          </cell>
          <cell r="AD19">
            <v>0.97065390699999998</v>
          </cell>
          <cell r="AE19">
            <v>3.0299999999999998E-6</v>
          </cell>
          <cell r="AF19">
            <v>0.96464502200000002</v>
          </cell>
          <cell r="AG19">
            <v>4.2331999999999998E-4</v>
          </cell>
          <cell r="AM19">
            <v>0.863247863</v>
          </cell>
          <cell r="AN19">
            <v>4.3900000000000003E-5</v>
          </cell>
          <cell r="AO19">
            <v>0.878873935</v>
          </cell>
          <cell r="AP19">
            <v>4.2597820000000002E-3</v>
          </cell>
          <cell r="AV19">
            <v>0.136752137</v>
          </cell>
          <cell r="AW19">
            <v>4.3900000000000003E-5</v>
          </cell>
          <cell r="AX19">
            <v>0.121126065</v>
          </cell>
          <cell r="AY19">
            <v>4.2614769999999996E-3</v>
          </cell>
        </row>
        <row r="20">
          <cell r="G20">
            <v>7290</v>
          </cell>
          <cell r="H20">
            <v>2237</v>
          </cell>
          <cell r="AD20">
            <v>0.94855967100000005</v>
          </cell>
          <cell r="AE20">
            <v>6.6900000000000003E-6</v>
          </cell>
          <cell r="AF20">
            <v>0.96464502200000002</v>
          </cell>
          <cell r="AG20">
            <v>4.2331999999999998E-4</v>
          </cell>
          <cell r="AM20">
            <v>0.86723290099999994</v>
          </cell>
          <cell r="AN20">
            <v>5.1499999999999998E-5</v>
          </cell>
          <cell r="AO20">
            <v>0.878873935</v>
          </cell>
          <cell r="AP20">
            <v>4.2597820000000002E-3</v>
          </cell>
          <cell r="AV20">
            <v>0.132767099</v>
          </cell>
          <cell r="AW20">
            <v>5.1499999999999998E-5</v>
          </cell>
          <cell r="AX20">
            <v>0.121126065</v>
          </cell>
          <cell r="AY20">
            <v>4.2614769999999996E-3</v>
          </cell>
        </row>
        <row r="21">
          <cell r="G21">
            <v>7463</v>
          </cell>
          <cell r="H21">
            <v>1932</v>
          </cell>
          <cell r="AD21">
            <v>0.93487873499999996</v>
          </cell>
          <cell r="AE21">
            <v>8.1599999999999998E-6</v>
          </cell>
          <cell r="AF21">
            <v>0.96464502200000002</v>
          </cell>
          <cell r="AG21">
            <v>4.2331999999999998E-4</v>
          </cell>
          <cell r="AM21">
            <v>0.79658385099999995</v>
          </cell>
          <cell r="AN21">
            <v>8.3900000000000006E-5</v>
          </cell>
          <cell r="AO21">
            <v>0.878873935</v>
          </cell>
          <cell r="AP21">
            <v>4.2597820000000002E-3</v>
          </cell>
          <cell r="AV21">
            <v>0.20341614899999999</v>
          </cell>
          <cell r="AW21">
            <v>8.3900000000000006E-5</v>
          </cell>
          <cell r="AX21">
            <v>0.121126065</v>
          </cell>
          <cell r="AY21">
            <v>4.2614769999999996E-3</v>
          </cell>
        </row>
        <row r="22">
          <cell r="G22">
            <v>9033</v>
          </cell>
          <cell r="H22">
            <v>2109</v>
          </cell>
          <cell r="AD22">
            <v>0.93213771700000003</v>
          </cell>
          <cell r="AE22">
            <v>6.9999999999999999E-6</v>
          </cell>
          <cell r="AF22">
            <v>0.96464502200000002</v>
          </cell>
          <cell r="AG22">
            <v>4.2331999999999998E-4</v>
          </cell>
          <cell r="AM22">
            <v>0.76529160699999998</v>
          </cell>
          <cell r="AN22">
            <v>8.5199999999999997E-5</v>
          </cell>
          <cell r="AO22">
            <v>0.878873935</v>
          </cell>
          <cell r="AP22">
            <v>4.2597820000000002E-3</v>
          </cell>
          <cell r="AV22">
            <v>0.23470839299999999</v>
          </cell>
          <cell r="AW22">
            <v>8.5199999999999997E-5</v>
          </cell>
          <cell r="AX22">
            <v>0.121126065</v>
          </cell>
          <cell r="AY22">
            <v>4.2614769999999996E-3</v>
          </cell>
        </row>
        <row r="32">
          <cell r="D32">
            <v>518</v>
          </cell>
          <cell r="J32">
            <v>0.175675676</v>
          </cell>
          <cell r="K32">
            <v>2.8010399999999999E-4</v>
          </cell>
          <cell r="L32">
            <v>0.14298897499999999</v>
          </cell>
          <cell r="M32">
            <v>1.7189270000000001E-3</v>
          </cell>
          <cell r="N32">
            <v>0.53667953700000004</v>
          </cell>
          <cell r="O32">
            <v>4.8095700000000001E-4</v>
          </cell>
          <cell r="P32">
            <v>0.56658096599999996</v>
          </cell>
          <cell r="Q32">
            <v>1.0182450000000001E-3</v>
          </cell>
          <cell r="AI32">
            <v>0.405405405</v>
          </cell>
          <cell r="AJ32">
            <v>4.6625099999999999E-4</v>
          </cell>
          <cell r="AK32">
            <v>0.35335301099999999</v>
          </cell>
          <cell r="AL32">
            <v>1.1423119999999999E-3</v>
          </cell>
          <cell r="AR32">
            <v>3.2818532999999997E-2</v>
          </cell>
          <cell r="AS32">
            <v>6.1400000000000002E-5</v>
          </cell>
          <cell r="AT32">
            <v>4.0385235999999998E-2</v>
          </cell>
          <cell r="AU32">
            <v>4.7317000000000003E-4</v>
          </cell>
        </row>
        <row r="33">
          <cell r="D33">
            <v>356</v>
          </cell>
          <cell r="J33">
            <v>0.18820224699999999</v>
          </cell>
          <cell r="K33">
            <v>4.3037199999999999E-4</v>
          </cell>
          <cell r="L33">
            <v>0.14298897499999999</v>
          </cell>
          <cell r="M33">
            <v>1.7189270000000001E-3</v>
          </cell>
          <cell r="N33">
            <v>0.56741573000000001</v>
          </cell>
          <cell r="O33">
            <v>6.9142300000000004E-4</v>
          </cell>
          <cell r="P33">
            <v>0.56658096599999996</v>
          </cell>
          <cell r="Q33">
            <v>1.0182450000000001E-3</v>
          </cell>
          <cell r="AI33">
            <v>0.35674157299999998</v>
          </cell>
          <cell r="AJ33">
            <v>6.4641399999999999E-4</v>
          </cell>
          <cell r="AK33">
            <v>0.35335301099999999</v>
          </cell>
          <cell r="AL33">
            <v>1.1423119999999999E-3</v>
          </cell>
          <cell r="AR33">
            <v>1.4044944E-2</v>
          </cell>
          <cell r="AS33">
            <v>3.8999999999999999E-5</v>
          </cell>
          <cell r="AT33">
            <v>4.0385235999999998E-2</v>
          </cell>
          <cell r="AU33">
            <v>4.7317000000000003E-4</v>
          </cell>
        </row>
        <row r="34">
          <cell r="D34">
            <v>526</v>
          </cell>
          <cell r="J34">
            <v>0.10836501900000001</v>
          </cell>
          <cell r="K34">
            <v>1.8404200000000001E-4</v>
          </cell>
          <cell r="L34">
            <v>0.14298897499999999</v>
          </cell>
          <cell r="M34">
            <v>1.7189270000000001E-3</v>
          </cell>
          <cell r="N34">
            <v>0.577946768</v>
          </cell>
          <cell r="O34">
            <v>4.6461799999999998E-4</v>
          </cell>
          <cell r="P34">
            <v>0.56658096599999996</v>
          </cell>
          <cell r="Q34">
            <v>1.0182450000000001E-3</v>
          </cell>
          <cell r="AI34">
            <v>0.365019011</v>
          </cell>
          <cell r="AJ34">
            <v>4.4148599999999999E-4</v>
          </cell>
          <cell r="AK34">
            <v>0.35335301099999999</v>
          </cell>
          <cell r="AL34">
            <v>1.1423119999999999E-3</v>
          </cell>
          <cell r="AR34">
            <v>1.5209125E-2</v>
          </cell>
          <cell r="AS34">
            <v>2.8500000000000002E-5</v>
          </cell>
          <cell r="AT34">
            <v>4.0385235999999998E-2</v>
          </cell>
          <cell r="AU34">
            <v>4.7317000000000003E-4</v>
          </cell>
        </row>
        <row r="35">
          <cell r="D35">
            <v>390</v>
          </cell>
          <cell r="J35">
            <v>0.1</v>
          </cell>
          <cell r="K35">
            <v>2.3136200000000001E-4</v>
          </cell>
          <cell r="L35">
            <v>0.14298897499999999</v>
          </cell>
          <cell r="M35">
            <v>1.7189270000000001E-3</v>
          </cell>
          <cell r="N35">
            <v>0.58461538499999999</v>
          </cell>
          <cell r="O35">
            <v>6.2426799999999998E-4</v>
          </cell>
          <cell r="P35">
            <v>0.56658096599999996</v>
          </cell>
          <cell r="Q35">
            <v>1.0182450000000001E-3</v>
          </cell>
          <cell r="AI35">
            <v>0.38461538499999998</v>
          </cell>
          <cell r="AJ35">
            <v>6.0844800000000004E-4</v>
          </cell>
          <cell r="AK35">
            <v>0.35335301099999999</v>
          </cell>
          <cell r="AL35">
            <v>1.1423119999999999E-3</v>
          </cell>
          <cell r="AR35">
            <v>1.0256410000000001E-2</v>
          </cell>
          <cell r="AS35">
            <v>2.6100000000000001E-5</v>
          </cell>
          <cell r="AT35">
            <v>4.0385235999999998E-2</v>
          </cell>
          <cell r="AU35">
            <v>4.7317000000000003E-4</v>
          </cell>
        </row>
        <row r="36">
          <cell r="D36">
            <v>909</v>
          </cell>
          <cell r="J36">
            <v>0.100110011</v>
          </cell>
          <cell r="K36">
            <v>9.9199999999999999E-5</v>
          </cell>
          <cell r="L36">
            <v>0.14298897499999999</v>
          </cell>
          <cell r="M36">
            <v>1.7189270000000001E-3</v>
          </cell>
          <cell r="N36">
            <v>0.58745874600000003</v>
          </cell>
          <cell r="O36">
            <v>2.6690600000000002E-4</v>
          </cell>
          <cell r="P36">
            <v>0.56658096599999996</v>
          </cell>
          <cell r="Q36">
            <v>1.0182450000000001E-3</v>
          </cell>
          <cell r="AI36">
            <v>0.32013201299999999</v>
          </cell>
          <cell r="AJ36">
            <v>2.397E-4</v>
          </cell>
          <cell r="AK36">
            <v>0.35335301099999999</v>
          </cell>
          <cell r="AL36">
            <v>1.1423119999999999E-3</v>
          </cell>
          <cell r="AR36">
            <v>2.530253E-2</v>
          </cell>
          <cell r="AS36">
            <v>2.72E-5</v>
          </cell>
          <cell r="AT36">
            <v>4.0385235999999998E-2</v>
          </cell>
          <cell r="AU36">
            <v>4.7317000000000003E-4</v>
          </cell>
        </row>
        <row r="37">
          <cell r="D37">
            <v>714</v>
          </cell>
          <cell r="J37">
            <v>0.17507002799999999</v>
          </cell>
          <cell r="K37">
            <v>2.0255300000000001E-4</v>
          </cell>
          <cell r="L37">
            <v>0.14298897499999999</v>
          </cell>
          <cell r="M37">
            <v>1.7189270000000001E-3</v>
          </cell>
          <cell r="N37">
            <v>0.53781512600000003</v>
          </cell>
          <cell r="O37">
            <v>3.4862599999999999E-4</v>
          </cell>
          <cell r="P37">
            <v>0.56658096599999996</v>
          </cell>
          <cell r="Q37">
            <v>1.0182450000000001E-3</v>
          </cell>
          <cell r="AI37">
            <v>0.38095238100000001</v>
          </cell>
          <cell r="AJ37">
            <v>3.30754E-4</v>
          </cell>
          <cell r="AK37">
            <v>0.35335301099999999</v>
          </cell>
          <cell r="AL37">
            <v>1.1423119999999999E-3</v>
          </cell>
          <cell r="AR37">
            <v>4.9019607999999999E-2</v>
          </cell>
          <cell r="AS37">
            <v>6.5400000000000004E-5</v>
          </cell>
          <cell r="AT37">
            <v>4.0385235999999998E-2</v>
          </cell>
          <cell r="AU37">
            <v>4.7317000000000003E-4</v>
          </cell>
        </row>
        <row r="38">
          <cell r="D38">
            <v>669</v>
          </cell>
          <cell r="J38">
            <v>0.14499252600000001</v>
          </cell>
          <cell r="K38">
            <v>1.8558299999999999E-4</v>
          </cell>
          <cell r="L38">
            <v>0.14298897499999999</v>
          </cell>
          <cell r="M38">
            <v>1.7189270000000001E-3</v>
          </cell>
          <cell r="N38">
            <v>0.58744394600000005</v>
          </cell>
          <cell r="O38">
            <v>3.6280500000000001E-4</v>
          </cell>
          <cell r="P38">
            <v>0.56658096599999996</v>
          </cell>
          <cell r="Q38">
            <v>1.0182450000000001E-3</v>
          </cell>
          <cell r="AI38">
            <v>0.34678624800000002</v>
          </cell>
          <cell r="AJ38">
            <v>3.3911E-4</v>
          </cell>
          <cell r="AK38">
            <v>0.35335301099999999</v>
          </cell>
          <cell r="AL38">
            <v>1.1423119999999999E-3</v>
          </cell>
          <cell r="AR38">
            <v>4.1853513000000002E-2</v>
          </cell>
          <cell r="AS38">
            <v>6.0000000000000002E-5</v>
          </cell>
          <cell r="AT38">
            <v>4.0385235999999998E-2</v>
          </cell>
          <cell r="AU38">
            <v>4.7317000000000003E-4</v>
          </cell>
        </row>
        <row r="39">
          <cell r="D39">
            <v>918</v>
          </cell>
          <cell r="J39">
            <v>9.9128540000000001E-2</v>
          </cell>
          <cell r="K39">
            <v>9.7399999999999996E-5</v>
          </cell>
          <cell r="L39">
            <v>0.14298897499999999</v>
          </cell>
          <cell r="M39">
            <v>1.7189270000000001E-3</v>
          </cell>
          <cell r="N39">
            <v>0.60239651400000005</v>
          </cell>
          <cell r="O39">
            <v>2.6119400000000002E-4</v>
          </cell>
          <cell r="P39">
            <v>0.56658096599999996</v>
          </cell>
          <cell r="Q39">
            <v>1.0182450000000001E-3</v>
          </cell>
          <cell r="AI39">
            <v>0.31481481500000003</v>
          </cell>
          <cell r="AJ39">
            <v>2.35231E-4</v>
          </cell>
          <cell r="AK39">
            <v>0.35335301099999999</v>
          </cell>
          <cell r="AL39">
            <v>1.1423119999999999E-3</v>
          </cell>
          <cell r="AR39">
            <v>4.6840959000000001E-2</v>
          </cell>
          <cell r="AS39">
            <v>4.8699999999999998E-5</v>
          </cell>
          <cell r="AT39">
            <v>4.0385235999999998E-2</v>
          </cell>
          <cell r="AU39">
            <v>4.7317000000000003E-4</v>
          </cell>
        </row>
        <row r="40">
          <cell r="D40">
            <v>1060</v>
          </cell>
          <cell r="J40">
            <v>9.4339622999999997E-2</v>
          </cell>
          <cell r="K40">
            <v>8.0699999999999996E-5</v>
          </cell>
          <cell r="L40">
            <v>0.14298897499999999</v>
          </cell>
          <cell r="M40">
            <v>1.7189270000000001E-3</v>
          </cell>
          <cell r="N40">
            <v>0.57264150899999999</v>
          </cell>
          <cell r="O40">
            <v>2.31089E-4</v>
          </cell>
          <cell r="P40">
            <v>0.56658096599999996</v>
          </cell>
          <cell r="Q40">
            <v>1.0182450000000001E-3</v>
          </cell>
          <cell r="AI40">
            <v>0.29716981100000001</v>
          </cell>
          <cell r="AJ40">
            <v>1.9722399999999999E-4</v>
          </cell>
          <cell r="AK40">
            <v>0.35335301099999999</v>
          </cell>
          <cell r="AL40">
            <v>1.1423119999999999E-3</v>
          </cell>
          <cell r="AR40">
            <v>7.9245283E-2</v>
          </cell>
          <cell r="AS40">
            <v>6.8899999999999994E-5</v>
          </cell>
          <cell r="AT40">
            <v>4.0385235999999998E-2</v>
          </cell>
          <cell r="AU40">
            <v>4.7317000000000003E-4</v>
          </cell>
        </row>
        <row r="41">
          <cell r="D41">
            <v>1067</v>
          </cell>
          <cell r="J41">
            <v>0.121836926</v>
          </cell>
          <cell r="K41">
            <v>1.00368E-4</v>
          </cell>
          <cell r="L41">
            <v>0.14298897499999999</v>
          </cell>
          <cell r="M41">
            <v>1.7189270000000001E-3</v>
          </cell>
          <cell r="N41">
            <v>0.58013120900000004</v>
          </cell>
          <cell r="O41">
            <v>2.2849799999999999E-4</v>
          </cell>
          <cell r="P41">
            <v>0.56658096599999996</v>
          </cell>
          <cell r="Q41">
            <v>1.0182450000000001E-3</v>
          </cell>
          <cell r="AI41">
            <v>0.34582942799999999</v>
          </cell>
          <cell r="AJ41">
            <v>2.12225E-4</v>
          </cell>
          <cell r="AK41">
            <v>0.35335301099999999</v>
          </cell>
          <cell r="AL41">
            <v>1.1423119999999999E-3</v>
          </cell>
          <cell r="AR41">
            <v>4.3111528000000003E-2</v>
          </cell>
          <cell r="AS41">
            <v>3.8699999999999999E-5</v>
          </cell>
          <cell r="AT41">
            <v>4.0385235999999998E-2</v>
          </cell>
          <cell r="AU41">
            <v>4.7317000000000003E-4</v>
          </cell>
        </row>
        <row r="42">
          <cell r="D42">
            <v>1172</v>
          </cell>
          <cell r="J42">
            <v>0.12372013699999999</v>
          </cell>
          <cell r="K42">
            <v>9.2600000000000001E-5</v>
          </cell>
          <cell r="L42">
            <v>0.14298897499999999</v>
          </cell>
          <cell r="M42">
            <v>1.7189270000000001E-3</v>
          </cell>
          <cell r="N42">
            <v>0.511945392</v>
          </cell>
          <cell r="O42">
            <v>2.1337099999999999E-4</v>
          </cell>
          <cell r="P42">
            <v>0.56658096599999996</v>
          </cell>
          <cell r="Q42">
            <v>1.0182450000000001E-3</v>
          </cell>
          <cell r="AI42">
            <v>0.37969283300000001</v>
          </cell>
          <cell r="AJ42">
            <v>2.0113299999999999E-4</v>
          </cell>
          <cell r="AK42">
            <v>0.35335301099999999</v>
          </cell>
          <cell r="AL42">
            <v>1.1423119999999999E-3</v>
          </cell>
          <cell r="AR42">
            <v>7.3378840000000001E-2</v>
          </cell>
          <cell r="AS42">
            <v>5.8100000000000003E-5</v>
          </cell>
          <cell r="AT42">
            <v>4.0385235999999998E-2</v>
          </cell>
          <cell r="AU42">
            <v>4.7317000000000003E-4</v>
          </cell>
        </row>
        <row r="43">
          <cell r="D43">
            <v>764</v>
          </cell>
          <cell r="J43">
            <v>0.20811518300000001</v>
          </cell>
          <cell r="K43">
            <v>2.1599400000000001E-4</v>
          </cell>
          <cell r="L43">
            <v>0.14298897499999999</v>
          </cell>
          <cell r="M43">
            <v>1.7189270000000001E-3</v>
          </cell>
          <cell r="N43">
            <v>0.503926702</v>
          </cell>
          <cell r="O43">
            <v>3.2763399999999999E-4</v>
          </cell>
          <cell r="P43">
            <v>0.56658096599999996</v>
          </cell>
          <cell r="Q43">
            <v>1.0182450000000001E-3</v>
          </cell>
          <cell r="AI43">
            <v>0.40052356</v>
          </cell>
          <cell r="AJ43">
            <v>3.1468499999999999E-4</v>
          </cell>
          <cell r="AK43">
            <v>0.35335301099999999</v>
          </cell>
          <cell r="AL43">
            <v>1.1423119999999999E-3</v>
          </cell>
          <cell r="AR43">
            <v>6.6753927000000005E-2</v>
          </cell>
          <cell r="AS43">
            <v>8.1600000000000005E-5</v>
          </cell>
          <cell r="AT43">
            <v>4.0385235999999998E-2</v>
          </cell>
          <cell r="AU43">
            <v>4.7317000000000003E-4</v>
          </cell>
        </row>
        <row r="44">
          <cell r="D44">
            <v>786</v>
          </cell>
          <cell r="J44">
            <v>0.17302798999999999</v>
          </cell>
          <cell r="K44">
            <v>1.8227900000000001E-4</v>
          </cell>
          <cell r="L44">
            <v>0.14298897499999999</v>
          </cell>
          <cell r="M44">
            <v>1.7189270000000001E-3</v>
          </cell>
          <cell r="N44">
            <v>0.60050890599999995</v>
          </cell>
          <cell r="O44">
            <v>3.0560199999999998E-4</v>
          </cell>
          <cell r="P44">
            <v>0.56658096599999996</v>
          </cell>
          <cell r="Q44">
            <v>1.0182450000000001E-3</v>
          </cell>
          <cell r="AI44">
            <v>0.32442748100000002</v>
          </cell>
          <cell r="AJ44">
            <v>2.79203E-4</v>
          </cell>
          <cell r="AK44">
            <v>0.35335301099999999</v>
          </cell>
          <cell r="AL44">
            <v>1.1423119999999999E-3</v>
          </cell>
          <cell r="AR44">
            <v>4.0712468000000002E-2</v>
          </cell>
          <cell r="AS44">
            <v>4.9799999999999998E-5</v>
          </cell>
          <cell r="AT44">
            <v>4.0385235999999998E-2</v>
          </cell>
          <cell r="AU44">
            <v>4.7317000000000003E-4</v>
          </cell>
        </row>
        <row r="142">
          <cell r="G142">
            <v>339</v>
          </cell>
          <cell r="H142">
            <v>351</v>
          </cell>
          <cell r="AD142">
            <v>0.92330383500000002</v>
          </cell>
          <cell r="AE142">
            <v>2.0950799999999999E-4</v>
          </cell>
          <cell r="AF142">
            <v>0.71475596200000002</v>
          </cell>
          <cell r="AG142">
            <v>6.5417313000000005E-2</v>
          </cell>
          <cell r="AM142">
            <v>0.92877492900000003</v>
          </cell>
          <cell r="AN142">
            <v>1.89006E-4</v>
          </cell>
          <cell r="AO142">
            <v>0.81893974599999997</v>
          </cell>
          <cell r="AP142">
            <v>1.1583263E-2</v>
          </cell>
          <cell r="AV142">
            <v>7.1225071000000001E-2</v>
          </cell>
          <cell r="AW142">
            <v>1.89006E-4</v>
          </cell>
          <cell r="AX142">
            <v>0.19924125600000001</v>
          </cell>
          <cell r="AY142">
            <v>2.4688195999999999E-2</v>
          </cell>
        </row>
        <row r="143">
          <cell r="G143">
            <v>369</v>
          </cell>
          <cell r="H143">
            <v>360</v>
          </cell>
          <cell r="AD143">
            <v>0.96747967499999998</v>
          </cell>
          <cell r="AE143">
            <v>8.5500000000000005E-5</v>
          </cell>
          <cell r="AF143">
            <v>0.71475596200000002</v>
          </cell>
          <cell r="AG143">
            <v>6.5417313000000005E-2</v>
          </cell>
          <cell r="AM143">
            <v>0.96666666700000003</v>
          </cell>
          <cell r="AN143">
            <v>8.9800000000000001E-5</v>
          </cell>
          <cell r="AO143">
            <v>0.81893974599999997</v>
          </cell>
          <cell r="AP143">
            <v>1.1583263E-2</v>
          </cell>
          <cell r="AV143">
            <v>3.3333333E-2</v>
          </cell>
          <cell r="AW143">
            <v>8.9800000000000001E-5</v>
          </cell>
          <cell r="AX143">
            <v>0.19924125600000001</v>
          </cell>
          <cell r="AY143">
            <v>2.4688195999999999E-2</v>
          </cell>
        </row>
        <row r="144">
          <cell r="G144">
            <v>782</v>
          </cell>
          <cell r="H144">
            <v>512</v>
          </cell>
          <cell r="AD144">
            <v>0.955242967</v>
          </cell>
          <cell r="AE144">
            <v>5.4700000000000001E-5</v>
          </cell>
          <cell r="AF144">
            <v>0.71475596200000002</v>
          </cell>
          <cell r="AG144">
            <v>6.5417313000000005E-2</v>
          </cell>
          <cell r="AM144">
            <v>0.947265625</v>
          </cell>
          <cell r="AN144">
            <v>9.7800000000000006E-5</v>
          </cell>
          <cell r="AO144">
            <v>0.81893974599999997</v>
          </cell>
          <cell r="AP144">
            <v>1.1583263E-2</v>
          </cell>
          <cell r="AV144">
            <v>5.2734375E-2</v>
          </cell>
          <cell r="AW144">
            <v>9.7800000000000006E-5</v>
          </cell>
          <cell r="AX144">
            <v>0.19924125600000001</v>
          </cell>
          <cell r="AY144">
            <v>2.4688195999999999E-2</v>
          </cell>
        </row>
        <row r="145">
          <cell r="G145">
            <v>458</v>
          </cell>
          <cell r="H145">
            <v>297</v>
          </cell>
          <cell r="AD145">
            <v>0.83406113500000001</v>
          </cell>
          <cell r="AE145">
            <v>3.0285199999999999E-4</v>
          </cell>
          <cell r="AF145">
            <v>0.71475596200000002</v>
          </cell>
          <cell r="AG145">
            <v>6.5417313000000005E-2</v>
          </cell>
          <cell r="AM145">
            <v>0.87542087499999999</v>
          </cell>
          <cell r="AN145">
            <v>3.6844299999999998E-4</v>
          </cell>
          <cell r="AO145">
            <v>0.81893974599999997</v>
          </cell>
          <cell r="AP145">
            <v>1.1583263E-2</v>
          </cell>
          <cell r="AV145">
            <v>0.124579125</v>
          </cell>
          <cell r="AW145">
            <v>3.6844299999999998E-4</v>
          </cell>
          <cell r="AX145">
            <v>0.19924125600000001</v>
          </cell>
          <cell r="AY145">
            <v>2.4688195999999999E-2</v>
          </cell>
        </row>
        <row r="146">
          <cell r="G146">
            <v>583</v>
          </cell>
          <cell r="H146">
            <v>387</v>
          </cell>
          <cell r="AD146">
            <v>0.83190394499999998</v>
          </cell>
          <cell r="AE146">
            <v>2.40275E-4</v>
          </cell>
          <cell r="AF146">
            <v>0.71475596200000002</v>
          </cell>
          <cell r="AG146">
            <v>6.5417313000000005E-2</v>
          </cell>
          <cell r="AM146">
            <v>0.91214470299999995</v>
          </cell>
          <cell r="AN146">
            <v>2.07608E-4</v>
          </cell>
          <cell r="AO146">
            <v>0.81893974599999997</v>
          </cell>
          <cell r="AP146">
            <v>1.1583263E-2</v>
          </cell>
          <cell r="AV146">
            <v>8.7855296999999999E-2</v>
          </cell>
          <cell r="AW146">
            <v>2.07608E-4</v>
          </cell>
          <cell r="AX146">
            <v>0.19924125600000001</v>
          </cell>
          <cell r="AY146">
            <v>2.4688195999999999E-2</v>
          </cell>
        </row>
        <row r="147">
          <cell r="G147">
            <v>523</v>
          </cell>
          <cell r="H147">
            <v>255</v>
          </cell>
          <cell r="AD147">
            <v>0.93116634799999998</v>
          </cell>
          <cell r="AE147">
            <v>1.22788E-4</v>
          </cell>
          <cell r="AF147">
            <v>0.71475596200000002</v>
          </cell>
          <cell r="AG147">
            <v>6.5417313000000005E-2</v>
          </cell>
          <cell r="AM147">
            <v>0.86666666699999995</v>
          </cell>
          <cell r="AN147">
            <v>4.5494300000000002E-4</v>
          </cell>
          <cell r="AO147">
            <v>0.81893974599999997</v>
          </cell>
          <cell r="AP147">
            <v>1.1583263E-2</v>
          </cell>
          <cell r="AV147">
            <v>0.133333333</v>
          </cell>
          <cell r="AW147">
            <v>4.5494300000000002E-4</v>
          </cell>
          <cell r="AX147">
            <v>0.19924125600000001</v>
          </cell>
          <cell r="AY147">
            <v>2.4688195999999999E-2</v>
          </cell>
        </row>
        <row r="148">
          <cell r="G148">
            <v>573</v>
          </cell>
          <cell r="H148">
            <v>325</v>
          </cell>
          <cell r="AD148">
            <v>0.86212914500000004</v>
          </cell>
          <cell r="AE148">
            <v>2.0780199999999999E-4</v>
          </cell>
          <cell r="AF148">
            <v>0.71475596200000002</v>
          </cell>
          <cell r="AG148">
            <v>6.5417313000000005E-2</v>
          </cell>
          <cell r="AM148">
            <v>0.87692307700000005</v>
          </cell>
          <cell r="AN148">
            <v>3.3311400000000002E-4</v>
          </cell>
          <cell r="AO148">
            <v>0.81893974599999997</v>
          </cell>
          <cell r="AP148">
            <v>1.1583263E-2</v>
          </cell>
          <cell r="AV148">
            <v>0.123076923</v>
          </cell>
          <cell r="AW148">
            <v>3.3311400000000002E-4</v>
          </cell>
          <cell r="AX148">
            <v>0.19924125600000001</v>
          </cell>
          <cell r="AY148">
            <v>2.4688195999999999E-2</v>
          </cell>
        </row>
        <row r="149">
          <cell r="G149">
            <v>621</v>
          </cell>
          <cell r="H149">
            <v>317</v>
          </cell>
          <cell r="AD149">
            <v>0.75684379999999996</v>
          </cell>
          <cell r="AE149">
            <v>2.9682500000000002E-4</v>
          </cell>
          <cell r="AF149">
            <v>0.71475596200000002</v>
          </cell>
          <cell r="AG149">
            <v>6.5417313000000005E-2</v>
          </cell>
          <cell r="AM149">
            <v>0.70031545699999997</v>
          </cell>
          <cell r="AN149">
            <v>6.6415699999999996E-4</v>
          </cell>
          <cell r="AO149">
            <v>0.81893974599999997</v>
          </cell>
          <cell r="AP149">
            <v>1.1583263E-2</v>
          </cell>
          <cell r="AV149">
            <v>0.30283911699999999</v>
          </cell>
          <cell r="AW149">
            <v>6.6812499999999999E-4</v>
          </cell>
          <cell r="AX149">
            <v>0.19924125600000001</v>
          </cell>
          <cell r="AY149">
            <v>2.4688195999999999E-2</v>
          </cell>
        </row>
        <row r="150">
          <cell r="G150">
            <v>763</v>
          </cell>
          <cell r="H150">
            <v>321</v>
          </cell>
          <cell r="AD150">
            <v>0.70642201800000004</v>
          </cell>
          <cell r="AE150">
            <v>2.7216499999999999E-4</v>
          </cell>
          <cell r="AF150">
            <v>0.71475596200000002</v>
          </cell>
          <cell r="AG150">
            <v>6.5417313000000005E-2</v>
          </cell>
          <cell r="AM150">
            <v>0.76947040499999997</v>
          </cell>
          <cell r="AN150">
            <v>5.5433000000000001E-4</v>
          </cell>
          <cell r="AO150">
            <v>0.81893974599999997</v>
          </cell>
          <cell r="AP150">
            <v>1.1583263E-2</v>
          </cell>
          <cell r="AV150">
            <v>0.230529595</v>
          </cell>
          <cell r="AW150">
            <v>5.5433000000000001E-4</v>
          </cell>
          <cell r="AX150">
            <v>0.19924125600000001</v>
          </cell>
          <cell r="AY150">
            <v>2.4688195999999999E-2</v>
          </cell>
        </row>
        <row r="151">
          <cell r="G151">
            <v>1044</v>
          </cell>
          <cell r="H151">
            <v>445</v>
          </cell>
          <cell r="AD151">
            <v>0.80268199200000001</v>
          </cell>
          <cell r="AE151">
            <v>1.5185400000000001E-4</v>
          </cell>
          <cell r="AF151">
            <v>0.71475596200000002</v>
          </cell>
          <cell r="AG151">
            <v>6.5417313000000005E-2</v>
          </cell>
          <cell r="AM151">
            <v>0.87191011200000001</v>
          </cell>
          <cell r="AN151">
            <v>2.5153799999999999E-4</v>
          </cell>
          <cell r="AO151">
            <v>0.81893974599999997</v>
          </cell>
          <cell r="AP151">
            <v>1.1583263E-2</v>
          </cell>
          <cell r="AV151">
            <v>0.12808988800000001</v>
          </cell>
          <cell r="AW151">
            <v>2.5153799999999999E-4</v>
          </cell>
          <cell r="AX151">
            <v>0.19924125600000001</v>
          </cell>
          <cell r="AY151">
            <v>2.4688195999999999E-2</v>
          </cell>
        </row>
        <row r="152">
          <cell r="G152">
            <v>757</v>
          </cell>
          <cell r="H152">
            <v>486</v>
          </cell>
          <cell r="AD152">
            <v>0.51254953800000003</v>
          </cell>
          <cell r="AE152">
            <v>3.3048000000000002E-4</v>
          </cell>
          <cell r="AF152">
            <v>0.71475596200000002</v>
          </cell>
          <cell r="AG152">
            <v>6.5417313000000005E-2</v>
          </cell>
          <cell r="AM152">
            <v>0.67078189300000002</v>
          </cell>
          <cell r="AN152">
            <v>4.55327E-4</v>
          </cell>
          <cell r="AO152">
            <v>0.81893974599999997</v>
          </cell>
          <cell r="AP152">
            <v>1.1583263E-2</v>
          </cell>
          <cell r="AV152">
            <v>0.38477366299999999</v>
          </cell>
          <cell r="AW152">
            <v>4.8808800000000002E-4</v>
          </cell>
          <cell r="AX152">
            <v>0.19924125600000001</v>
          </cell>
          <cell r="AY152">
            <v>2.4688195999999999E-2</v>
          </cell>
        </row>
        <row r="153">
          <cell r="G153">
            <v>1149</v>
          </cell>
          <cell r="H153">
            <v>281</v>
          </cell>
          <cell r="AD153">
            <v>0.39860748499999998</v>
          </cell>
          <cell r="AE153">
            <v>2.08815E-4</v>
          </cell>
          <cell r="AF153">
            <v>0.71475596200000002</v>
          </cell>
          <cell r="AG153">
            <v>6.5417313000000005E-2</v>
          </cell>
          <cell r="AM153">
            <v>0.725978648</v>
          </cell>
          <cell r="AN153">
            <v>7.1047700000000005E-4</v>
          </cell>
          <cell r="AO153">
            <v>0.81893974599999997</v>
          </cell>
          <cell r="AP153">
            <v>1.1583263E-2</v>
          </cell>
          <cell r="AV153">
            <v>0.29181494699999999</v>
          </cell>
          <cell r="AW153">
            <v>7.3806800000000004E-4</v>
          </cell>
          <cell r="AX153">
            <v>0.19924125600000001</v>
          </cell>
          <cell r="AY153">
            <v>2.4688195999999999E-2</v>
          </cell>
        </row>
        <row r="154">
          <cell r="G154">
            <v>2331</v>
          </cell>
          <cell r="H154">
            <v>528</v>
          </cell>
          <cell r="AD154">
            <v>0.262548263</v>
          </cell>
          <cell r="AE154">
            <v>8.3100000000000001E-5</v>
          </cell>
          <cell r="AF154">
            <v>0.71475596200000002</v>
          </cell>
          <cell r="AG154">
            <v>6.5417313000000005E-2</v>
          </cell>
          <cell r="AM154">
            <v>0.82954545499999999</v>
          </cell>
          <cell r="AN154">
            <v>2.6831100000000003E-4</v>
          </cell>
          <cell r="AO154">
            <v>0.81893974599999997</v>
          </cell>
          <cell r="AP154">
            <v>1.1583263E-2</v>
          </cell>
          <cell r="AV154">
            <v>0.34848484800000001</v>
          </cell>
          <cell r="AW154">
            <v>4.3082199999999998E-4</v>
          </cell>
          <cell r="AX154">
            <v>0.19924125600000001</v>
          </cell>
          <cell r="AY154">
            <v>2.4688195999999999E-2</v>
          </cell>
        </row>
        <row r="164">
          <cell r="D164">
            <v>190</v>
          </cell>
          <cell r="J164">
            <v>0.15263157899999999</v>
          </cell>
          <cell r="K164">
            <v>6.8431299999999998E-4</v>
          </cell>
          <cell r="L164">
            <v>0.123615899</v>
          </cell>
          <cell r="M164">
            <v>4.260125E-3</v>
          </cell>
          <cell r="N164">
            <v>0.321052632</v>
          </cell>
          <cell r="O164">
            <v>1.153322E-3</v>
          </cell>
          <cell r="P164">
            <v>0.233722441</v>
          </cell>
          <cell r="Q164">
            <v>6.109349E-3</v>
          </cell>
          <cell r="AI164">
            <v>0.34210526299999999</v>
          </cell>
          <cell r="AJ164">
            <v>1.190843E-3</v>
          </cell>
          <cell r="AK164">
            <v>0.3758032</v>
          </cell>
          <cell r="AL164">
            <v>1.2568864000000001E-2</v>
          </cell>
          <cell r="AR164">
            <v>0.1</v>
          </cell>
          <cell r="AS164">
            <v>4.7618999999999998E-4</v>
          </cell>
          <cell r="AT164">
            <v>0.14228719500000001</v>
          </cell>
          <cell r="AU164">
            <v>2.4983480000000001E-3</v>
          </cell>
        </row>
        <row r="165">
          <cell r="D165">
            <v>209</v>
          </cell>
          <cell r="J165">
            <v>0.23444976100000001</v>
          </cell>
          <cell r="K165">
            <v>8.6289899999999998E-4</v>
          </cell>
          <cell r="L165">
            <v>0.123615899</v>
          </cell>
          <cell r="M165">
            <v>4.260125E-3</v>
          </cell>
          <cell r="N165">
            <v>0.167464115</v>
          </cell>
          <cell r="O165">
            <v>6.70288E-4</v>
          </cell>
          <cell r="P165">
            <v>0.233722441</v>
          </cell>
          <cell r="Q165">
            <v>6.109349E-3</v>
          </cell>
          <cell r="AI165">
            <v>0.43062201</v>
          </cell>
          <cell r="AJ165">
            <v>1.178782E-3</v>
          </cell>
          <cell r="AK165">
            <v>0.3758032</v>
          </cell>
          <cell r="AL165">
            <v>1.2568864000000001E-2</v>
          </cell>
          <cell r="AR165">
            <v>0.20574162700000001</v>
          </cell>
          <cell r="AS165">
            <v>7.8563500000000002E-4</v>
          </cell>
          <cell r="AT165">
            <v>0.14228719500000001</v>
          </cell>
          <cell r="AU165">
            <v>2.4983480000000001E-3</v>
          </cell>
        </row>
        <row r="166">
          <cell r="D166">
            <v>172</v>
          </cell>
          <cell r="J166">
            <v>0.20930232600000001</v>
          </cell>
          <cell r="K166">
            <v>9.6780599999999998E-4</v>
          </cell>
          <cell r="L166">
            <v>0.123615899</v>
          </cell>
          <cell r="M166">
            <v>4.260125E-3</v>
          </cell>
          <cell r="N166">
            <v>0.12790697700000001</v>
          </cell>
          <cell r="O166">
            <v>6.5231999999999996E-4</v>
          </cell>
          <cell r="P166">
            <v>0.233722441</v>
          </cell>
          <cell r="Q166">
            <v>6.109349E-3</v>
          </cell>
          <cell r="AI166">
            <v>0.57558139500000005</v>
          </cell>
          <cell r="AJ166">
            <v>1.4285820000000001E-3</v>
          </cell>
          <cell r="AK166">
            <v>0.3758032</v>
          </cell>
          <cell r="AL166">
            <v>1.2568864000000001E-2</v>
          </cell>
          <cell r="AR166">
            <v>9.8837208999999995E-2</v>
          </cell>
          <cell r="AS166">
            <v>5.2086799999999996E-4</v>
          </cell>
          <cell r="AT166">
            <v>0.14228719500000001</v>
          </cell>
          <cell r="AU166">
            <v>2.4983480000000001E-3</v>
          </cell>
        </row>
        <row r="167">
          <cell r="D167">
            <v>221</v>
          </cell>
          <cell r="J167">
            <v>0.21719457</v>
          </cell>
          <cell r="K167">
            <v>7.7282299999999996E-4</v>
          </cell>
          <cell r="L167">
            <v>0.123615899</v>
          </cell>
          <cell r="M167">
            <v>4.260125E-3</v>
          </cell>
          <cell r="N167">
            <v>0.14479638</v>
          </cell>
          <cell r="O167">
            <v>5.6286499999999996E-4</v>
          </cell>
          <cell r="P167">
            <v>0.233722441</v>
          </cell>
          <cell r="Q167">
            <v>6.109349E-3</v>
          </cell>
          <cell r="AI167">
            <v>0.56108597299999996</v>
          </cell>
          <cell r="AJ167">
            <v>1.119402E-3</v>
          </cell>
          <cell r="AK167">
            <v>0.3758032</v>
          </cell>
          <cell r="AL167">
            <v>1.2568864000000001E-2</v>
          </cell>
          <cell r="AR167">
            <v>0.13574660599999999</v>
          </cell>
          <cell r="AS167">
            <v>5.3326999999999997E-4</v>
          </cell>
          <cell r="AT167">
            <v>0.14228719500000001</v>
          </cell>
          <cell r="AU167">
            <v>2.4983480000000001E-3</v>
          </cell>
        </row>
        <row r="168">
          <cell r="D168">
            <v>409</v>
          </cell>
          <cell r="J168">
            <v>0.16136919299999999</v>
          </cell>
          <cell r="K168">
            <v>3.3168899999999997E-4</v>
          </cell>
          <cell r="L168">
            <v>0.123615899</v>
          </cell>
          <cell r="M168">
            <v>4.260125E-3</v>
          </cell>
          <cell r="N168">
            <v>0.20293398500000001</v>
          </cell>
          <cell r="O168">
            <v>3.9645000000000001E-4</v>
          </cell>
          <cell r="P168">
            <v>0.233722441</v>
          </cell>
          <cell r="Q168">
            <v>6.109349E-3</v>
          </cell>
          <cell r="AI168">
            <v>0.540342298</v>
          </cell>
          <cell r="AJ168">
            <v>6.0875600000000001E-4</v>
          </cell>
          <cell r="AK168">
            <v>0.3758032</v>
          </cell>
          <cell r="AL168">
            <v>1.2568864000000001E-2</v>
          </cell>
          <cell r="AR168">
            <v>0.11002445</v>
          </cell>
          <cell r="AS168">
            <v>2.39998E-4</v>
          </cell>
          <cell r="AT168">
            <v>0.14228719500000001</v>
          </cell>
          <cell r="AU168">
            <v>2.4983480000000001E-3</v>
          </cell>
        </row>
        <row r="169">
          <cell r="D169">
            <v>348</v>
          </cell>
          <cell r="J169">
            <v>0.18390804599999999</v>
          </cell>
          <cell r="K169">
            <v>4.3252399999999999E-4</v>
          </cell>
          <cell r="L169">
            <v>0.123615899</v>
          </cell>
          <cell r="M169">
            <v>4.260125E-3</v>
          </cell>
          <cell r="N169">
            <v>0.20689655200000001</v>
          </cell>
          <cell r="O169">
            <v>4.7288300000000001E-4</v>
          </cell>
          <cell r="P169">
            <v>0.233722441</v>
          </cell>
          <cell r="Q169">
            <v>6.109349E-3</v>
          </cell>
          <cell r="AI169">
            <v>0.42528735600000001</v>
          </cell>
          <cell r="AJ169">
            <v>7.0437500000000003E-4</v>
          </cell>
          <cell r="AK169">
            <v>0.3758032</v>
          </cell>
          <cell r="AL169">
            <v>1.2568864000000001E-2</v>
          </cell>
          <cell r="AR169">
            <v>0.18390804599999999</v>
          </cell>
          <cell r="AS169">
            <v>4.3252399999999999E-4</v>
          </cell>
          <cell r="AT169">
            <v>0.14228719500000001</v>
          </cell>
          <cell r="AU169">
            <v>2.4983480000000001E-3</v>
          </cell>
        </row>
        <row r="170">
          <cell r="D170">
            <v>514</v>
          </cell>
          <cell r="J170">
            <v>6.8093385000000006E-2</v>
          </cell>
          <cell r="K170">
            <v>1.2369700000000001E-4</v>
          </cell>
          <cell r="L170">
            <v>0.123615899</v>
          </cell>
          <cell r="M170">
            <v>4.260125E-3</v>
          </cell>
          <cell r="N170">
            <v>0.34630350199999999</v>
          </cell>
          <cell r="O170">
            <v>4.4128100000000002E-4</v>
          </cell>
          <cell r="P170">
            <v>0.233722441</v>
          </cell>
          <cell r="Q170">
            <v>6.109349E-3</v>
          </cell>
          <cell r="AI170">
            <v>0.34435797699999998</v>
          </cell>
          <cell r="AJ170">
            <v>4.4010799999999998E-4</v>
          </cell>
          <cell r="AK170">
            <v>0.3758032</v>
          </cell>
          <cell r="AL170">
            <v>1.2568864000000001E-2</v>
          </cell>
          <cell r="AR170">
            <v>0.130350195</v>
          </cell>
          <cell r="AS170">
            <v>2.2097299999999999E-4</v>
          </cell>
          <cell r="AT170">
            <v>0.14228719500000001</v>
          </cell>
          <cell r="AU170">
            <v>2.4983480000000001E-3</v>
          </cell>
        </row>
        <row r="171">
          <cell r="D171">
            <v>983</v>
          </cell>
          <cell r="J171">
            <v>8.0366225999999999E-2</v>
          </cell>
          <cell r="K171">
            <v>7.5300000000000001E-5</v>
          </cell>
          <cell r="L171">
            <v>0.123615899</v>
          </cell>
          <cell r="M171">
            <v>4.260125E-3</v>
          </cell>
          <cell r="N171">
            <v>0.368260427</v>
          </cell>
          <cell r="O171">
            <v>2.3690899999999999E-4</v>
          </cell>
          <cell r="P171">
            <v>0.233722441</v>
          </cell>
          <cell r="Q171">
            <v>6.109349E-3</v>
          </cell>
          <cell r="AI171">
            <v>0.26653102699999998</v>
          </cell>
          <cell r="AJ171">
            <v>1.9907599999999999E-4</v>
          </cell>
          <cell r="AK171">
            <v>0.3758032</v>
          </cell>
          <cell r="AL171">
            <v>1.2568864000000001E-2</v>
          </cell>
          <cell r="AR171">
            <v>0.13224822</v>
          </cell>
          <cell r="AS171">
            <v>1.1686199999999999E-4</v>
          </cell>
          <cell r="AT171">
            <v>0.14228719500000001</v>
          </cell>
          <cell r="AU171">
            <v>2.4983480000000001E-3</v>
          </cell>
        </row>
        <row r="172">
          <cell r="D172">
            <v>1123</v>
          </cell>
          <cell r="J172">
            <v>6.5004452000000004E-2</v>
          </cell>
          <cell r="K172">
            <v>5.4200000000000003E-5</v>
          </cell>
          <cell r="L172">
            <v>0.123615899</v>
          </cell>
          <cell r="M172">
            <v>4.260125E-3</v>
          </cell>
          <cell r="N172">
            <v>0.29830810299999999</v>
          </cell>
          <cell r="O172">
            <v>1.8656E-4</v>
          </cell>
          <cell r="P172">
            <v>0.233722441</v>
          </cell>
          <cell r="Q172">
            <v>6.109349E-3</v>
          </cell>
          <cell r="AI172">
            <v>0.34105075699999998</v>
          </cell>
          <cell r="AJ172">
            <v>2.00299E-4</v>
          </cell>
          <cell r="AK172">
            <v>0.3758032</v>
          </cell>
          <cell r="AL172">
            <v>1.2568864000000001E-2</v>
          </cell>
          <cell r="AR172">
            <v>0.16117542300000001</v>
          </cell>
          <cell r="AS172">
            <v>1.20497E-4</v>
          </cell>
          <cell r="AT172">
            <v>0.14228719500000001</v>
          </cell>
          <cell r="AU172">
            <v>2.4983480000000001E-3</v>
          </cell>
        </row>
        <row r="173">
          <cell r="D173">
            <v>1216</v>
          </cell>
          <cell r="J173">
            <v>7.3190789000000006E-2</v>
          </cell>
          <cell r="K173">
            <v>5.5800000000000001E-5</v>
          </cell>
          <cell r="L173">
            <v>0.123615899</v>
          </cell>
          <cell r="M173">
            <v>4.260125E-3</v>
          </cell>
          <cell r="N173">
            <v>0.25740131599999999</v>
          </cell>
          <cell r="O173">
            <v>1.57322E-4</v>
          </cell>
          <cell r="P173">
            <v>0.233722441</v>
          </cell>
          <cell r="Q173">
            <v>6.109349E-3</v>
          </cell>
          <cell r="AI173">
            <v>0.3125</v>
          </cell>
          <cell r="AJ173">
            <v>1.7682599999999999E-4</v>
          </cell>
          <cell r="AK173">
            <v>0.3758032</v>
          </cell>
          <cell r="AL173">
            <v>1.2568864000000001E-2</v>
          </cell>
          <cell r="AR173">
            <v>0.19490131599999999</v>
          </cell>
          <cell r="AS173">
            <v>1.2914799999999999E-4</v>
          </cell>
          <cell r="AT173">
            <v>0.14228719500000001</v>
          </cell>
          <cell r="AU173">
            <v>2.4983480000000001E-3</v>
          </cell>
        </row>
        <row r="174">
          <cell r="D174">
            <v>1311</v>
          </cell>
          <cell r="J174">
            <v>6.4073226999999996E-2</v>
          </cell>
          <cell r="K174">
            <v>4.5800000000000002E-5</v>
          </cell>
          <cell r="L174">
            <v>0.123615899</v>
          </cell>
          <cell r="M174">
            <v>4.260125E-3</v>
          </cell>
          <cell r="N174">
            <v>0.152555301</v>
          </cell>
          <cell r="O174">
            <v>9.87E-5</v>
          </cell>
          <cell r="P174">
            <v>0.233722441</v>
          </cell>
          <cell r="Q174">
            <v>6.109349E-3</v>
          </cell>
          <cell r="AI174">
            <v>0.30892448500000003</v>
          </cell>
          <cell r="AJ174">
            <v>1.6296999999999999E-4</v>
          </cell>
          <cell r="AK174">
            <v>0.3758032</v>
          </cell>
          <cell r="AL174">
            <v>1.2568864000000001E-2</v>
          </cell>
          <cell r="AR174">
            <v>0.25019069399999999</v>
          </cell>
          <cell r="AS174">
            <v>1.43203E-4</v>
          </cell>
          <cell r="AT174">
            <v>0.14228719500000001</v>
          </cell>
          <cell r="AU174">
            <v>2.4983480000000001E-3</v>
          </cell>
        </row>
        <row r="175">
          <cell r="D175">
            <v>1139</v>
          </cell>
          <cell r="J175">
            <v>7.7260755E-2</v>
          </cell>
          <cell r="K175">
            <v>6.2600000000000004E-5</v>
          </cell>
          <cell r="L175">
            <v>0.123615899</v>
          </cell>
          <cell r="M175">
            <v>4.260125E-3</v>
          </cell>
          <cell r="N175">
            <v>0.27392449499999999</v>
          </cell>
          <cell r="O175">
            <v>1.74771E-4</v>
          </cell>
          <cell r="P175">
            <v>0.233722441</v>
          </cell>
          <cell r="Q175">
            <v>6.109349E-3</v>
          </cell>
          <cell r="AI175">
            <v>0.23880597000000001</v>
          </cell>
          <cell r="AJ175">
            <v>1.59734E-4</v>
          </cell>
          <cell r="AK175">
            <v>0.3758032</v>
          </cell>
          <cell r="AL175">
            <v>1.2568864000000001E-2</v>
          </cell>
          <cell r="AR175">
            <v>7.3748903000000005E-2</v>
          </cell>
          <cell r="AS175">
            <v>6.0000000000000002E-5</v>
          </cell>
          <cell r="AT175">
            <v>0.14228719500000001</v>
          </cell>
          <cell r="AU175">
            <v>2.4983480000000001E-3</v>
          </cell>
        </row>
        <row r="176">
          <cell r="D176">
            <v>1257</v>
          </cell>
          <cell r="J176">
            <v>8.1145585000000006E-2</v>
          </cell>
          <cell r="K176">
            <v>5.94E-5</v>
          </cell>
          <cell r="L176">
            <v>0.123615899</v>
          </cell>
          <cell r="M176">
            <v>4.260125E-3</v>
          </cell>
          <cell r="N176">
            <v>0.18615751799999999</v>
          </cell>
          <cell r="O176">
            <v>1.20623E-4</v>
          </cell>
          <cell r="P176">
            <v>0.233722441</v>
          </cell>
          <cell r="Q176">
            <v>6.109349E-3</v>
          </cell>
          <cell r="AI176">
            <v>0.32617342900000001</v>
          </cell>
          <cell r="AJ176">
            <v>1.74988E-4</v>
          </cell>
          <cell r="AK176">
            <v>0.3758032</v>
          </cell>
          <cell r="AL176">
            <v>1.2568864000000001E-2</v>
          </cell>
          <cell r="AR176">
            <v>0.107398568</v>
          </cell>
          <cell r="AS176">
            <v>7.6299999999999998E-5</v>
          </cell>
          <cell r="AT176">
            <v>0.14228719500000001</v>
          </cell>
          <cell r="AU176">
            <v>2.4983480000000001E-3</v>
          </cell>
        </row>
        <row r="186">
          <cell r="G186">
            <v>454</v>
          </cell>
          <cell r="H186">
            <v>420</v>
          </cell>
          <cell r="AD186">
            <v>0.95814977999999995</v>
          </cell>
          <cell r="AE186">
            <v>8.8499999999999996E-5</v>
          </cell>
          <cell r="AF186">
            <v>0.94445786600000003</v>
          </cell>
          <cell r="AG186">
            <v>1.05383E-3</v>
          </cell>
          <cell r="AM186">
            <v>0.98809523799999999</v>
          </cell>
          <cell r="AN186">
            <v>2.8099999999999999E-5</v>
          </cell>
          <cell r="AO186">
            <v>0.91365352</v>
          </cell>
          <cell r="AP186">
            <v>3.0979309999999999E-3</v>
          </cell>
          <cell r="AV186">
            <v>1.1904761999999999E-2</v>
          </cell>
          <cell r="AW186">
            <v>2.8099999999999999E-5</v>
          </cell>
          <cell r="AX186">
            <v>8.6346480000000003E-2</v>
          </cell>
          <cell r="AY186">
            <v>3.0910619999999999E-3</v>
          </cell>
        </row>
        <row r="187">
          <cell r="G187">
            <v>983</v>
          </cell>
          <cell r="H187">
            <v>614</v>
          </cell>
          <cell r="AD187">
            <v>0.97456765000000001</v>
          </cell>
          <cell r="AE187">
            <v>2.5199999999999999E-5</v>
          </cell>
          <cell r="AF187">
            <v>0.94445786600000003</v>
          </cell>
          <cell r="AG187">
            <v>1.05383E-3</v>
          </cell>
          <cell r="AM187">
            <v>0.98697068399999999</v>
          </cell>
          <cell r="AN187">
            <v>2.0999999999999999E-5</v>
          </cell>
          <cell r="AO187">
            <v>0.91365352</v>
          </cell>
          <cell r="AP187">
            <v>3.0979309999999999E-3</v>
          </cell>
          <cell r="AV187">
            <v>1.3029316000000001E-2</v>
          </cell>
          <cell r="AW187">
            <v>2.0999999999999999E-5</v>
          </cell>
          <cell r="AX187">
            <v>8.6346480000000003E-2</v>
          </cell>
          <cell r="AY187">
            <v>3.0910619999999999E-3</v>
          </cell>
        </row>
        <row r="188">
          <cell r="G188">
            <v>1173</v>
          </cell>
          <cell r="H188">
            <v>801</v>
          </cell>
          <cell r="AD188">
            <v>0.99317988099999999</v>
          </cell>
          <cell r="AE188">
            <v>5.7799999999999997E-6</v>
          </cell>
          <cell r="AF188">
            <v>0.94445786600000003</v>
          </cell>
          <cell r="AG188">
            <v>1.05383E-3</v>
          </cell>
          <cell r="AM188">
            <v>0.94631710400000002</v>
          </cell>
          <cell r="AN188">
            <v>6.3499999999999999E-5</v>
          </cell>
          <cell r="AO188">
            <v>0.91365352</v>
          </cell>
          <cell r="AP188">
            <v>3.0979309999999999E-3</v>
          </cell>
          <cell r="AV188">
            <v>5.3682896000000001E-2</v>
          </cell>
          <cell r="AW188">
            <v>6.3499999999999999E-5</v>
          </cell>
          <cell r="AX188">
            <v>8.6346480000000003E-2</v>
          </cell>
          <cell r="AY188">
            <v>3.0910619999999999E-3</v>
          </cell>
        </row>
        <row r="189">
          <cell r="G189">
            <v>710</v>
          </cell>
          <cell r="H189">
            <v>343</v>
          </cell>
          <cell r="AD189">
            <v>0.97887323900000001</v>
          </cell>
          <cell r="AE189">
            <v>2.9200000000000002E-5</v>
          </cell>
          <cell r="AF189">
            <v>0.94445786600000003</v>
          </cell>
          <cell r="AG189">
            <v>1.05383E-3</v>
          </cell>
          <cell r="AM189">
            <v>0.97084548100000001</v>
          </cell>
          <cell r="AN189">
            <v>8.2799999999999993E-5</v>
          </cell>
          <cell r="AO189">
            <v>0.91365352</v>
          </cell>
          <cell r="AP189">
            <v>3.0979309999999999E-3</v>
          </cell>
          <cell r="AV189">
            <v>2.9154519E-2</v>
          </cell>
          <cell r="AW189">
            <v>8.2799999999999993E-5</v>
          </cell>
          <cell r="AX189">
            <v>8.6346480000000003E-2</v>
          </cell>
          <cell r="AY189">
            <v>3.0910619999999999E-3</v>
          </cell>
        </row>
        <row r="190">
          <cell r="G190">
            <v>940</v>
          </cell>
          <cell r="H190">
            <v>530</v>
          </cell>
          <cell r="AD190">
            <v>0.96595744699999997</v>
          </cell>
          <cell r="AE190">
            <v>3.4999999999999997E-5</v>
          </cell>
          <cell r="AF190">
            <v>0.94445786600000003</v>
          </cell>
          <cell r="AG190">
            <v>1.05383E-3</v>
          </cell>
          <cell r="AM190">
            <v>0.94716981099999997</v>
          </cell>
          <cell r="AN190">
            <v>9.4599999999999996E-5</v>
          </cell>
          <cell r="AO190">
            <v>0.91365352</v>
          </cell>
          <cell r="AP190">
            <v>3.0979309999999999E-3</v>
          </cell>
          <cell r="AV190">
            <v>5.2830189E-2</v>
          </cell>
          <cell r="AW190">
            <v>9.4599999999999996E-5</v>
          </cell>
          <cell r="AX190">
            <v>8.6346480000000003E-2</v>
          </cell>
          <cell r="AY190">
            <v>3.0910619999999999E-3</v>
          </cell>
        </row>
        <row r="191">
          <cell r="G191">
            <v>2215</v>
          </cell>
          <cell r="H191">
            <v>695</v>
          </cell>
          <cell r="AD191">
            <v>0.97652370200000005</v>
          </cell>
          <cell r="AE191">
            <v>1.04E-5</v>
          </cell>
          <cell r="AF191">
            <v>0.94445786600000003</v>
          </cell>
          <cell r="AG191">
            <v>1.05383E-3</v>
          </cell>
          <cell r="AM191">
            <v>0.92230215800000004</v>
          </cell>
          <cell r="AN191">
            <v>1.0325800000000001E-4</v>
          </cell>
          <cell r="AO191">
            <v>0.91365352</v>
          </cell>
          <cell r="AP191">
            <v>3.0979309999999999E-3</v>
          </cell>
          <cell r="AV191">
            <v>7.7697842000000003E-2</v>
          </cell>
          <cell r="AW191">
            <v>1.0325800000000001E-4</v>
          </cell>
          <cell r="AX191">
            <v>8.6346480000000003E-2</v>
          </cell>
          <cell r="AY191">
            <v>3.0910619999999999E-3</v>
          </cell>
        </row>
        <row r="192">
          <cell r="G192">
            <v>1908</v>
          </cell>
          <cell r="H192">
            <v>758</v>
          </cell>
          <cell r="AD192">
            <v>0.95702306100000001</v>
          </cell>
          <cell r="AE192">
            <v>2.16E-5</v>
          </cell>
          <cell r="AF192">
            <v>0.94445786600000003</v>
          </cell>
          <cell r="AG192">
            <v>1.05383E-3</v>
          </cell>
          <cell r="AM192">
            <v>0.90105540900000003</v>
          </cell>
          <cell r="AN192">
            <v>1.17774E-4</v>
          </cell>
          <cell r="AO192">
            <v>0.91365352</v>
          </cell>
          <cell r="AP192">
            <v>3.0979309999999999E-3</v>
          </cell>
          <cell r="AV192">
            <v>9.8944590999999998E-2</v>
          </cell>
          <cell r="AW192">
            <v>1.17774E-4</v>
          </cell>
          <cell r="AX192">
            <v>8.6346480000000003E-2</v>
          </cell>
          <cell r="AY192">
            <v>3.0910619999999999E-3</v>
          </cell>
        </row>
        <row r="193">
          <cell r="G193">
            <v>2447</v>
          </cell>
          <cell r="H193">
            <v>743</v>
          </cell>
          <cell r="AD193">
            <v>0.92766652999999999</v>
          </cell>
          <cell r="AE193">
            <v>2.7399999999999999E-5</v>
          </cell>
          <cell r="AF193">
            <v>0.94445786600000003</v>
          </cell>
          <cell r="AG193">
            <v>1.05383E-3</v>
          </cell>
          <cell r="AM193">
            <v>0.868102288</v>
          </cell>
          <cell r="AN193">
            <v>1.5431399999999999E-4</v>
          </cell>
          <cell r="AO193">
            <v>0.91365352</v>
          </cell>
          <cell r="AP193">
            <v>3.0979309999999999E-3</v>
          </cell>
          <cell r="AV193">
            <v>0.131897712</v>
          </cell>
          <cell r="AW193">
            <v>1.5431399999999999E-4</v>
          </cell>
          <cell r="AX193">
            <v>8.6346480000000003E-2</v>
          </cell>
          <cell r="AY193">
            <v>3.0910619999999999E-3</v>
          </cell>
        </row>
        <row r="194">
          <cell r="G194">
            <v>2095</v>
          </cell>
          <cell r="H194">
            <v>824</v>
          </cell>
          <cell r="AD194">
            <v>0.93317422400000005</v>
          </cell>
          <cell r="AE194">
            <v>2.9799999999999999E-5</v>
          </cell>
          <cell r="AF194">
            <v>0.94445786600000003</v>
          </cell>
          <cell r="AG194">
            <v>1.05383E-3</v>
          </cell>
          <cell r="AM194">
            <v>0.875</v>
          </cell>
          <cell r="AN194">
            <v>1.32898E-4</v>
          </cell>
          <cell r="AO194">
            <v>0.91365352</v>
          </cell>
          <cell r="AP194">
            <v>3.0979309999999999E-3</v>
          </cell>
          <cell r="AV194">
            <v>0.125</v>
          </cell>
          <cell r="AW194">
            <v>1.32898E-4</v>
          </cell>
          <cell r="AX194">
            <v>8.6346480000000003E-2</v>
          </cell>
          <cell r="AY194">
            <v>3.0910619999999999E-3</v>
          </cell>
        </row>
        <row r="195">
          <cell r="G195">
            <v>2389</v>
          </cell>
          <cell r="H195">
            <v>984</v>
          </cell>
          <cell r="AD195">
            <v>0.95144411900000003</v>
          </cell>
          <cell r="AE195">
            <v>1.9300000000000002E-5</v>
          </cell>
          <cell r="AF195">
            <v>0.94445786600000003</v>
          </cell>
          <cell r="AG195">
            <v>1.05383E-3</v>
          </cell>
          <cell r="AM195">
            <v>0.90345528500000005</v>
          </cell>
          <cell r="AN195">
            <v>8.8700000000000001E-5</v>
          </cell>
          <cell r="AO195">
            <v>0.91365352</v>
          </cell>
          <cell r="AP195">
            <v>3.0979309999999999E-3</v>
          </cell>
          <cell r="AV195">
            <v>9.6544715000000003E-2</v>
          </cell>
          <cell r="AW195">
            <v>8.8700000000000001E-5</v>
          </cell>
          <cell r="AX195">
            <v>8.6346480000000003E-2</v>
          </cell>
          <cell r="AY195">
            <v>3.0910619999999999E-3</v>
          </cell>
        </row>
        <row r="196">
          <cell r="G196">
            <v>2060</v>
          </cell>
          <cell r="H196">
            <v>748</v>
          </cell>
          <cell r="AD196">
            <v>0.90388349499999998</v>
          </cell>
          <cell r="AE196">
            <v>4.2200000000000003E-5</v>
          </cell>
          <cell r="AF196">
            <v>0.94445786600000003</v>
          </cell>
          <cell r="AG196">
            <v>1.05383E-3</v>
          </cell>
          <cell r="AM196">
            <v>0.93048128299999999</v>
          </cell>
          <cell r="AN196">
            <v>8.6600000000000004E-5</v>
          </cell>
          <cell r="AO196">
            <v>0.91365352</v>
          </cell>
          <cell r="AP196">
            <v>3.0979309999999999E-3</v>
          </cell>
          <cell r="AV196">
            <v>6.9518716999999994E-2</v>
          </cell>
          <cell r="AW196">
            <v>8.6600000000000004E-5</v>
          </cell>
          <cell r="AX196">
            <v>8.6346480000000003E-2</v>
          </cell>
          <cell r="AY196">
            <v>3.0910619999999999E-3</v>
          </cell>
        </row>
        <row r="197">
          <cell r="G197">
            <v>2635</v>
          </cell>
          <cell r="H197">
            <v>598</v>
          </cell>
          <cell r="AD197">
            <v>0.90132827299999996</v>
          </cell>
          <cell r="AE197">
            <v>3.3800000000000002E-5</v>
          </cell>
          <cell r="AF197">
            <v>0.94445786600000003</v>
          </cell>
          <cell r="AG197">
            <v>1.05383E-3</v>
          </cell>
          <cell r="AM197">
            <v>0.91806020099999996</v>
          </cell>
          <cell r="AN197">
            <v>1.2600600000000001E-4</v>
          </cell>
          <cell r="AO197">
            <v>0.91365352</v>
          </cell>
          <cell r="AP197">
            <v>3.0979309999999999E-3</v>
          </cell>
          <cell r="AV197">
            <v>8.1939798999999994E-2</v>
          </cell>
          <cell r="AW197">
            <v>1.2600600000000001E-4</v>
          </cell>
          <cell r="AX197">
            <v>8.6346480000000003E-2</v>
          </cell>
          <cell r="AY197">
            <v>3.0910619999999999E-3</v>
          </cell>
        </row>
        <row r="198">
          <cell r="G198">
            <v>3199</v>
          </cell>
          <cell r="H198">
            <v>568</v>
          </cell>
          <cell r="AD198">
            <v>0.91278524500000002</v>
          </cell>
          <cell r="AE198">
            <v>2.4899999999999999E-5</v>
          </cell>
          <cell r="AF198">
            <v>0.94445786600000003</v>
          </cell>
          <cell r="AG198">
            <v>1.05383E-3</v>
          </cell>
          <cell r="AM198">
            <v>0.88204225400000003</v>
          </cell>
          <cell r="AN198">
            <v>1.83499E-4</v>
          </cell>
          <cell r="AO198">
            <v>0.91365352</v>
          </cell>
          <cell r="AP198">
            <v>3.0979309999999999E-3</v>
          </cell>
          <cell r="AV198">
            <v>0.117957746</v>
          </cell>
          <cell r="AW198">
            <v>1.83499E-4</v>
          </cell>
          <cell r="AX198">
            <v>8.6346480000000003E-2</v>
          </cell>
          <cell r="AY198">
            <v>3.0910619999999999E-3</v>
          </cell>
        </row>
        <row r="208">
          <cell r="D208">
            <v>66</v>
          </cell>
          <cell r="J208">
            <v>0.393939394</v>
          </cell>
          <cell r="K208">
            <v>3.6730949999999999E-3</v>
          </cell>
          <cell r="L208">
            <v>0.18842210000000001</v>
          </cell>
          <cell r="M208">
            <v>1.3004187E-2</v>
          </cell>
          <cell r="N208">
            <v>0.37878787899999999</v>
          </cell>
          <cell r="O208">
            <v>3.620117E-3</v>
          </cell>
          <cell r="P208">
            <v>0.60603261600000002</v>
          </cell>
          <cell r="Q208">
            <v>2.2931693999999999E-2</v>
          </cell>
          <cell r="AI208">
            <v>0.56060606099999999</v>
          </cell>
          <cell r="AJ208">
            <v>3.7896449999999999E-3</v>
          </cell>
          <cell r="AK208">
            <v>0.32461732300000001</v>
          </cell>
          <cell r="AL208">
            <v>2.2102109000000002E-2</v>
          </cell>
          <cell r="AR208">
            <v>6.0606061000000003E-2</v>
          </cell>
          <cell r="AS208">
            <v>8.7589199999999997E-4</v>
          </cell>
          <cell r="AT208">
            <v>2.5532718999999999E-2</v>
          </cell>
          <cell r="AU208">
            <v>5.47684E-4</v>
          </cell>
        </row>
        <row r="209">
          <cell r="D209">
            <v>61</v>
          </cell>
          <cell r="J209">
            <v>0.44262295099999999</v>
          </cell>
          <cell r="K209">
            <v>4.1117979999999998E-3</v>
          </cell>
          <cell r="L209">
            <v>0.18842210000000001</v>
          </cell>
          <cell r="M209">
            <v>1.3004187E-2</v>
          </cell>
          <cell r="N209">
            <v>0.32786885199999999</v>
          </cell>
          <cell r="O209">
            <v>3.6728479999999998E-3</v>
          </cell>
          <cell r="P209">
            <v>0.60603261600000002</v>
          </cell>
          <cell r="Q209">
            <v>2.2931693999999999E-2</v>
          </cell>
          <cell r="AI209">
            <v>0.63934426200000005</v>
          </cell>
          <cell r="AJ209">
            <v>3.8430529999999999E-3</v>
          </cell>
          <cell r="AK209">
            <v>0.32461732300000001</v>
          </cell>
          <cell r="AL209">
            <v>2.2102109000000002E-2</v>
          </cell>
          <cell r="AR209">
            <v>1.6393443000000001E-2</v>
          </cell>
          <cell r="AS209">
            <v>2.6874499999999998E-4</v>
          </cell>
          <cell r="AT209">
            <v>2.5532718999999999E-2</v>
          </cell>
          <cell r="AU209">
            <v>5.47684E-4</v>
          </cell>
        </row>
        <row r="210">
          <cell r="D210">
            <v>101</v>
          </cell>
          <cell r="J210">
            <v>0.19801980199999999</v>
          </cell>
          <cell r="K210">
            <v>1.58808E-3</v>
          </cell>
          <cell r="L210">
            <v>0.18842210000000001</v>
          </cell>
          <cell r="M210">
            <v>1.3004187E-2</v>
          </cell>
          <cell r="N210">
            <v>0.63366336599999995</v>
          </cell>
          <cell r="O210">
            <v>2.3213410000000002E-3</v>
          </cell>
          <cell r="P210">
            <v>0.60603261600000002</v>
          </cell>
          <cell r="Q210">
            <v>2.2931693999999999E-2</v>
          </cell>
          <cell r="AI210">
            <v>0.27722772299999998</v>
          </cell>
          <cell r="AJ210">
            <v>2.003725E-3</v>
          </cell>
          <cell r="AK210">
            <v>0.32461732300000001</v>
          </cell>
          <cell r="AL210">
            <v>2.2102109000000002E-2</v>
          </cell>
          <cell r="AR210">
            <v>7.9207921000000001E-2</v>
          </cell>
          <cell r="AS210">
            <v>7.2933999999999998E-4</v>
          </cell>
          <cell r="AT210">
            <v>2.5532718999999999E-2</v>
          </cell>
          <cell r="AU210">
            <v>5.47684E-4</v>
          </cell>
        </row>
        <row r="211">
          <cell r="D211">
            <v>78</v>
          </cell>
          <cell r="J211">
            <v>0.23076923099999999</v>
          </cell>
          <cell r="K211">
            <v>2.3053869999999999E-3</v>
          </cell>
          <cell r="L211">
            <v>0.18842210000000001</v>
          </cell>
          <cell r="M211">
            <v>1.3004187E-2</v>
          </cell>
          <cell r="N211">
            <v>0.35897435900000002</v>
          </cell>
          <cell r="O211">
            <v>2.988465E-3</v>
          </cell>
          <cell r="P211">
            <v>0.60603261600000002</v>
          </cell>
          <cell r="Q211">
            <v>2.2931693999999999E-2</v>
          </cell>
          <cell r="AI211">
            <v>0.448717949</v>
          </cell>
          <cell r="AJ211">
            <v>3.212599E-3</v>
          </cell>
          <cell r="AK211">
            <v>0.32461732300000001</v>
          </cell>
          <cell r="AL211">
            <v>2.2102109000000002E-2</v>
          </cell>
          <cell r="AR211">
            <v>5.1282051000000002E-2</v>
          </cell>
          <cell r="AS211">
            <v>6.3184700000000005E-4</v>
          </cell>
          <cell r="AT211">
            <v>2.5532718999999999E-2</v>
          </cell>
          <cell r="AU211">
            <v>5.47684E-4</v>
          </cell>
        </row>
        <row r="212">
          <cell r="D212">
            <v>162</v>
          </cell>
          <cell r="J212">
            <v>0.27160493800000002</v>
          </cell>
          <cell r="K212">
            <v>1.2287929999999999E-3</v>
          </cell>
          <cell r="L212">
            <v>0.18842210000000001</v>
          </cell>
          <cell r="M212">
            <v>1.3004187E-2</v>
          </cell>
          <cell r="N212">
            <v>0.54938271599999999</v>
          </cell>
          <cell r="O212">
            <v>1.537648E-3</v>
          </cell>
          <cell r="P212">
            <v>0.60603261600000002</v>
          </cell>
          <cell r="Q212">
            <v>2.2931693999999999E-2</v>
          </cell>
          <cell r="AI212">
            <v>0.42592592600000001</v>
          </cell>
          <cell r="AJ212">
            <v>1.518714E-3</v>
          </cell>
          <cell r="AK212">
            <v>0.32461732300000001</v>
          </cell>
          <cell r="AL212">
            <v>2.2102109000000002E-2</v>
          </cell>
          <cell r="AR212">
            <v>0</v>
          </cell>
          <cell r="AS212">
            <v>0</v>
          </cell>
          <cell r="AT212">
            <v>2.5532718999999999E-2</v>
          </cell>
          <cell r="AU212">
            <v>5.47684E-4</v>
          </cell>
        </row>
        <row r="213">
          <cell r="D213">
            <v>165</v>
          </cell>
          <cell r="J213">
            <v>0.212121212</v>
          </cell>
          <cell r="K213">
            <v>1.01906E-3</v>
          </cell>
          <cell r="L213">
            <v>0.18842210000000001</v>
          </cell>
          <cell r="M213">
            <v>1.3004187E-2</v>
          </cell>
          <cell r="N213">
            <v>0.55151515200000001</v>
          </cell>
          <cell r="O213">
            <v>1.508208E-3</v>
          </cell>
          <cell r="P213">
            <v>0.60603261600000002</v>
          </cell>
          <cell r="Q213">
            <v>2.2931693999999999E-2</v>
          </cell>
          <cell r="AI213">
            <v>0.37575757599999998</v>
          </cell>
          <cell r="AJ213">
            <v>1.430267E-3</v>
          </cell>
          <cell r="AK213">
            <v>0.32461732300000001</v>
          </cell>
          <cell r="AL213">
            <v>2.2102109000000002E-2</v>
          </cell>
          <cell r="AR213">
            <v>3.6363635999999998E-2</v>
          </cell>
          <cell r="AS213">
            <v>2.1366700000000001E-4</v>
          </cell>
          <cell r="AT213">
            <v>2.5532718999999999E-2</v>
          </cell>
          <cell r="AU213">
            <v>5.47684E-4</v>
          </cell>
        </row>
        <row r="214">
          <cell r="D214">
            <v>257</v>
          </cell>
          <cell r="J214">
            <v>0.13618677000000001</v>
          </cell>
          <cell r="K214">
            <v>4.59531E-4</v>
          </cell>
          <cell r="L214">
            <v>0.18842210000000001</v>
          </cell>
          <cell r="M214">
            <v>1.3004187E-2</v>
          </cell>
          <cell r="N214">
            <v>0.68093385200000001</v>
          </cell>
          <cell r="O214">
            <v>8.4868300000000003E-4</v>
          </cell>
          <cell r="P214">
            <v>0.60603261600000002</v>
          </cell>
          <cell r="Q214">
            <v>2.2931693999999999E-2</v>
          </cell>
          <cell r="AI214">
            <v>0.28793774300000002</v>
          </cell>
          <cell r="AJ214">
            <v>8.0089699999999996E-4</v>
          </cell>
          <cell r="AK214">
            <v>0.32461732300000001</v>
          </cell>
          <cell r="AL214">
            <v>2.2102109000000002E-2</v>
          </cell>
          <cell r="AR214">
            <v>1.5564201999999999E-2</v>
          </cell>
          <cell r="AS214">
            <v>5.9899999999999999E-5</v>
          </cell>
          <cell r="AT214">
            <v>2.5532718999999999E-2</v>
          </cell>
          <cell r="AU214">
            <v>5.47684E-4</v>
          </cell>
        </row>
        <row r="215">
          <cell r="D215">
            <v>306</v>
          </cell>
          <cell r="J215">
            <v>0.130718954</v>
          </cell>
          <cell r="K215">
            <v>3.72562E-4</v>
          </cell>
          <cell r="L215">
            <v>0.18842210000000001</v>
          </cell>
          <cell r="M215">
            <v>1.3004187E-2</v>
          </cell>
          <cell r="N215">
            <v>0.67973856200000005</v>
          </cell>
          <cell r="O215">
            <v>7.1375099999999999E-4</v>
          </cell>
          <cell r="P215">
            <v>0.60603261600000002</v>
          </cell>
          <cell r="Q215">
            <v>2.2931693999999999E-2</v>
          </cell>
          <cell r="AI215">
            <v>0.27777777799999998</v>
          </cell>
          <cell r="AJ215">
            <v>6.57762E-4</v>
          </cell>
          <cell r="AK215">
            <v>0.32461732300000001</v>
          </cell>
          <cell r="AL215">
            <v>2.2102109000000002E-2</v>
          </cell>
          <cell r="AR215">
            <v>1.3071895E-2</v>
          </cell>
          <cell r="AS215">
            <v>4.2299999999999998E-5</v>
          </cell>
          <cell r="AT215">
            <v>2.5532718999999999E-2</v>
          </cell>
          <cell r="AU215">
            <v>5.47684E-4</v>
          </cell>
        </row>
        <row r="216">
          <cell r="D216">
            <v>424</v>
          </cell>
          <cell r="J216">
            <v>7.0754716999999995E-2</v>
          </cell>
          <cell r="K216">
            <v>1.55434E-4</v>
          </cell>
          <cell r="L216">
            <v>0.18842210000000001</v>
          </cell>
          <cell r="M216">
            <v>1.3004187E-2</v>
          </cell>
          <cell r="N216">
            <v>0.77358490599999996</v>
          </cell>
          <cell r="O216">
            <v>4.1406899999999998E-4</v>
          </cell>
          <cell r="P216">
            <v>0.60603261600000002</v>
          </cell>
          <cell r="Q216">
            <v>2.2931693999999999E-2</v>
          </cell>
          <cell r="AI216">
            <v>0.16745283</v>
          </cell>
          <cell r="AJ216">
            <v>3.2958E-4</v>
          </cell>
          <cell r="AK216">
            <v>0.32461732300000001</v>
          </cell>
          <cell r="AL216">
            <v>2.2102109000000002E-2</v>
          </cell>
          <cell r="AR216">
            <v>1.4150942999999999E-2</v>
          </cell>
          <cell r="AS216">
            <v>3.3000000000000003E-5</v>
          </cell>
          <cell r="AT216">
            <v>2.5532718999999999E-2</v>
          </cell>
          <cell r="AU216">
            <v>5.47684E-4</v>
          </cell>
        </row>
        <row r="217">
          <cell r="D217">
            <v>313</v>
          </cell>
          <cell r="J217">
            <v>0.17891373799999999</v>
          </cell>
          <cell r="K217">
            <v>4.7084500000000001E-4</v>
          </cell>
          <cell r="L217">
            <v>0.18842210000000001</v>
          </cell>
          <cell r="M217">
            <v>1.3004187E-2</v>
          </cell>
          <cell r="N217">
            <v>0.619808307</v>
          </cell>
          <cell r="O217">
            <v>7.5527600000000004E-4</v>
          </cell>
          <cell r="P217">
            <v>0.60603261600000002</v>
          </cell>
          <cell r="Q217">
            <v>2.2931693999999999E-2</v>
          </cell>
          <cell r="AI217">
            <v>0.35143770000000002</v>
          </cell>
          <cell r="AJ217">
            <v>7.3054200000000004E-4</v>
          </cell>
          <cell r="AK217">
            <v>0.32461732300000001</v>
          </cell>
          <cell r="AL217">
            <v>2.2102109000000002E-2</v>
          </cell>
          <cell r="AR217">
            <v>1.2779553000000001E-2</v>
          </cell>
          <cell r="AS217">
            <v>4.0399999999999999E-5</v>
          </cell>
          <cell r="AT217">
            <v>2.5532718999999999E-2</v>
          </cell>
          <cell r="AU217">
            <v>5.47684E-4</v>
          </cell>
        </row>
        <row r="218">
          <cell r="D218">
            <v>502</v>
          </cell>
          <cell r="J218">
            <v>0.109561753</v>
          </cell>
          <cell r="K218">
            <v>1.9472599999999999E-4</v>
          </cell>
          <cell r="L218">
            <v>0.18842210000000001</v>
          </cell>
          <cell r="M218">
            <v>1.3004187E-2</v>
          </cell>
          <cell r="N218">
            <v>0.67330677299999997</v>
          </cell>
          <cell r="O218">
            <v>4.3905099999999998E-4</v>
          </cell>
          <cell r="P218">
            <v>0.60603261600000002</v>
          </cell>
          <cell r="Q218">
            <v>2.2931693999999999E-2</v>
          </cell>
          <cell r="AI218">
            <v>0.25896414299999998</v>
          </cell>
          <cell r="AJ218">
            <v>3.8303700000000003E-4</v>
          </cell>
          <cell r="AK218">
            <v>0.32461732300000001</v>
          </cell>
          <cell r="AL218">
            <v>2.2102109000000002E-2</v>
          </cell>
          <cell r="AR218">
            <v>9.9601589999999997E-3</v>
          </cell>
          <cell r="AS218">
            <v>1.9700000000000001E-5</v>
          </cell>
          <cell r="AT218">
            <v>2.5532718999999999E-2</v>
          </cell>
          <cell r="AU218">
            <v>5.47684E-4</v>
          </cell>
        </row>
        <row r="219">
          <cell r="D219">
            <v>513</v>
          </cell>
          <cell r="J219">
            <v>0.10331384</v>
          </cell>
          <cell r="K219">
            <v>1.8093800000000001E-4</v>
          </cell>
          <cell r="L219">
            <v>0.18842210000000001</v>
          </cell>
          <cell r="M219">
            <v>1.3004187E-2</v>
          </cell>
          <cell r="N219">
            <v>0.74463937599999996</v>
          </cell>
          <cell r="O219">
            <v>3.7138999999999998E-4</v>
          </cell>
          <cell r="P219">
            <v>0.60603261600000002</v>
          </cell>
          <cell r="Q219">
            <v>2.2931693999999999E-2</v>
          </cell>
          <cell r="AI219">
            <v>0.16959064300000001</v>
          </cell>
          <cell r="AJ219">
            <v>2.7505800000000001E-4</v>
          </cell>
          <cell r="AK219">
            <v>0.32461732300000001</v>
          </cell>
          <cell r="AL219">
            <v>2.2102109000000002E-2</v>
          </cell>
          <cell r="AR219">
            <v>9.7465889999999999E-3</v>
          </cell>
          <cell r="AS219">
            <v>1.8899999999999999E-5</v>
          </cell>
          <cell r="AT219">
            <v>2.5532718999999999E-2</v>
          </cell>
          <cell r="AU219">
            <v>5.47684E-4</v>
          </cell>
        </row>
        <row r="220">
          <cell r="D220">
            <v>471</v>
          </cell>
          <cell r="J220">
            <v>0.10191082799999999</v>
          </cell>
          <cell r="K220">
            <v>1.9473400000000001E-4</v>
          </cell>
          <cell r="L220">
            <v>0.18842210000000001</v>
          </cell>
          <cell r="M220">
            <v>1.3004187E-2</v>
          </cell>
          <cell r="N220">
            <v>0.73885350299999997</v>
          </cell>
          <cell r="O220">
            <v>4.1052999999999999E-4</v>
          </cell>
          <cell r="P220">
            <v>0.60603261600000002</v>
          </cell>
          <cell r="Q220">
            <v>2.2931693999999999E-2</v>
          </cell>
          <cell r="AI220">
            <v>0.18895966</v>
          </cell>
          <cell r="AJ220">
            <v>3.26072E-4</v>
          </cell>
          <cell r="AK220">
            <v>0.32461732300000001</v>
          </cell>
          <cell r="AL220">
            <v>2.2102109000000002E-2</v>
          </cell>
          <cell r="AR220">
            <v>1.6985138E-2</v>
          </cell>
          <cell r="AS220">
            <v>3.5500000000000002E-5</v>
          </cell>
          <cell r="AT220">
            <v>2.5532718999999999E-2</v>
          </cell>
          <cell r="AU220">
            <v>5.47684E-4</v>
          </cell>
        </row>
        <row r="230">
          <cell r="G230">
            <v>364</v>
          </cell>
          <cell r="H230">
            <v>626</v>
          </cell>
          <cell r="AD230">
            <v>0.87912087900000002</v>
          </cell>
          <cell r="AE230">
            <v>2.9274800000000001E-4</v>
          </cell>
          <cell r="AF230">
            <v>0.82585154199999999</v>
          </cell>
          <cell r="AG230">
            <v>4.4134789999999997E-3</v>
          </cell>
          <cell r="AM230">
            <v>0.80670926499999995</v>
          </cell>
          <cell r="AN230">
            <v>2.4948700000000001E-4</v>
          </cell>
          <cell r="AO230">
            <v>0.82811818500000001</v>
          </cell>
          <cell r="AP230">
            <v>1.076132E-3</v>
          </cell>
          <cell r="AV230">
            <v>0.19329073499999999</v>
          </cell>
          <cell r="AW230">
            <v>2.4948700000000001E-4</v>
          </cell>
          <cell r="AX230">
            <v>0.17188181499999999</v>
          </cell>
          <cell r="AY230">
            <v>1.0755000000000001E-3</v>
          </cell>
        </row>
        <row r="231">
          <cell r="G231">
            <v>204</v>
          </cell>
          <cell r="H231">
            <v>821</v>
          </cell>
          <cell r="AD231">
            <v>0.735294118</v>
          </cell>
          <cell r="AE231">
            <v>9.5880100000000001E-4</v>
          </cell>
          <cell r="AF231">
            <v>0.82585154199999999</v>
          </cell>
          <cell r="AG231">
            <v>4.4134789999999997E-3</v>
          </cell>
          <cell r="AM231">
            <v>0.78806333699999997</v>
          </cell>
          <cell r="AN231">
            <v>2.0368200000000001E-4</v>
          </cell>
          <cell r="AO231">
            <v>0.82811818500000001</v>
          </cell>
          <cell r="AP231">
            <v>1.076132E-3</v>
          </cell>
          <cell r="AV231">
            <v>0.211936663</v>
          </cell>
          <cell r="AW231">
            <v>2.0368200000000001E-4</v>
          </cell>
          <cell r="AX231">
            <v>0.17188181499999999</v>
          </cell>
          <cell r="AY231">
            <v>1.0755000000000001E-3</v>
          </cell>
        </row>
        <row r="232">
          <cell r="G232">
            <v>254</v>
          </cell>
          <cell r="H232">
            <v>576</v>
          </cell>
          <cell r="AD232">
            <v>0.90157480300000004</v>
          </cell>
          <cell r="AE232">
            <v>3.5074200000000002E-4</v>
          </cell>
          <cell r="AF232">
            <v>0.82585154199999999</v>
          </cell>
          <cell r="AG232">
            <v>4.4134789999999997E-3</v>
          </cell>
          <cell r="AM232">
            <v>0.87847222199999997</v>
          </cell>
          <cell r="AN232">
            <v>1.8566700000000001E-4</v>
          </cell>
          <cell r="AO232">
            <v>0.82811818500000001</v>
          </cell>
          <cell r="AP232">
            <v>1.076132E-3</v>
          </cell>
          <cell r="AV232">
            <v>0.121527778</v>
          </cell>
          <cell r="AW232">
            <v>1.8566700000000001E-4</v>
          </cell>
          <cell r="AX232">
            <v>0.17188181499999999</v>
          </cell>
          <cell r="AY232">
            <v>1.0755000000000001E-3</v>
          </cell>
        </row>
        <row r="233">
          <cell r="G233">
            <v>375</v>
          </cell>
          <cell r="H233">
            <v>731</v>
          </cell>
          <cell r="AD233">
            <v>0.85066666700000004</v>
          </cell>
          <cell r="AE233">
            <v>3.3965999999999998E-4</v>
          </cell>
          <cell r="AF233">
            <v>0.82585154199999999</v>
          </cell>
          <cell r="AG233">
            <v>4.4134789999999997E-3</v>
          </cell>
          <cell r="AM233">
            <v>0.88645690799999999</v>
          </cell>
          <cell r="AN233">
            <v>1.37878E-4</v>
          </cell>
          <cell r="AO233">
            <v>0.82811818500000001</v>
          </cell>
          <cell r="AP233">
            <v>1.076132E-3</v>
          </cell>
          <cell r="AV233">
            <v>0.113543092</v>
          </cell>
          <cell r="AW233">
            <v>1.37878E-4</v>
          </cell>
          <cell r="AX233">
            <v>0.17188181499999999</v>
          </cell>
          <cell r="AY233">
            <v>1.0755000000000001E-3</v>
          </cell>
        </row>
        <row r="234">
          <cell r="G234">
            <v>390</v>
          </cell>
          <cell r="H234">
            <v>729</v>
          </cell>
          <cell r="AD234">
            <v>0.90256410300000001</v>
          </cell>
          <cell r="AE234">
            <v>2.2607200000000001E-4</v>
          </cell>
          <cell r="AF234">
            <v>0.82585154199999999</v>
          </cell>
          <cell r="AG234">
            <v>4.4134789999999997E-3</v>
          </cell>
          <cell r="AM234">
            <v>0.82578875200000001</v>
          </cell>
          <cell r="AN234">
            <v>1.97612E-4</v>
          </cell>
          <cell r="AO234">
            <v>0.82811818500000001</v>
          </cell>
          <cell r="AP234">
            <v>1.076132E-3</v>
          </cell>
          <cell r="AV234">
            <v>0.17421124800000001</v>
          </cell>
          <cell r="AW234">
            <v>1.97612E-4</v>
          </cell>
          <cell r="AX234">
            <v>0.17188181499999999</v>
          </cell>
          <cell r="AY234">
            <v>1.0755000000000001E-3</v>
          </cell>
        </row>
        <row r="235">
          <cell r="G235">
            <v>963</v>
          </cell>
          <cell r="H235">
            <v>836</v>
          </cell>
          <cell r="AD235">
            <v>0.84631360300000003</v>
          </cell>
          <cell r="AE235">
            <v>1.35205E-4</v>
          </cell>
          <cell r="AF235">
            <v>0.82585154199999999</v>
          </cell>
          <cell r="AG235">
            <v>4.4134789999999997E-3</v>
          </cell>
          <cell r="AM235">
            <v>0.83732057400000004</v>
          </cell>
          <cell r="AN235">
            <v>1.63132E-4</v>
          </cell>
          <cell r="AO235">
            <v>0.82811818500000001</v>
          </cell>
          <cell r="AP235">
            <v>1.076132E-3</v>
          </cell>
          <cell r="AV235">
            <v>0.16267942599999999</v>
          </cell>
          <cell r="AW235">
            <v>1.63132E-4</v>
          </cell>
          <cell r="AX235">
            <v>0.17188181499999999</v>
          </cell>
          <cell r="AY235">
            <v>1.0755000000000001E-3</v>
          </cell>
        </row>
        <row r="236">
          <cell r="G236">
            <v>487</v>
          </cell>
          <cell r="H236">
            <v>801</v>
          </cell>
          <cell r="AD236">
            <v>0.89322381900000003</v>
          </cell>
          <cell r="AE236">
            <v>1.96245E-4</v>
          </cell>
          <cell r="AF236">
            <v>0.82585154199999999</v>
          </cell>
          <cell r="AG236">
            <v>4.4134789999999997E-3</v>
          </cell>
          <cell r="AM236">
            <v>0.856429463</v>
          </cell>
          <cell r="AN236">
            <v>1.5369799999999999E-4</v>
          </cell>
          <cell r="AO236">
            <v>0.82811818500000001</v>
          </cell>
          <cell r="AP236">
            <v>1.076132E-3</v>
          </cell>
          <cell r="AV236">
            <v>0.143570537</v>
          </cell>
          <cell r="AW236">
            <v>1.5369799999999999E-4</v>
          </cell>
          <cell r="AX236">
            <v>0.17188181499999999</v>
          </cell>
          <cell r="AY236">
            <v>1.0755000000000001E-3</v>
          </cell>
        </row>
        <row r="237">
          <cell r="G237">
            <v>457</v>
          </cell>
          <cell r="H237">
            <v>675</v>
          </cell>
          <cell r="AD237">
            <v>0.81181619299999996</v>
          </cell>
          <cell r="AE237">
            <v>3.3502299999999999E-4</v>
          </cell>
          <cell r="AF237">
            <v>0.82585154199999999</v>
          </cell>
          <cell r="AG237">
            <v>4.4134789999999997E-3</v>
          </cell>
          <cell r="AM237">
            <v>0.82814814800000003</v>
          </cell>
          <cell r="AN237">
            <v>2.1115500000000001E-4</v>
          </cell>
          <cell r="AO237">
            <v>0.82811818500000001</v>
          </cell>
          <cell r="AP237">
            <v>1.076132E-3</v>
          </cell>
          <cell r="AV237">
            <v>0.171851852</v>
          </cell>
          <cell r="AW237">
            <v>2.1115500000000001E-4</v>
          </cell>
          <cell r="AX237">
            <v>0.17188181499999999</v>
          </cell>
          <cell r="AY237">
            <v>1.0755000000000001E-3</v>
          </cell>
        </row>
        <row r="238">
          <cell r="G238">
            <v>557</v>
          </cell>
          <cell r="H238">
            <v>1423</v>
          </cell>
          <cell r="AD238">
            <v>0.84560143600000004</v>
          </cell>
          <cell r="AE238">
            <v>2.3482E-4</v>
          </cell>
          <cell r="AF238">
            <v>0.82585154199999999</v>
          </cell>
          <cell r="AG238">
            <v>4.4134789999999997E-3</v>
          </cell>
          <cell r="AM238">
            <v>0.78004216400000004</v>
          </cell>
          <cell r="AN238">
            <v>1.20658E-4</v>
          </cell>
          <cell r="AO238">
            <v>0.82811818500000001</v>
          </cell>
          <cell r="AP238">
            <v>1.076132E-3</v>
          </cell>
          <cell r="AV238">
            <v>0.21995783599999999</v>
          </cell>
          <cell r="AW238">
            <v>1.20658E-4</v>
          </cell>
          <cell r="AX238">
            <v>0.17188181499999999</v>
          </cell>
          <cell r="AY238">
            <v>1.0755000000000001E-3</v>
          </cell>
        </row>
        <row r="239">
          <cell r="G239">
            <v>1185</v>
          </cell>
          <cell r="H239">
            <v>2765</v>
          </cell>
          <cell r="AD239">
            <v>0.88438818600000002</v>
          </cell>
          <cell r="AE239">
            <v>8.6399999999999999E-5</v>
          </cell>
          <cell r="AF239">
            <v>0.82585154199999999</v>
          </cell>
          <cell r="AG239">
            <v>4.4134789999999997E-3</v>
          </cell>
          <cell r="AM239">
            <v>0.79710669099999998</v>
          </cell>
          <cell r="AN239">
            <v>5.8499999999999999E-5</v>
          </cell>
          <cell r="AO239">
            <v>0.82811818500000001</v>
          </cell>
          <cell r="AP239">
            <v>1.076132E-3</v>
          </cell>
          <cell r="AV239">
            <v>0.20289330899999999</v>
          </cell>
          <cell r="AW239">
            <v>5.8499999999999999E-5</v>
          </cell>
          <cell r="AX239">
            <v>0.17188181499999999</v>
          </cell>
          <cell r="AY239">
            <v>1.0755000000000001E-3</v>
          </cell>
        </row>
        <row r="240">
          <cell r="G240">
            <v>958</v>
          </cell>
          <cell r="H240">
            <v>2151</v>
          </cell>
          <cell r="AD240">
            <v>0.79018789099999998</v>
          </cell>
          <cell r="AE240">
            <v>1.7323999999999999E-4</v>
          </cell>
          <cell r="AF240">
            <v>0.82585154199999999</v>
          </cell>
          <cell r="AG240">
            <v>4.4134789999999997E-3</v>
          </cell>
          <cell r="AM240">
            <v>0.80009297999999995</v>
          </cell>
          <cell r="AN240">
            <v>7.4400000000000006E-5</v>
          </cell>
          <cell r="AO240">
            <v>0.82811818500000001</v>
          </cell>
          <cell r="AP240">
            <v>1.076132E-3</v>
          </cell>
          <cell r="AV240">
            <v>0.19990701999999999</v>
          </cell>
          <cell r="AW240">
            <v>7.4400000000000006E-5</v>
          </cell>
          <cell r="AX240">
            <v>0.17188181499999999</v>
          </cell>
          <cell r="AY240">
            <v>1.0755000000000001E-3</v>
          </cell>
        </row>
        <row r="241">
          <cell r="G241">
            <v>1749</v>
          </cell>
          <cell r="H241">
            <v>1595</v>
          </cell>
          <cell r="AD241">
            <v>0.69582618600000001</v>
          </cell>
          <cell r="AE241">
            <v>1.21082E-4</v>
          </cell>
          <cell r="AF241">
            <v>0.82585154199999999</v>
          </cell>
          <cell r="AG241">
            <v>4.4134789999999997E-3</v>
          </cell>
          <cell r="AM241">
            <v>0.82257053300000005</v>
          </cell>
          <cell r="AN241">
            <v>9.1600000000000004E-5</v>
          </cell>
          <cell r="AO241">
            <v>0.82811818500000001</v>
          </cell>
          <cell r="AP241">
            <v>1.076132E-3</v>
          </cell>
          <cell r="AV241">
            <v>0.17742946700000001</v>
          </cell>
          <cell r="AW241">
            <v>9.1600000000000004E-5</v>
          </cell>
          <cell r="AX241">
            <v>0.17188181499999999</v>
          </cell>
          <cell r="AY241">
            <v>1.0755000000000001E-3</v>
          </cell>
        </row>
        <row r="242">
          <cell r="G242">
            <v>640</v>
          </cell>
          <cell r="H242">
            <v>524</v>
          </cell>
          <cell r="AD242">
            <v>0.74531250000000004</v>
          </cell>
          <cell r="AE242">
            <v>2.9706099999999999E-4</v>
          </cell>
          <cell r="AF242">
            <v>0.82585154199999999</v>
          </cell>
          <cell r="AG242">
            <v>4.4134789999999997E-3</v>
          </cell>
          <cell r="AM242">
            <v>0.85496183199999998</v>
          </cell>
          <cell r="AN242">
            <v>2.3709800000000001E-4</v>
          </cell>
          <cell r="AO242">
            <v>0.82811818500000001</v>
          </cell>
          <cell r="AP242">
            <v>1.076132E-3</v>
          </cell>
          <cell r="AV242">
            <v>0.145038168</v>
          </cell>
          <cell r="AW242">
            <v>2.3709800000000001E-4</v>
          </cell>
          <cell r="AX242">
            <v>0.17188181499999999</v>
          </cell>
          <cell r="AY242">
            <v>1.0755000000000001E-3</v>
          </cell>
        </row>
        <row r="252">
          <cell r="D252">
            <v>1221</v>
          </cell>
          <cell r="J252">
            <v>0.246519247</v>
          </cell>
          <cell r="K252">
            <v>1.5225199999999999E-4</v>
          </cell>
          <cell r="L252">
            <v>0.21847649699999999</v>
          </cell>
          <cell r="M252">
            <v>1.3657820000000001E-3</v>
          </cell>
          <cell r="N252">
            <v>9.9099098999999996E-2</v>
          </cell>
          <cell r="O252">
            <v>7.3200000000000004E-5</v>
          </cell>
          <cell r="P252">
            <v>0.102844633</v>
          </cell>
          <cell r="Q252">
            <v>1.7448629999999999E-3</v>
          </cell>
          <cell r="AI252">
            <v>0.75184275199999995</v>
          </cell>
          <cell r="AJ252">
            <v>1.52931E-4</v>
          </cell>
          <cell r="AK252">
            <v>0.70614782399999998</v>
          </cell>
          <cell r="AL252">
            <v>1.9061060000000001E-3</v>
          </cell>
          <cell r="AR252">
            <v>0.10892710899999999</v>
          </cell>
          <cell r="AS252">
            <v>7.9599999999999997E-5</v>
          </cell>
          <cell r="AT252">
            <v>0.112747126</v>
          </cell>
          <cell r="AU252">
            <v>1.0561609999999999E-3</v>
          </cell>
        </row>
        <row r="253">
          <cell r="D253">
            <v>1591</v>
          </cell>
          <cell r="J253">
            <v>0.233815211</v>
          </cell>
          <cell r="K253">
            <v>1.1267E-4</v>
          </cell>
          <cell r="L253">
            <v>0.21847649699999999</v>
          </cell>
          <cell r="M253">
            <v>1.3657820000000001E-3</v>
          </cell>
          <cell r="N253">
            <v>7.7938404000000003E-2</v>
          </cell>
          <cell r="O253">
            <v>4.5200000000000001E-5</v>
          </cell>
          <cell r="P253">
            <v>0.102844633</v>
          </cell>
          <cell r="Q253">
            <v>1.7448629999999999E-3</v>
          </cell>
          <cell r="AI253">
            <v>0.76492771800000003</v>
          </cell>
          <cell r="AJ253">
            <v>1.1309E-4</v>
          </cell>
          <cell r="AK253">
            <v>0.70614782399999998</v>
          </cell>
          <cell r="AL253">
            <v>1.9061060000000001E-3</v>
          </cell>
          <cell r="AR253">
            <v>0.12130735400000001</v>
          </cell>
          <cell r="AS253">
            <v>6.7000000000000002E-5</v>
          </cell>
          <cell r="AT253">
            <v>0.112747126</v>
          </cell>
          <cell r="AU253">
            <v>1.0561609999999999E-3</v>
          </cell>
        </row>
        <row r="254">
          <cell r="D254">
            <v>1203</v>
          </cell>
          <cell r="J254">
            <v>0.20532003300000001</v>
          </cell>
          <cell r="K254">
            <v>1.3574400000000001E-4</v>
          </cell>
          <cell r="L254">
            <v>0.21847649699999999</v>
          </cell>
          <cell r="M254">
            <v>1.3657820000000001E-3</v>
          </cell>
          <cell r="N254">
            <v>0.12551953399999999</v>
          </cell>
          <cell r="O254">
            <v>9.1299999999999997E-5</v>
          </cell>
          <cell r="P254">
            <v>0.102844633</v>
          </cell>
          <cell r="Q254">
            <v>1.7448629999999999E-3</v>
          </cell>
          <cell r="AI254">
            <v>0.71903574400000003</v>
          </cell>
          <cell r="AJ254">
            <v>1.68073E-4</v>
          </cell>
          <cell r="AK254">
            <v>0.70614782399999998</v>
          </cell>
          <cell r="AL254">
            <v>1.9061060000000001E-3</v>
          </cell>
          <cell r="AR254">
            <v>9.1438070999999996E-2</v>
          </cell>
          <cell r="AS254">
            <v>6.9099999999999999E-5</v>
          </cell>
          <cell r="AT254">
            <v>0.112747126</v>
          </cell>
          <cell r="AU254">
            <v>1.0561609999999999E-3</v>
          </cell>
        </row>
        <row r="255">
          <cell r="D255">
            <v>1041</v>
          </cell>
          <cell r="J255">
            <v>0.20845341000000001</v>
          </cell>
          <cell r="K255">
            <v>1.5865399999999999E-4</v>
          </cell>
          <cell r="L255">
            <v>0.21847649699999999</v>
          </cell>
          <cell r="M255">
            <v>1.3657820000000001E-3</v>
          </cell>
          <cell r="N255">
            <v>9.0297791000000002E-2</v>
          </cell>
          <cell r="O255">
            <v>7.8999999999999996E-5</v>
          </cell>
          <cell r="P255">
            <v>0.102844633</v>
          </cell>
          <cell r="Q255">
            <v>1.7448629999999999E-3</v>
          </cell>
          <cell r="AI255">
            <v>0.71950048</v>
          </cell>
          <cell r="AJ255">
            <v>1.94057E-4</v>
          </cell>
          <cell r="AK255">
            <v>0.70614782399999998</v>
          </cell>
          <cell r="AL255">
            <v>1.9061060000000001E-3</v>
          </cell>
          <cell r="AR255">
            <v>7.6849183000000001E-2</v>
          </cell>
          <cell r="AS255">
            <v>6.8200000000000004E-5</v>
          </cell>
          <cell r="AT255">
            <v>0.112747126</v>
          </cell>
          <cell r="AU255">
            <v>1.0561609999999999E-3</v>
          </cell>
        </row>
        <row r="256">
          <cell r="D256">
            <v>1117</v>
          </cell>
          <cell r="J256">
            <v>0.28021486099999998</v>
          </cell>
          <cell r="K256">
            <v>1.8073000000000001E-4</v>
          </cell>
          <cell r="L256">
            <v>0.21847649699999999</v>
          </cell>
          <cell r="M256">
            <v>1.3657820000000001E-3</v>
          </cell>
          <cell r="N256">
            <v>9.6687555999999994E-2</v>
          </cell>
          <cell r="O256">
            <v>7.8300000000000006E-5</v>
          </cell>
          <cell r="P256">
            <v>0.102844633</v>
          </cell>
          <cell r="Q256">
            <v>1.7448629999999999E-3</v>
          </cell>
          <cell r="AI256">
            <v>0.77350044799999995</v>
          </cell>
          <cell r="AJ256">
            <v>1.5698700000000001E-4</v>
          </cell>
          <cell r="AK256">
            <v>0.70614782399999998</v>
          </cell>
          <cell r="AL256">
            <v>1.9061060000000001E-3</v>
          </cell>
          <cell r="AR256">
            <v>5.5505818999999998E-2</v>
          </cell>
          <cell r="AS256">
            <v>4.6999999999999997E-5</v>
          </cell>
          <cell r="AT256">
            <v>0.112747126</v>
          </cell>
          <cell r="AU256">
            <v>1.0561609999999999E-3</v>
          </cell>
        </row>
        <row r="257">
          <cell r="D257">
            <v>1283</v>
          </cell>
          <cell r="J257">
            <v>0.27513639899999998</v>
          </cell>
          <cell r="K257">
            <v>1.5556700000000001E-4</v>
          </cell>
          <cell r="L257">
            <v>0.21847649699999999</v>
          </cell>
          <cell r="M257">
            <v>1.3657820000000001E-3</v>
          </cell>
          <cell r="N257">
            <v>9.6648479999999995E-2</v>
          </cell>
          <cell r="O257">
            <v>6.8100000000000002E-5</v>
          </cell>
          <cell r="P257">
            <v>0.102844633</v>
          </cell>
          <cell r="Q257">
            <v>1.7448629999999999E-3</v>
          </cell>
          <cell r="AI257">
            <v>0.71940763799999996</v>
          </cell>
          <cell r="AJ257">
            <v>1.5745700000000001E-4</v>
          </cell>
          <cell r="AK257">
            <v>0.70614782399999998</v>
          </cell>
          <cell r="AL257">
            <v>1.9061060000000001E-3</v>
          </cell>
          <cell r="AR257">
            <v>0.11457521399999999</v>
          </cell>
          <cell r="AS257">
            <v>7.9099999999999998E-5</v>
          </cell>
          <cell r="AT257">
            <v>0.112747126</v>
          </cell>
          <cell r="AU257">
            <v>1.0561609999999999E-3</v>
          </cell>
        </row>
        <row r="258">
          <cell r="D258">
            <v>1167</v>
          </cell>
          <cell r="J258">
            <v>0.26649528700000003</v>
          </cell>
          <cell r="K258">
            <v>1.67646E-4</v>
          </cell>
          <cell r="L258">
            <v>0.21847649699999999</v>
          </cell>
          <cell r="M258">
            <v>1.3657820000000001E-3</v>
          </cell>
          <cell r="N258">
            <v>3.5132819000000003E-2</v>
          </cell>
          <cell r="O258">
            <v>2.9099999999999999E-5</v>
          </cell>
          <cell r="P258">
            <v>0.102844633</v>
          </cell>
          <cell r="Q258">
            <v>1.7448629999999999E-3</v>
          </cell>
          <cell r="AI258">
            <v>0.715509854</v>
          </cell>
          <cell r="AJ258">
            <v>1.7457599999999999E-4</v>
          </cell>
          <cell r="AK258">
            <v>0.70614782399999998</v>
          </cell>
          <cell r="AL258">
            <v>1.9061060000000001E-3</v>
          </cell>
          <cell r="AR258">
            <v>0.14481576700000001</v>
          </cell>
          <cell r="AS258">
            <v>1.0621299999999999E-4</v>
          </cell>
          <cell r="AT258">
            <v>0.112747126</v>
          </cell>
          <cell r="AU258">
            <v>1.0561609999999999E-3</v>
          </cell>
        </row>
        <row r="259">
          <cell r="D259">
            <v>1571</v>
          </cell>
          <cell r="J259">
            <v>0.187141948</v>
          </cell>
          <cell r="K259">
            <v>9.6899999999999997E-5</v>
          </cell>
          <cell r="L259">
            <v>0.21847649699999999</v>
          </cell>
          <cell r="M259">
            <v>1.3657820000000001E-3</v>
          </cell>
          <cell r="N259">
            <v>0.12667091</v>
          </cell>
          <cell r="O259">
            <v>7.0500000000000006E-5</v>
          </cell>
          <cell r="P259">
            <v>0.102844633</v>
          </cell>
          <cell r="Q259">
            <v>1.7448629999999999E-3</v>
          </cell>
          <cell r="AI259">
            <v>0.69700827499999995</v>
          </cell>
          <cell r="AJ259">
            <v>1.3451399999999999E-4</v>
          </cell>
          <cell r="AK259">
            <v>0.70614782399999998</v>
          </cell>
          <cell r="AL259">
            <v>1.9061060000000001E-3</v>
          </cell>
          <cell r="AR259">
            <v>0.12985359599999999</v>
          </cell>
          <cell r="AS259">
            <v>7.2000000000000002E-5</v>
          </cell>
          <cell r="AT259">
            <v>0.112747126</v>
          </cell>
          <cell r="AU259">
            <v>1.0561609999999999E-3</v>
          </cell>
        </row>
        <row r="260">
          <cell r="D260">
            <v>1979</v>
          </cell>
          <cell r="J260">
            <v>0.16776149600000001</v>
          </cell>
          <cell r="K260">
            <v>7.0599999999999995E-5</v>
          </cell>
          <cell r="L260">
            <v>0.21847649699999999</v>
          </cell>
          <cell r="M260">
            <v>1.3657820000000001E-3</v>
          </cell>
          <cell r="N260">
            <v>7.5290550999999997E-2</v>
          </cell>
          <cell r="O260">
            <v>3.5200000000000002E-5</v>
          </cell>
          <cell r="P260">
            <v>0.102844633</v>
          </cell>
          <cell r="Q260">
            <v>1.7448629999999999E-3</v>
          </cell>
          <cell r="AI260">
            <v>0.67003537099999999</v>
          </cell>
          <cell r="AJ260">
            <v>1.11773E-4</v>
          </cell>
          <cell r="AK260">
            <v>0.70614782399999998</v>
          </cell>
          <cell r="AL260">
            <v>1.9061060000000001E-3</v>
          </cell>
          <cell r="AR260">
            <v>0.16422435599999999</v>
          </cell>
          <cell r="AS260">
            <v>6.9400000000000006E-5</v>
          </cell>
          <cell r="AT260">
            <v>0.112747126</v>
          </cell>
          <cell r="AU260">
            <v>1.0561609999999999E-3</v>
          </cell>
        </row>
        <row r="261">
          <cell r="D261">
            <v>1976</v>
          </cell>
          <cell r="J261">
            <v>0.17763157900000001</v>
          </cell>
          <cell r="K261">
            <v>7.3999999999999996E-5</v>
          </cell>
          <cell r="L261">
            <v>0.21847649699999999</v>
          </cell>
          <cell r="M261">
            <v>1.3657820000000001E-3</v>
          </cell>
          <cell r="N261">
            <v>6.2753035999999998E-2</v>
          </cell>
          <cell r="O261">
            <v>2.9799999999999999E-5</v>
          </cell>
          <cell r="P261">
            <v>0.102844633</v>
          </cell>
          <cell r="Q261">
            <v>1.7448629999999999E-3</v>
          </cell>
          <cell r="AI261">
            <v>0.75708502</v>
          </cell>
          <cell r="AJ261">
            <v>9.31E-5</v>
          </cell>
          <cell r="AK261">
            <v>0.70614782399999998</v>
          </cell>
          <cell r="AL261">
            <v>1.9061060000000001E-3</v>
          </cell>
          <cell r="AR261">
            <v>0.11386639699999999</v>
          </cell>
          <cell r="AS261">
            <v>5.1100000000000002E-5</v>
          </cell>
          <cell r="AT261">
            <v>0.112747126</v>
          </cell>
          <cell r="AU261">
            <v>1.0561609999999999E-3</v>
          </cell>
        </row>
        <row r="262">
          <cell r="D262">
            <v>1997</v>
          </cell>
          <cell r="J262">
            <v>0.17826740099999999</v>
          </cell>
          <cell r="K262">
            <v>7.3399999999999995E-5</v>
          </cell>
          <cell r="L262">
            <v>0.21847649699999999</v>
          </cell>
          <cell r="M262">
            <v>1.3657820000000001E-3</v>
          </cell>
          <cell r="N262">
            <v>7.7616425000000003E-2</v>
          </cell>
          <cell r="O262">
            <v>3.5899999999999998E-5</v>
          </cell>
          <cell r="P262">
            <v>0.102844633</v>
          </cell>
          <cell r="Q262">
            <v>1.7448629999999999E-3</v>
          </cell>
          <cell r="AI262">
            <v>0.69404106200000004</v>
          </cell>
          <cell r="AJ262">
            <v>1.06387E-4</v>
          </cell>
          <cell r="AK262">
            <v>0.70614782399999998</v>
          </cell>
          <cell r="AL262">
            <v>1.9061060000000001E-3</v>
          </cell>
          <cell r="AR262">
            <v>0.14972458699999999</v>
          </cell>
          <cell r="AS262">
            <v>6.3800000000000006E-5</v>
          </cell>
          <cell r="AT262">
            <v>0.112747126</v>
          </cell>
          <cell r="AU262">
            <v>1.0561609999999999E-3</v>
          </cell>
        </row>
        <row r="263">
          <cell r="D263">
            <v>1472</v>
          </cell>
          <cell r="J263">
            <v>0.228940217</v>
          </cell>
          <cell r="K263">
            <v>1.20004E-4</v>
          </cell>
          <cell r="L263">
            <v>0.21847649699999999</v>
          </cell>
          <cell r="M263">
            <v>1.3657820000000001E-3</v>
          </cell>
          <cell r="N263">
            <v>0.11073369600000001</v>
          </cell>
          <cell r="O263">
            <v>6.69E-5</v>
          </cell>
          <cell r="P263">
            <v>0.102844633</v>
          </cell>
          <cell r="Q263">
            <v>1.7448629999999999E-3</v>
          </cell>
          <cell r="AI263">
            <v>0.66915760899999999</v>
          </cell>
          <cell r="AJ263">
            <v>1.505E-4</v>
          </cell>
          <cell r="AK263">
            <v>0.70614782399999998</v>
          </cell>
          <cell r="AL263">
            <v>1.9061060000000001E-3</v>
          </cell>
          <cell r="AR263">
            <v>0.13790760899999999</v>
          </cell>
          <cell r="AS263">
            <v>8.0799999999999999E-5</v>
          </cell>
          <cell r="AT263">
            <v>0.112747126</v>
          </cell>
          <cell r="AU263">
            <v>1.0561609999999999E-3</v>
          </cell>
        </row>
        <row r="264">
          <cell r="D264">
            <v>1657</v>
          </cell>
          <cell r="J264">
            <v>0.21062160499999999</v>
          </cell>
          <cell r="K264">
            <v>1.00399E-4</v>
          </cell>
          <cell r="L264">
            <v>0.21847649699999999</v>
          </cell>
          <cell r="M264">
            <v>1.3657820000000001E-3</v>
          </cell>
          <cell r="N264">
            <v>0.15570307799999999</v>
          </cell>
          <cell r="O264">
            <v>7.9400000000000006E-5</v>
          </cell>
          <cell r="P264">
            <v>0.102844633</v>
          </cell>
          <cell r="Q264">
            <v>1.7448629999999999E-3</v>
          </cell>
          <cell r="AI264">
            <v>0.63246831599999997</v>
          </cell>
          <cell r="AJ264">
            <v>1.4037000000000001E-4</v>
          </cell>
          <cell r="AK264">
            <v>0.70614782399999998</v>
          </cell>
          <cell r="AL264">
            <v>1.9061060000000001E-3</v>
          </cell>
          <cell r="AR264">
            <v>9.4146046999999997E-2</v>
          </cell>
          <cell r="AS264">
            <v>5.1499999999999998E-5</v>
          </cell>
          <cell r="AT264">
            <v>0.112747126</v>
          </cell>
          <cell r="AU264">
            <v>1.0561609999999999E-3</v>
          </cell>
        </row>
        <row r="274">
          <cell r="G274">
            <v>525</v>
          </cell>
          <cell r="H274">
            <v>292</v>
          </cell>
          <cell r="AD274">
            <v>0.98476190500000005</v>
          </cell>
          <cell r="AE274">
            <v>2.8600000000000001E-5</v>
          </cell>
          <cell r="AF274">
            <v>0.98358856900000002</v>
          </cell>
          <cell r="AG274">
            <v>8.8900000000000006E-5</v>
          </cell>
          <cell r="AM274">
            <v>0.96232876700000003</v>
          </cell>
          <cell r="AN274">
            <v>1.24578E-4</v>
          </cell>
          <cell r="AO274">
            <v>0.94453026799999995</v>
          </cell>
          <cell r="AP274">
            <v>9.1593100000000004E-4</v>
          </cell>
          <cell r="AV274">
            <v>3.7671232999999998E-2</v>
          </cell>
          <cell r="AW274">
            <v>1.24578E-4</v>
          </cell>
          <cell r="AX274">
            <v>5.5469732000000001E-2</v>
          </cell>
          <cell r="AY274">
            <v>9.1827300000000005E-4</v>
          </cell>
        </row>
        <row r="275">
          <cell r="G275">
            <v>880</v>
          </cell>
          <cell r="H275">
            <v>634</v>
          </cell>
          <cell r="AD275">
            <v>0.98068181799999998</v>
          </cell>
          <cell r="AE275">
            <v>2.16E-5</v>
          </cell>
          <cell r="AF275">
            <v>0.98358856900000002</v>
          </cell>
          <cell r="AG275">
            <v>8.8900000000000006E-5</v>
          </cell>
          <cell r="AM275">
            <v>0.97003154599999997</v>
          </cell>
          <cell r="AN275">
            <v>4.5899999999999998E-5</v>
          </cell>
          <cell r="AO275">
            <v>0.94453026799999995</v>
          </cell>
          <cell r="AP275">
            <v>9.1593100000000004E-4</v>
          </cell>
          <cell r="AV275">
            <v>2.9968453999999999E-2</v>
          </cell>
          <cell r="AW275">
            <v>4.5899999999999998E-5</v>
          </cell>
          <cell r="AX275">
            <v>5.5469732000000001E-2</v>
          </cell>
          <cell r="AY275">
            <v>9.1827300000000005E-4</v>
          </cell>
        </row>
        <row r="276">
          <cell r="G276">
            <v>1714</v>
          </cell>
          <cell r="H276">
            <v>918</v>
          </cell>
          <cell r="AD276">
            <v>0.98483080499999998</v>
          </cell>
          <cell r="AE276">
            <v>8.7199999999999995E-6</v>
          </cell>
          <cell r="AF276">
            <v>0.98358856900000002</v>
          </cell>
          <cell r="AG276">
            <v>8.8900000000000006E-5</v>
          </cell>
          <cell r="AM276">
            <v>0.95098039199999995</v>
          </cell>
          <cell r="AN276">
            <v>5.0800000000000002E-5</v>
          </cell>
          <cell r="AO276">
            <v>0.94453026799999995</v>
          </cell>
          <cell r="AP276">
            <v>9.1593100000000004E-4</v>
          </cell>
          <cell r="AV276">
            <v>4.9019607999999999E-2</v>
          </cell>
          <cell r="AW276">
            <v>5.0800000000000002E-5</v>
          </cell>
          <cell r="AX276">
            <v>5.5469732000000001E-2</v>
          </cell>
          <cell r="AY276">
            <v>9.1827300000000005E-4</v>
          </cell>
        </row>
        <row r="277">
          <cell r="G277">
            <v>761</v>
          </cell>
          <cell r="H277">
            <v>556</v>
          </cell>
          <cell r="AD277">
            <v>0.97634691200000001</v>
          </cell>
          <cell r="AE277">
            <v>3.04E-5</v>
          </cell>
          <cell r="AF277">
            <v>0.98358856900000002</v>
          </cell>
          <cell r="AG277">
            <v>8.8900000000000006E-5</v>
          </cell>
          <cell r="AM277">
            <v>0.96043165500000005</v>
          </cell>
          <cell r="AN277">
            <v>6.8499999999999998E-5</v>
          </cell>
          <cell r="AO277">
            <v>0.94453026799999995</v>
          </cell>
          <cell r="AP277">
            <v>9.1593100000000004E-4</v>
          </cell>
          <cell r="AV277">
            <v>3.9568344999999998E-2</v>
          </cell>
          <cell r="AW277">
            <v>6.8499999999999998E-5</v>
          </cell>
          <cell r="AX277">
            <v>5.5469732000000001E-2</v>
          </cell>
          <cell r="AY277">
            <v>9.1827300000000005E-4</v>
          </cell>
        </row>
        <row r="278">
          <cell r="G278">
            <v>1117</v>
          </cell>
          <cell r="H278">
            <v>702</v>
          </cell>
          <cell r="AD278">
            <v>0.98746642799999995</v>
          </cell>
          <cell r="AE278">
            <v>1.11E-5</v>
          </cell>
          <cell r="AF278">
            <v>0.98358856900000002</v>
          </cell>
          <cell r="AG278">
            <v>8.8900000000000006E-5</v>
          </cell>
          <cell r="AM278">
            <v>0.97435897400000004</v>
          </cell>
          <cell r="AN278">
            <v>3.5599999999999998E-5</v>
          </cell>
          <cell r="AO278">
            <v>0.94453026799999995</v>
          </cell>
          <cell r="AP278">
            <v>9.1593100000000004E-4</v>
          </cell>
          <cell r="AV278">
            <v>2.5641026000000001E-2</v>
          </cell>
          <cell r="AW278">
            <v>3.5599999999999998E-5</v>
          </cell>
          <cell r="AX278">
            <v>5.5469732000000001E-2</v>
          </cell>
          <cell r="AY278">
            <v>9.1827300000000005E-4</v>
          </cell>
        </row>
        <row r="279">
          <cell r="G279">
            <v>1398</v>
          </cell>
          <cell r="H279">
            <v>489</v>
          </cell>
          <cell r="AD279">
            <v>0.99284692399999996</v>
          </cell>
          <cell r="AE279">
            <v>5.0799999999999996E-6</v>
          </cell>
          <cell r="AF279">
            <v>0.98358856900000002</v>
          </cell>
          <cell r="AG279">
            <v>8.8900000000000006E-5</v>
          </cell>
          <cell r="AM279">
            <v>0.93660531700000005</v>
          </cell>
          <cell r="AN279">
            <v>1.21672E-4</v>
          </cell>
          <cell r="AO279">
            <v>0.94453026799999995</v>
          </cell>
          <cell r="AP279">
            <v>9.1593100000000004E-4</v>
          </cell>
          <cell r="AV279">
            <v>6.3394682999999993E-2</v>
          </cell>
          <cell r="AW279">
            <v>1.21672E-4</v>
          </cell>
          <cell r="AX279">
            <v>5.5469732000000001E-2</v>
          </cell>
          <cell r="AY279">
            <v>9.1827300000000005E-4</v>
          </cell>
        </row>
        <row r="280">
          <cell r="G280">
            <v>1429</v>
          </cell>
          <cell r="H280">
            <v>635</v>
          </cell>
          <cell r="AD280">
            <v>0.96571028699999995</v>
          </cell>
          <cell r="AE280">
            <v>2.3200000000000001E-5</v>
          </cell>
          <cell r="AF280">
            <v>0.98358856900000002</v>
          </cell>
          <cell r="AG280">
            <v>8.8900000000000006E-5</v>
          </cell>
          <cell r="AM280">
            <v>0.94803149600000003</v>
          </cell>
          <cell r="AN280">
            <v>7.7700000000000005E-5</v>
          </cell>
          <cell r="AO280">
            <v>0.94453026799999995</v>
          </cell>
          <cell r="AP280">
            <v>9.1593100000000004E-4</v>
          </cell>
          <cell r="AV280">
            <v>5.1968503999999999E-2</v>
          </cell>
          <cell r="AW280">
            <v>7.7700000000000005E-5</v>
          </cell>
          <cell r="AX280">
            <v>5.5469732000000001E-2</v>
          </cell>
          <cell r="AY280">
            <v>9.1827300000000005E-4</v>
          </cell>
        </row>
        <row r="281">
          <cell r="G281">
            <v>2502</v>
          </cell>
          <cell r="H281">
            <v>720</v>
          </cell>
          <cell r="AD281">
            <v>0.98641087100000002</v>
          </cell>
          <cell r="AE281">
            <v>5.3600000000000004E-6</v>
          </cell>
          <cell r="AF281">
            <v>0.98358856900000002</v>
          </cell>
          <cell r="AG281">
            <v>8.8900000000000006E-5</v>
          </cell>
          <cell r="AM281">
            <v>0.94444444400000005</v>
          </cell>
          <cell r="AN281">
            <v>7.2999999999999999E-5</v>
          </cell>
          <cell r="AO281">
            <v>0.94453026799999995</v>
          </cell>
          <cell r="AP281">
            <v>9.1593100000000004E-4</v>
          </cell>
          <cell r="AV281">
            <v>5.5555555999999999E-2</v>
          </cell>
          <cell r="AW281">
            <v>7.2999999999999999E-5</v>
          </cell>
          <cell r="AX281">
            <v>5.5469732000000001E-2</v>
          </cell>
          <cell r="AY281">
            <v>9.1827300000000005E-4</v>
          </cell>
        </row>
        <row r="282">
          <cell r="G282">
            <v>2746</v>
          </cell>
          <cell r="H282">
            <v>1021</v>
          </cell>
          <cell r="AD282">
            <v>0.96467589200000003</v>
          </cell>
          <cell r="AE282">
            <v>1.24E-5</v>
          </cell>
          <cell r="AF282">
            <v>0.98358856900000002</v>
          </cell>
          <cell r="AG282">
            <v>8.8900000000000006E-5</v>
          </cell>
          <cell r="AM282">
            <v>0.95788442699999998</v>
          </cell>
          <cell r="AN282">
            <v>3.96E-5</v>
          </cell>
          <cell r="AO282">
            <v>0.94453026799999995</v>
          </cell>
          <cell r="AP282">
            <v>9.1593100000000004E-4</v>
          </cell>
          <cell r="AV282">
            <v>4.2115573000000003E-2</v>
          </cell>
          <cell r="AW282">
            <v>3.96E-5</v>
          </cell>
          <cell r="AX282">
            <v>5.5469732000000001E-2</v>
          </cell>
          <cell r="AY282">
            <v>9.1827300000000005E-4</v>
          </cell>
        </row>
        <row r="283">
          <cell r="G283">
            <v>2836</v>
          </cell>
          <cell r="H283">
            <v>1053</v>
          </cell>
          <cell r="AD283">
            <v>0.98942172100000003</v>
          </cell>
          <cell r="AE283">
            <v>3.6899999999999998E-6</v>
          </cell>
          <cell r="AF283">
            <v>0.98358856900000002</v>
          </cell>
          <cell r="AG283">
            <v>8.8900000000000006E-5</v>
          </cell>
          <cell r="AM283">
            <v>0.96391263100000002</v>
          </cell>
          <cell r="AN283">
            <v>3.3099999999999998E-5</v>
          </cell>
          <cell r="AO283">
            <v>0.94453026799999995</v>
          </cell>
          <cell r="AP283">
            <v>9.1593100000000004E-4</v>
          </cell>
          <cell r="AV283">
            <v>3.6087369000000001E-2</v>
          </cell>
          <cell r="AW283">
            <v>3.3099999999999998E-5</v>
          </cell>
          <cell r="AX283">
            <v>5.5469732000000001E-2</v>
          </cell>
          <cell r="AY283">
            <v>9.1827300000000005E-4</v>
          </cell>
        </row>
        <row r="284">
          <cell r="G284">
            <v>3442</v>
          </cell>
          <cell r="H284">
            <v>951</v>
          </cell>
          <cell r="AD284">
            <v>0.99331783799999995</v>
          </cell>
          <cell r="AE284">
            <v>1.9300000000000002E-6</v>
          </cell>
          <cell r="AF284">
            <v>0.98358856900000002</v>
          </cell>
          <cell r="AG284">
            <v>8.8900000000000006E-5</v>
          </cell>
          <cell r="AM284">
            <v>0.94742376399999995</v>
          </cell>
          <cell r="AN284">
            <v>5.24E-5</v>
          </cell>
          <cell r="AO284">
            <v>0.94453026799999995</v>
          </cell>
          <cell r="AP284">
            <v>9.1593100000000004E-4</v>
          </cell>
          <cell r="AV284">
            <v>5.2576235999999998E-2</v>
          </cell>
          <cell r="AW284">
            <v>5.24E-5</v>
          </cell>
          <cell r="AX284">
            <v>5.5469732000000001E-2</v>
          </cell>
          <cell r="AY284">
            <v>9.1827300000000005E-4</v>
          </cell>
        </row>
        <row r="285">
          <cell r="G285">
            <v>3327</v>
          </cell>
          <cell r="H285">
            <v>828</v>
          </cell>
          <cell r="AD285">
            <v>0.98767658599999997</v>
          </cell>
          <cell r="AE285">
            <v>3.6600000000000001E-6</v>
          </cell>
          <cell r="AF285">
            <v>0.98358856900000002</v>
          </cell>
          <cell r="AG285">
            <v>8.8900000000000006E-5</v>
          </cell>
          <cell r="AM285">
            <v>0.89492753599999997</v>
          </cell>
          <cell r="AN285">
            <v>1.1370300000000001E-4</v>
          </cell>
          <cell r="AO285">
            <v>0.94453026799999995</v>
          </cell>
          <cell r="AP285">
            <v>9.1593100000000004E-4</v>
          </cell>
          <cell r="AV285">
            <v>0.105072464</v>
          </cell>
          <cell r="AW285">
            <v>1.1370300000000001E-4</v>
          </cell>
          <cell r="AX285">
            <v>5.5469732000000001E-2</v>
          </cell>
          <cell r="AY285">
            <v>9.1827300000000005E-4</v>
          </cell>
        </row>
        <row r="286">
          <cell r="G286">
            <v>3638</v>
          </cell>
          <cell r="H286">
            <v>718</v>
          </cell>
          <cell r="AD286">
            <v>0.99505222599999998</v>
          </cell>
          <cell r="AE286">
            <v>1.35E-6</v>
          </cell>
          <cell r="AF286">
            <v>0.98358856900000002</v>
          </cell>
          <cell r="AG286">
            <v>8.8900000000000006E-5</v>
          </cell>
          <cell r="AM286">
            <v>0.86350974899999999</v>
          </cell>
          <cell r="AN286">
            <v>1.6437999999999999E-4</v>
          </cell>
          <cell r="AO286">
            <v>0.94453026799999995</v>
          </cell>
          <cell r="AP286">
            <v>9.1593100000000004E-4</v>
          </cell>
          <cell r="AV286">
            <v>0.13649025100000001</v>
          </cell>
          <cell r="AW286">
            <v>1.6437999999999999E-4</v>
          </cell>
          <cell r="AX286">
            <v>5.5469732000000001E-2</v>
          </cell>
          <cell r="AY286">
            <v>9.1827300000000005E-4</v>
          </cell>
        </row>
        <row r="296">
          <cell r="D296">
            <v>136</v>
          </cell>
          <cell r="J296">
            <v>0.20588235299999999</v>
          </cell>
          <cell r="K296">
            <v>1.211073E-3</v>
          </cell>
          <cell r="L296">
            <v>0.147368685</v>
          </cell>
          <cell r="M296">
            <v>1.584455E-3</v>
          </cell>
          <cell r="N296">
            <v>0.40441176499999998</v>
          </cell>
          <cell r="O296">
            <v>1.7841700000000001E-3</v>
          </cell>
          <cell r="P296">
            <v>0.61686394099999997</v>
          </cell>
          <cell r="Q296">
            <v>5.4486090000000001E-3</v>
          </cell>
          <cell r="AI296">
            <v>0.514705882</v>
          </cell>
          <cell r="AJ296">
            <v>1.8502499999999999E-3</v>
          </cell>
          <cell r="AK296">
            <v>0.33750976900000002</v>
          </cell>
          <cell r="AL296">
            <v>4.4505789999999996E-3</v>
          </cell>
          <cell r="AR296">
            <v>2.2058824000000001E-2</v>
          </cell>
          <cell r="AS296">
            <v>1.59794E-4</v>
          </cell>
          <cell r="AT296">
            <v>2.5710309000000001E-2</v>
          </cell>
          <cell r="AU296">
            <v>1.86811E-4</v>
          </cell>
        </row>
        <row r="297">
          <cell r="D297">
            <v>371</v>
          </cell>
          <cell r="J297">
            <v>0.15094339600000001</v>
          </cell>
          <cell r="K297">
            <v>3.4637699999999998E-4</v>
          </cell>
          <cell r="L297">
            <v>0.147368685</v>
          </cell>
          <cell r="M297">
            <v>1.584455E-3</v>
          </cell>
          <cell r="N297">
            <v>0.62533692699999999</v>
          </cell>
          <cell r="O297">
            <v>6.3321799999999995E-4</v>
          </cell>
          <cell r="P297">
            <v>0.61686394099999997</v>
          </cell>
          <cell r="Q297">
            <v>5.4486090000000001E-3</v>
          </cell>
          <cell r="AI297">
            <v>0.35040431300000002</v>
          </cell>
          <cell r="AJ297">
            <v>6.1519199999999997E-4</v>
          </cell>
          <cell r="AK297">
            <v>0.33750976900000002</v>
          </cell>
          <cell r="AL297">
            <v>4.4505789999999996E-3</v>
          </cell>
          <cell r="AR297">
            <v>8.0862529999999998E-3</v>
          </cell>
          <cell r="AS297">
            <v>2.1699999999999999E-5</v>
          </cell>
          <cell r="AT297">
            <v>2.5710309000000001E-2</v>
          </cell>
          <cell r="AU297">
            <v>1.86811E-4</v>
          </cell>
        </row>
        <row r="298">
          <cell r="D298">
            <v>532</v>
          </cell>
          <cell r="J298">
            <v>0.12593984999999999</v>
          </cell>
          <cell r="K298">
            <v>2.0730499999999999E-4</v>
          </cell>
          <cell r="L298">
            <v>0.147368685</v>
          </cell>
          <cell r="M298">
            <v>1.584455E-3</v>
          </cell>
          <cell r="N298">
            <v>0.64849624100000003</v>
          </cell>
          <cell r="O298">
            <v>4.2928200000000001E-4</v>
          </cell>
          <cell r="P298">
            <v>0.61686394099999997</v>
          </cell>
          <cell r="Q298">
            <v>5.4486090000000001E-3</v>
          </cell>
          <cell r="AI298">
            <v>0.31578947400000001</v>
          </cell>
          <cell r="AJ298">
            <v>4.0690499999999999E-4</v>
          </cell>
          <cell r="AK298">
            <v>0.33750976900000002</v>
          </cell>
          <cell r="AL298">
            <v>4.4505789999999996E-3</v>
          </cell>
          <cell r="AR298">
            <v>1.3157894999999999E-2</v>
          </cell>
          <cell r="AS298">
            <v>2.4499999999999999E-5</v>
          </cell>
          <cell r="AT298">
            <v>2.5710309000000001E-2</v>
          </cell>
          <cell r="AU298">
            <v>1.86811E-4</v>
          </cell>
        </row>
        <row r="299">
          <cell r="D299">
            <v>654</v>
          </cell>
          <cell r="J299">
            <v>0.120795107</v>
          </cell>
          <cell r="K299">
            <v>1.6264E-4</v>
          </cell>
          <cell r="L299">
            <v>0.147368685</v>
          </cell>
          <cell r="M299">
            <v>1.584455E-3</v>
          </cell>
          <cell r="N299">
            <v>0.64373088700000003</v>
          </cell>
          <cell r="O299">
            <v>3.51212E-4</v>
          </cell>
          <cell r="P299">
            <v>0.61686394099999997</v>
          </cell>
          <cell r="Q299">
            <v>5.4486090000000001E-3</v>
          </cell>
          <cell r="AI299">
            <v>0.31498470899999997</v>
          </cell>
          <cell r="AJ299">
            <v>3.3042800000000002E-4</v>
          </cell>
          <cell r="AK299">
            <v>0.33750976900000002</v>
          </cell>
          <cell r="AL299">
            <v>4.4505789999999996E-3</v>
          </cell>
          <cell r="AR299">
            <v>1.6819572000000001E-2</v>
          </cell>
          <cell r="AS299">
            <v>2.5299999999999998E-5</v>
          </cell>
          <cell r="AT299">
            <v>2.5710309000000001E-2</v>
          </cell>
          <cell r="AU299">
            <v>1.86811E-4</v>
          </cell>
        </row>
        <row r="300">
          <cell r="D300">
            <v>783</v>
          </cell>
          <cell r="J300">
            <v>0.185185185</v>
          </cell>
          <cell r="K300">
            <v>1.9295599999999999E-4</v>
          </cell>
          <cell r="L300">
            <v>0.147368685</v>
          </cell>
          <cell r="M300">
            <v>1.584455E-3</v>
          </cell>
          <cell r="N300">
            <v>0.54278416299999999</v>
          </cell>
          <cell r="O300">
            <v>3.1735200000000002E-4</v>
          </cell>
          <cell r="P300">
            <v>0.61686394099999997</v>
          </cell>
          <cell r="Q300">
            <v>5.4486090000000001E-3</v>
          </cell>
          <cell r="AI300">
            <v>0.40868454700000001</v>
          </cell>
          <cell r="AJ300">
            <v>3.0903000000000001E-4</v>
          </cell>
          <cell r="AK300">
            <v>0.33750976900000002</v>
          </cell>
          <cell r="AL300">
            <v>4.4505789999999996E-3</v>
          </cell>
          <cell r="AR300">
            <v>2.8097062999999999E-2</v>
          </cell>
          <cell r="AS300">
            <v>3.4900000000000001E-5</v>
          </cell>
          <cell r="AT300">
            <v>2.5710309000000001E-2</v>
          </cell>
          <cell r="AU300">
            <v>1.86811E-4</v>
          </cell>
        </row>
        <row r="301">
          <cell r="D301">
            <v>511</v>
          </cell>
          <cell r="J301">
            <v>0.121330724</v>
          </cell>
          <cell r="K301">
            <v>2.0903800000000001E-4</v>
          </cell>
          <cell r="L301">
            <v>0.147368685</v>
          </cell>
          <cell r="M301">
            <v>1.584455E-3</v>
          </cell>
          <cell r="N301">
            <v>0.60861056800000002</v>
          </cell>
          <cell r="O301">
            <v>4.6706599999999998E-4</v>
          </cell>
          <cell r="P301">
            <v>0.61686394099999997</v>
          </cell>
          <cell r="Q301">
            <v>5.4486090000000001E-3</v>
          </cell>
          <cell r="AI301">
            <v>0.356164384</v>
          </cell>
          <cell r="AJ301">
            <v>4.4963000000000002E-4</v>
          </cell>
          <cell r="AK301">
            <v>0.33750976900000002</v>
          </cell>
          <cell r="AL301">
            <v>4.4505789999999996E-3</v>
          </cell>
          <cell r="AR301">
            <v>2.9354207E-2</v>
          </cell>
          <cell r="AS301">
            <v>5.5899999999999997E-5</v>
          </cell>
          <cell r="AT301">
            <v>2.5710309000000001E-2</v>
          </cell>
          <cell r="AU301">
            <v>1.86811E-4</v>
          </cell>
        </row>
        <row r="302">
          <cell r="D302">
            <v>612</v>
          </cell>
          <cell r="J302">
            <v>0.13888888899999999</v>
          </cell>
          <cell r="K302">
            <v>1.9574300000000001E-4</v>
          </cell>
          <cell r="L302">
            <v>0.147368685</v>
          </cell>
          <cell r="M302">
            <v>1.584455E-3</v>
          </cell>
          <cell r="N302">
            <v>0.66176470600000004</v>
          </cell>
          <cell r="O302">
            <v>3.66337E-4</v>
          </cell>
          <cell r="P302">
            <v>0.61686394099999997</v>
          </cell>
          <cell r="Q302">
            <v>5.4486090000000001E-3</v>
          </cell>
          <cell r="AI302">
            <v>0.29084967299999998</v>
          </cell>
          <cell r="AJ302">
            <v>3.37571E-4</v>
          </cell>
          <cell r="AK302">
            <v>0.33750976900000002</v>
          </cell>
          <cell r="AL302">
            <v>4.4505789999999996E-3</v>
          </cell>
          <cell r="AR302">
            <v>3.2679738999999999E-2</v>
          </cell>
          <cell r="AS302">
            <v>5.1700000000000003E-5</v>
          </cell>
          <cell r="AT302">
            <v>2.5710309000000001E-2</v>
          </cell>
          <cell r="AU302">
            <v>1.86811E-4</v>
          </cell>
        </row>
        <row r="303">
          <cell r="D303">
            <v>475</v>
          </cell>
          <cell r="J303">
            <v>0.149473684</v>
          </cell>
          <cell r="K303">
            <v>2.6820899999999999E-4</v>
          </cell>
          <cell r="L303">
            <v>0.147368685</v>
          </cell>
          <cell r="M303">
            <v>1.584455E-3</v>
          </cell>
          <cell r="N303">
            <v>0.675789474</v>
          </cell>
          <cell r="O303">
            <v>4.6223199999999997E-4</v>
          </cell>
          <cell r="P303">
            <v>0.61686394099999997</v>
          </cell>
          <cell r="Q303">
            <v>5.4486090000000001E-3</v>
          </cell>
          <cell r="AI303">
            <v>0.29052631600000001</v>
          </cell>
          <cell r="AJ303">
            <v>4.3485399999999998E-4</v>
          </cell>
          <cell r="AK303">
            <v>0.33750976900000002</v>
          </cell>
          <cell r="AL303">
            <v>4.4505789999999996E-3</v>
          </cell>
          <cell r="AR303">
            <v>1.4736842E-2</v>
          </cell>
          <cell r="AS303">
            <v>3.0599999999999998E-5</v>
          </cell>
          <cell r="AT303">
            <v>2.5710309000000001E-2</v>
          </cell>
          <cell r="AU303">
            <v>1.86811E-4</v>
          </cell>
        </row>
        <row r="304">
          <cell r="D304">
            <v>618</v>
          </cell>
          <cell r="J304">
            <v>0.105177994</v>
          </cell>
          <cell r="K304">
            <v>1.5253700000000001E-4</v>
          </cell>
          <cell r="L304">
            <v>0.147368685</v>
          </cell>
          <cell r="M304">
            <v>1.584455E-3</v>
          </cell>
          <cell r="N304">
            <v>0.601941748</v>
          </cell>
          <cell r="O304">
            <v>3.8834299999999998E-4</v>
          </cell>
          <cell r="P304">
            <v>0.61686394099999997</v>
          </cell>
          <cell r="Q304">
            <v>5.4486090000000001E-3</v>
          </cell>
          <cell r="AI304">
            <v>0.33171520999999998</v>
          </cell>
          <cell r="AJ304">
            <v>3.5928700000000002E-4</v>
          </cell>
          <cell r="AK304">
            <v>0.33750976900000002</v>
          </cell>
          <cell r="AL304">
            <v>4.4505789999999996E-3</v>
          </cell>
          <cell r="AR304">
            <v>2.7508090999999998E-2</v>
          </cell>
          <cell r="AS304">
            <v>4.3399999999999998E-5</v>
          </cell>
          <cell r="AT304">
            <v>2.5710309000000001E-2</v>
          </cell>
          <cell r="AU304">
            <v>1.86811E-4</v>
          </cell>
        </row>
        <row r="305">
          <cell r="D305">
            <v>680</v>
          </cell>
          <cell r="J305">
            <v>9.2647059000000004E-2</v>
          </cell>
          <cell r="K305">
            <v>1.23805E-4</v>
          </cell>
          <cell r="L305">
            <v>0.147368685</v>
          </cell>
          <cell r="M305">
            <v>1.584455E-3</v>
          </cell>
          <cell r="N305">
            <v>0.64264705899999996</v>
          </cell>
          <cell r="O305">
            <v>3.3822099999999999E-4</v>
          </cell>
          <cell r="P305">
            <v>0.61686394099999997</v>
          </cell>
          <cell r="Q305">
            <v>5.4486090000000001E-3</v>
          </cell>
          <cell r="AI305">
            <v>0.31470588199999999</v>
          </cell>
          <cell r="AJ305">
            <v>3.17623E-4</v>
          </cell>
          <cell r="AK305">
            <v>0.33750976900000002</v>
          </cell>
          <cell r="AL305">
            <v>4.4505789999999996E-3</v>
          </cell>
          <cell r="AR305">
            <v>3.2352941000000003E-2</v>
          </cell>
          <cell r="AS305">
            <v>4.6100000000000002E-5</v>
          </cell>
          <cell r="AT305">
            <v>2.5710309000000001E-2</v>
          </cell>
          <cell r="AU305">
            <v>1.86811E-4</v>
          </cell>
        </row>
        <row r="306">
          <cell r="D306">
            <v>362</v>
          </cell>
          <cell r="J306">
            <v>0.16850828700000001</v>
          </cell>
          <cell r="K306">
            <v>3.8812500000000002E-4</v>
          </cell>
          <cell r="L306">
            <v>0.147368685</v>
          </cell>
          <cell r="M306">
            <v>1.584455E-3</v>
          </cell>
          <cell r="N306">
            <v>0.62983425400000004</v>
          </cell>
          <cell r="O306">
            <v>6.4582599999999995E-4</v>
          </cell>
          <cell r="P306">
            <v>0.61686394099999997</v>
          </cell>
          <cell r="Q306">
            <v>5.4486090000000001E-3</v>
          </cell>
          <cell r="AI306">
            <v>0.35911602199999998</v>
          </cell>
          <cell r="AJ306">
            <v>6.3753900000000001E-4</v>
          </cell>
          <cell r="AK306">
            <v>0.33750976900000002</v>
          </cell>
          <cell r="AL306">
            <v>4.4505789999999996E-3</v>
          </cell>
          <cell r="AR306">
            <v>1.1049724E-2</v>
          </cell>
          <cell r="AS306">
            <v>3.0300000000000001E-5</v>
          </cell>
          <cell r="AT306">
            <v>2.5710309000000001E-2</v>
          </cell>
          <cell r="AU306">
            <v>1.86811E-4</v>
          </cell>
        </row>
        <row r="307">
          <cell r="D307">
            <v>370</v>
          </cell>
          <cell r="J307">
            <v>0.10270270300000001</v>
          </cell>
          <cell r="K307">
            <v>2.4974200000000001E-4</v>
          </cell>
          <cell r="L307">
            <v>0.147368685</v>
          </cell>
          <cell r="M307">
            <v>1.584455E-3</v>
          </cell>
          <cell r="N307">
            <v>0.66756756799999994</v>
          </cell>
          <cell r="O307">
            <v>6.0141199999999995E-4</v>
          </cell>
          <cell r="P307">
            <v>0.61686394099999997</v>
          </cell>
          <cell r="Q307">
            <v>5.4486090000000001E-3</v>
          </cell>
          <cell r="AI307">
            <v>0.27027026999999998</v>
          </cell>
          <cell r="AJ307">
            <v>5.3448299999999999E-4</v>
          </cell>
          <cell r="AK307">
            <v>0.33750976900000002</v>
          </cell>
          <cell r="AL307">
            <v>4.4505789999999996E-3</v>
          </cell>
          <cell r="AR307">
            <v>5.6756756999999998E-2</v>
          </cell>
          <cell r="AS307">
            <v>1.4508199999999999E-4</v>
          </cell>
          <cell r="AT307">
            <v>2.5710309000000001E-2</v>
          </cell>
          <cell r="AU307">
            <v>1.86811E-4</v>
          </cell>
        </row>
        <row r="308">
          <cell r="D308">
            <v>637</v>
          </cell>
          <cell r="J308">
            <v>0.150706436</v>
          </cell>
          <cell r="K308">
            <v>2.0124800000000001E-4</v>
          </cell>
          <cell r="L308">
            <v>0.147368685</v>
          </cell>
          <cell r="M308">
            <v>1.584455E-3</v>
          </cell>
          <cell r="N308">
            <v>0.70486656199999997</v>
          </cell>
          <cell r="O308">
            <v>3.27091E-4</v>
          </cell>
          <cell r="P308">
            <v>0.61686394099999997</v>
          </cell>
          <cell r="Q308">
            <v>5.4486090000000001E-3</v>
          </cell>
          <cell r="AI308">
            <v>0.24175824200000001</v>
          </cell>
          <cell r="AJ308">
            <v>2.8822500000000003E-4</v>
          </cell>
          <cell r="AK308">
            <v>0.33750976900000002</v>
          </cell>
          <cell r="AL308">
            <v>4.4505789999999996E-3</v>
          </cell>
          <cell r="AR308">
            <v>2.5117739E-2</v>
          </cell>
          <cell r="AS308">
            <v>3.8500000000000001E-5</v>
          </cell>
          <cell r="AT308">
            <v>2.5710309000000001E-2</v>
          </cell>
          <cell r="AU308">
            <v>1.86811E-4</v>
          </cell>
        </row>
        <row r="318">
          <cell r="G318">
            <v>1478</v>
          </cell>
          <cell r="H318">
            <v>279</v>
          </cell>
          <cell r="AD318">
            <v>0.99932341000000002</v>
          </cell>
          <cell r="AE318">
            <v>4.58E-7</v>
          </cell>
          <cell r="AF318">
            <v>0.98827245600000002</v>
          </cell>
          <cell r="AG318">
            <v>2.0881200000000001E-4</v>
          </cell>
          <cell r="AM318">
            <v>1</v>
          </cell>
          <cell r="AN318">
            <v>0</v>
          </cell>
          <cell r="AO318">
            <v>0.98821826700000004</v>
          </cell>
          <cell r="AP318">
            <v>5.1367999999999997E-4</v>
          </cell>
          <cell r="AV318">
            <v>0</v>
          </cell>
          <cell r="AW318">
            <v>0</v>
          </cell>
          <cell r="AX318">
            <v>1.1781733000000001E-2</v>
          </cell>
          <cell r="AY318">
            <v>5.1641100000000004E-4</v>
          </cell>
        </row>
        <row r="319">
          <cell r="G319">
            <v>868</v>
          </cell>
          <cell r="H319">
            <v>119</v>
          </cell>
          <cell r="AD319">
            <v>1</v>
          </cell>
          <cell r="AE319">
            <v>0</v>
          </cell>
          <cell r="AF319">
            <v>0.98827245600000002</v>
          </cell>
          <cell r="AG319">
            <v>2.0881200000000001E-4</v>
          </cell>
          <cell r="AM319">
            <v>1</v>
          </cell>
          <cell r="AN319">
            <v>0</v>
          </cell>
          <cell r="AO319">
            <v>0.98821826700000004</v>
          </cell>
          <cell r="AP319">
            <v>5.1367999999999997E-4</v>
          </cell>
          <cell r="AV319">
            <v>0</v>
          </cell>
          <cell r="AW319">
            <v>0</v>
          </cell>
          <cell r="AX319">
            <v>1.1781733000000001E-2</v>
          </cell>
          <cell r="AY319">
            <v>5.1641100000000004E-4</v>
          </cell>
        </row>
        <row r="320">
          <cell r="G320">
            <v>1473</v>
          </cell>
          <cell r="H320">
            <v>284</v>
          </cell>
          <cell r="AD320">
            <v>0.99932111300000004</v>
          </cell>
          <cell r="AE320">
            <v>4.6100000000000001E-7</v>
          </cell>
          <cell r="AF320">
            <v>0.98827245600000002</v>
          </cell>
          <cell r="AG320">
            <v>2.0881200000000001E-4</v>
          </cell>
          <cell r="AM320">
            <v>1</v>
          </cell>
          <cell r="AN320">
            <v>0</v>
          </cell>
          <cell r="AO320">
            <v>0.98821826700000004</v>
          </cell>
          <cell r="AP320">
            <v>5.1367999999999997E-4</v>
          </cell>
          <cell r="AV320">
            <v>0</v>
          </cell>
          <cell r="AW320">
            <v>0</v>
          </cell>
          <cell r="AX320">
            <v>1.1781733000000001E-2</v>
          </cell>
          <cell r="AY320">
            <v>5.1641100000000004E-4</v>
          </cell>
        </row>
        <row r="321">
          <cell r="G321">
            <v>1248</v>
          </cell>
          <cell r="H321">
            <v>124</v>
          </cell>
          <cell r="AD321">
            <v>0.99759615400000001</v>
          </cell>
          <cell r="AE321">
            <v>1.9199999999999998E-6</v>
          </cell>
          <cell r="AF321">
            <v>0.98827245600000002</v>
          </cell>
          <cell r="AG321">
            <v>2.0881200000000001E-4</v>
          </cell>
          <cell r="AM321">
            <v>1</v>
          </cell>
          <cell r="AN321">
            <v>0</v>
          </cell>
          <cell r="AO321">
            <v>0.98821826700000004</v>
          </cell>
          <cell r="AP321">
            <v>5.1367999999999997E-4</v>
          </cell>
          <cell r="AV321">
            <v>0</v>
          </cell>
          <cell r="AW321">
            <v>0</v>
          </cell>
          <cell r="AX321">
            <v>1.1781733000000001E-2</v>
          </cell>
          <cell r="AY321">
            <v>5.1641100000000004E-4</v>
          </cell>
        </row>
        <row r="322">
          <cell r="G322">
            <v>680</v>
          </cell>
          <cell r="H322">
            <v>181</v>
          </cell>
          <cell r="AD322">
            <v>0.97794117599999997</v>
          </cell>
          <cell r="AE322">
            <v>3.18E-5</v>
          </cell>
          <cell r="AF322">
            <v>0.98827245600000002</v>
          </cell>
          <cell r="AG322">
            <v>2.0881200000000001E-4</v>
          </cell>
          <cell r="AM322">
            <v>1</v>
          </cell>
          <cell r="AN322">
            <v>0</v>
          </cell>
          <cell r="AO322">
            <v>0.98821826700000004</v>
          </cell>
          <cell r="AP322">
            <v>5.1367999999999997E-4</v>
          </cell>
          <cell r="AV322">
            <v>0</v>
          </cell>
          <cell r="AW322">
            <v>0</v>
          </cell>
          <cell r="AX322">
            <v>1.1781733000000001E-2</v>
          </cell>
          <cell r="AY322">
            <v>5.1641100000000004E-4</v>
          </cell>
        </row>
        <row r="323">
          <cell r="G323">
            <v>1280</v>
          </cell>
          <cell r="H323">
            <v>216</v>
          </cell>
          <cell r="AD323">
            <v>0.98593750000000002</v>
          </cell>
          <cell r="AE323">
            <v>1.08E-5</v>
          </cell>
          <cell r="AF323">
            <v>0.98827245600000002</v>
          </cell>
          <cell r="AG323">
            <v>2.0881200000000001E-4</v>
          </cell>
          <cell r="AM323">
            <v>0.97685185200000002</v>
          </cell>
          <cell r="AN323">
            <v>1.0517400000000001E-4</v>
          </cell>
          <cell r="AO323">
            <v>0.98821826700000004</v>
          </cell>
          <cell r="AP323">
            <v>5.1367999999999997E-4</v>
          </cell>
          <cell r="AV323">
            <v>2.3148148E-2</v>
          </cell>
          <cell r="AW323">
            <v>1.0517400000000001E-4</v>
          </cell>
          <cell r="AX323">
            <v>1.1781733000000001E-2</v>
          </cell>
          <cell r="AY323">
            <v>5.1641100000000004E-4</v>
          </cell>
        </row>
        <row r="324">
          <cell r="G324">
            <v>1494</v>
          </cell>
          <cell r="H324">
            <v>287</v>
          </cell>
          <cell r="AD324">
            <v>0.97657295899999996</v>
          </cell>
          <cell r="AE324">
            <v>1.5299999999999999E-5</v>
          </cell>
          <cell r="AF324">
            <v>0.98827245600000002</v>
          </cell>
          <cell r="AG324">
            <v>2.0881200000000001E-4</v>
          </cell>
          <cell r="AM324">
            <v>0.92682926799999998</v>
          </cell>
          <cell r="AN324">
            <v>2.3712200000000001E-4</v>
          </cell>
          <cell r="AO324">
            <v>0.98821826700000004</v>
          </cell>
          <cell r="AP324">
            <v>5.1367999999999997E-4</v>
          </cell>
          <cell r="AV324">
            <v>7.3170732000000002E-2</v>
          </cell>
          <cell r="AW324">
            <v>2.3712200000000001E-4</v>
          </cell>
          <cell r="AX324">
            <v>1.1781733000000001E-2</v>
          </cell>
          <cell r="AY324">
            <v>5.1641100000000004E-4</v>
          </cell>
        </row>
        <row r="325">
          <cell r="G325">
            <v>1811</v>
          </cell>
          <cell r="H325">
            <v>170</v>
          </cell>
          <cell r="AD325">
            <v>0.99558255100000004</v>
          </cell>
          <cell r="AE325">
            <v>2.43E-6</v>
          </cell>
          <cell r="AF325">
            <v>0.98827245600000002</v>
          </cell>
          <cell r="AG325">
            <v>2.0881200000000001E-4</v>
          </cell>
          <cell r="AM325">
            <v>1</v>
          </cell>
          <cell r="AN325">
            <v>0</v>
          </cell>
          <cell r="AO325">
            <v>0.98821826700000004</v>
          </cell>
          <cell r="AP325">
            <v>5.1367999999999997E-4</v>
          </cell>
          <cell r="AV325">
            <v>0</v>
          </cell>
          <cell r="AW325">
            <v>0</v>
          </cell>
          <cell r="AX325">
            <v>1.1781733000000001E-2</v>
          </cell>
          <cell r="AY325">
            <v>5.1641100000000004E-4</v>
          </cell>
        </row>
        <row r="326">
          <cell r="G326">
            <v>1784</v>
          </cell>
          <cell r="H326">
            <v>243</v>
          </cell>
          <cell r="AD326">
            <v>0.998878924</v>
          </cell>
          <cell r="AE326">
            <v>6.2799999999999996E-7</v>
          </cell>
          <cell r="AF326">
            <v>0.98827245600000002</v>
          </cell>
          <cell r="AG326">
            <v>2.0881200000000001E-4</v>
          </cell>
          <cell r="AM326">
            <v>1</v>
          </cell>
          <cell r="AN326">
            <v>0</v>
          </cell>
          <cell r="AO326">
            <v>0.98821826700000004</v>
          </cell>
          <cell r="AP326">
            <v>5.1367999999999997E-4</v>
          </cell>
          <cell r="AV326">
            <v>0</v>
          </cell>
          <cell r="AW326">
            <v>0</v>
          </cell>
          <cell r="AX326">
            <v>1.1781733000000001E-2</v>
          </cell>
          <cell r="AY326">
            <v>5.1641100000000004E-4</v>
          </cell>
        </row>
        <row r="327">
          <cell r="G327">
            <v>1953</v>
          </cell>
          <cell r="H327">
            <v>232</v>
          </cell>
          <cell r="AD327">
            <v>0.99692780299999995</v>
          </cell>
          <cell r="AE327">
            <v>1.57E-6</v>
          </cell>
          <cell r="AF327">
            <v>0.98827245600000002</v>
          </cell>
          <cell r="AG327">
            <v>2.0881200000000001E-4</v>
          </cell>
          <cell r="AM327">
            <v>1</v>
          </cell>
          <cell r="AN327">
            <v>0</v>
          </cell>
          <cell r="AO327">
            <v>0.98821826700000004</v>
          </cell>
          <cell r="AP327">
            <v>5.1367999999999997E-4</v>
          </cell>
          <cell r="AV327">
            <v>0</v>
          </cell>
          <cell r="AW327">
            <v>0</v>
          </cell>
          <cell r="AX327">
            <v>1.1781733000000001E-2</v>
          </cell>
          <cell r="AY327">
            <v>5.1641100000000004E-4</v>
          </cell>
        </row>
        <row r="328">
          <cell r="G328">
            <v>1815</v>
          </cell>
          <cell r="H328">
            <v>277</v>
          </cell>
          <cell r="AD328">
            <v>0.99944903600000001</v>
          </cell>
          <cell r="AE328">
            <v>3.0400000000000002E-7</v>
          </cell>
          <cell r="AF328">
            <v>0.98827245600000002</v>
          </cell>
          <cell r="AG328">
            <v>2.0881200000000001E-4</v>
          </cell>
          <cell r="AM328">
            <v>1</v>
          </cell>
          <cell r="AN328">
            <v>0</v>
          </cell>
          <cell r="AO328">
            <v>0.98821826700000004</v>
          </cell>
          <cell r="AP328">
            <v>5.1367999999999997E-4</v>
          </cell>
          <cell r="AV328">
            <v>0</v>
          </cell>
          <cell r="AW328">
            <v>0</v>
          </cell>
          <cell r="AX328">
            <v>1.1781733000000001E-2</v>
          </cell>
          <cell r="AY328">
            <v>5.1641100000000004E-4</v>
          </cell>
        </row>
        <row r="329">
          <cell r="G329">
            <v>2009</v>
          </cell>
          <cell r="H329">
            <v>259</v>
          </cell>
          <cell r="AD329">
            <v>0.96864111500000005</v>
          </cell>
          <cell r="AE329">
            <v>1.5099999999999999E-5</v>
          </cell>
          <cell r="AF329">
            <v>0.98827245600000002</v>
          </cell>
          <cell r="AG329">
            <v>2.0881200000000001E-4</v>
          </cell>
          <cell r="AM329">
            <v>0.988416988</v>
          </cell>
          <cell r="AN329">
            <v>4.4400000000000002E-5</v>
          </cell>
          <cell r="AO329">
            <v>0.98821826700000004</v>
          </cell>
          <cell r="AP329">
            <v>5.1367999999999997E-4</v>
          </cell>
          <cell r="AV329">
            <v>1.1583012E-2</v>
          </cell>
          <cell r="AW329">
            <v>4.4400000000000002E-5</v>
          </cell>
          <cell r="AX329">
            <v>1.1781733000000001E-2</v>
          </cell>
          <cell r="AY329">
            <v>5.1641100000000004E-4</v>
          </cell>
        </row>
        <row r="330">
          <cell r="G330">
            <v>2275</v>
          </cell>
          <cell r="H330">
            <v>259</v>
          </cell>
          <cell r="AD330">
            <v>0.978901099</v>
          </cell>
          <cell r="AE330">
            <v>9.0799999999999995E-6</v>
          </cell>
          <cell r="AF330">
            <v>0.98827245600000002</v>
          </cell>
          <cell r="AG330">
            <v>2.0881200000000001E-4</v>
          </cell>
          <cell r="AM330">
            <v>0.94980695000000004</v>
          </cell>
          <cell r="AN330">
            <v>1.8478200000000001E-4</v>
          </cell>
          <cell r="AO330">
            <v>0.98821826700000004</v>
          </cell>
          <cell r="AP330">
            <v>5.1367999999999997E-4</v>
          </cell>
          <cell r="AV330">
            <v>5.0193050000000003E-2</v>
          </cell>
          <cell r="AW330">
            <v>1.8478200000000001E-4</v>
          </cell>
          <cell r="AX330">
            <v>1.1781733000000001E-2</v>
          </cell>
          <cell r="AY330">
            <v>5.1641100000000004E-4</v>
          </cell>
        </row>
        <row r="340">
          <cell r="D340">
            <v>160</v>
          </cell>
          <cell r="J340">
            <v>0</v>
          </cell>
          <cell r="K340">
            <v>0</v>
          </cell>
          <cell r="L340">
            <v>1.5193142999999999E-2</v>
          </cell>
          <cell r="M340">
            <v>2.3593400000000001E-4</v>
          </cell>
          <cell r="N340">
            <v>0.91249999999999998</v>
          </cell>
          <cell r="O340">
            <v>5.0216200000000001E-4</v>
          </cell>
          <cell r="P340">
            <v>0.87222709799999998</v>
          </cell>
          <cell r="Q340">
            <v>5.2842940000000001E-3</v>
          </cell>
        </row>
        <row r="341">
          <cell r="D341">
            <v>157</v>
          </cell>
          <cell r="J341">
            <v>6.3694270000000004E-3</v>
          </cell>
          <cell r="K341">
            <v>4.0599999999999998E-5</v>
          </cell>
          <cell r="L341">
            <v>1.5193142999999999E-2</v>
          </cell>
          <cell r="M341">
            <v>2.3593400000000001E-4</v>
          </cell>
          <cell r="N341">
            <v>0.94904458599999997</v>
          </cell>
          <cell r="O341">
            <v>3.09993E-4</v>
          </cell>
          <cell r="P341">
            <v>0.87222709799999998</v>
          </cell>
          <cell r="Q341">
            <v>5.2842940000000001E-3</v>
          </cell>
        </row>
        <row r="342">
          <cell r="D342">
            <v>67</v>
          </cell>
          <cell r="J342">
            <v>4.4776119000000003E-2</v>
          </cell>
          <cell r="K342">
            <v>6.4804900000000004E-4</v>
          </cell>
          <cell r="L342">
            <v>1.5193142999999999E-2</v>
          </cell>
          <cell r="M342">
            <v>2.3593400000000001E-4</v>
          </cell>
          <cell r="N342">
            <v>0.79104477600000001</v>
          </cell>
          <cell r="O342">
            <v>2.5044379999999999E-3</v>
          </cell>
          <cell r="P342">
            <v>0.87222709799999998</v>
          </cell>
          <cell r="Q342">
            <v>5.2842940000000001E-3</v>
          </cell>
        </row>
        <row r="343">
          <cell r="D343">
            <v>192</v>
          </cell>
          <cell r="J343">
            <v>1.5625E-2</v>
          </cell>
          <cell r="K343">
            <v>8.0500000000000005E-5</v>
          </cell>
          <cell r="L343">
            <v>1.5193142999999999E-2</v>
          </cell>
          <cell r="M343">
            <v>2.3593400000000001E-4</v>
          </cell>
          <cell r="N343">
            <v>0.94270833300000001</v>
          </cell>
          <cell r="O343">
            <v>2.8277100000000002E-4</v>
          </cell>
          <cell r="P343">
            <v>0.87222709799999998</v>
          </cell>
          <cell r="Q343">
            <v>5.2842940000000001E-3</v>
          </cell>
        </row>
        <row r="344">
          <cell r="D344">
            <v>201</v>
          </cell>
          <cell r="J344">
            <v>1.4925373E-2</v>
          </cell>
          <cell r="K344">
            <v>7.3499999999999998E-5</v>
          </cell>
          <cell r="L344">
            <v>1.5193142999999999E-2</v>
          </cell>
          <cell r="M344">
            <v>2.3593400000000001E-4</v>
          </cell>
          <cell r="N344">
            <v>0.89552238799999995</v>
          </cell>
          <cell r="O344">
            <v>4.6780999999999998E-4</v>
          </cell>
          <cell r="P344">
            <v>0.87222709799999998</v>
          </cell>
          <cell r="Q344">
            <v>5.2842940000000001E-3</v>
          </cell>
        </row>
        <row r="345">
          <cell r="D345">
            <v>276</v>
          </cell>
          <cell r="J345">
            <v>1.8115941999999999E-2</v>
          </cell>
          <cell r="K345">
            <v>6.4700000000000001E-5</v>
          </cell>
          <cell r="L345">
            <v>1.5193142999999999E-2</v>
          </cell>
          <cell r="M345">
            <v>2.3593400000000001E-4</v>
          </cell>
          <cell r="N345">
            <v>0.82608695700000001</v>
          </cell>
          <cell r="O345">
            <v>5.22427E-4</v>
          </cell>
          <cell r="P345">
            <v>0.87222709799999998</v>
          </cell>
          <cell r="Q345">
            <v>5.2842940000000001E-3</v>
          </cell>
        </row>
        <row r="346">
          <cell r="D346">
            <v>135</v>
          </cell>
          <cell r="J346">
            <v>2.2222222E-2</v>
          </cell>
          <cell r="K346">
            <v>1.6215199999999999E-4</v>
          </cell>
          <cell r="L346">
            <v>1.5193142999999999E-2</v>
          </cell>
          <cell r="M346">
            <v>2.3593400000000001E-4</v>
          </cell>
          <cell r="N346">
            <v>0.79259259299999996</v>
          </cell>
          <cell r="O346">
            <v>1.2267879999999999E-3</v>
          </cell>
          <cell r="P346">
            <v>0.87222709799999998</v>
          </cell>
          <cell r="Q346">
            <v>5.2842940000000001E-3</v>
          </cell>
        </row>
        <row r="349">
          <cell r="D349">
            <v>55</v>
          </cell>
          <cell r="J349">
            <v>0</v>
          </cell>
          <cell r="K349">
            <v>0</v>
          </cell>
          <cell r="L349">
            <v>1.5193142999999999E-2</v>
          </cell>
          <cell r="M349">
            <v>2.3593400000000001E-4</v>
          </cell>
          <cell r="N349">
            <v>0.98181818200000004</v>
          </cell>
          <cell r="O349">
            <v>3.3057900000000001E-4</v>
          </cell>
          <cell r="P349">
            <v>0.87222709799999998</v>
          </cell>
          <cell r="Q349">
            <v>5.2842940000000001E-3</v>
          </cell>
        </row>
        <row r="350">
          <cell r="D350">
            <v>80</v>
          </cell>
          <cell r="J350">
            <v>3.7499999999999999E-2</v>
          </cell>
          <cell r="K350">
            <v>4.56883E-4</v>
          </cell>
          <cell r="L350">
            <v>1.5193142999999999E-2</v>
          </cell>
          <cell r="M350">
            <v>2.3593400000000001E-4</v>
          </cell>
          <cell r="N350">
            <v>0.85</v>
          </cell>
          <cell r="O350">
            <v>1.6139240000000001E-3</v>
          </cell>
          <cell r="P350">
            <v>0.87222709799999998</v>
          </cell>
          <cell r="Q350">
            <v>5.2842940000000001E-3</v>
          </cell>
        </row>
        <row r="351">
          <cell r="D351">
            <v>391</v>
          </cell>
          <cell r="J351">
            <v>0</v>
          </cell>
          <cell r="K351">
            <v>0</v>
          </cell>
          <cell r="L351">
            <v>1.5193142999999999E-2</v>
          </cell>
          <cell r="M351">
            <v>2.3593400000000001E-4</v>
          </cell>
          <cell r="N351">
            <v>0.90537084400000001</v>
          </cell>
          <cell r="O351">
            <v>2.1967800000000001E-4</v>
          </cell>
          <cell r="P351">
            <v>0.87222709799999998</v>
          </cell>
          <cell r="Q351">
            <v>5.2842940000000001E-3</v>
          </cell>
        </row>
        <row r="352">
          <cell r="D352">
            <v>243</v>
          </cell>
          <cell r="J352">
            <v>2.0576132E-2</v>
          </cell>
          <cell r="K352">
            <v>8.3300000000000005E-5</v>
          </cell>
          <cell r="L352">
            <v>1.5193142999999999E-2</v>
          </cell>
          <cell r="M352">
            <v>2.3593400000000001E-4</v>
          </cell>
          <cell r="N352">
            <v>0.76131687199999998</v>
          </cell>
          <cell r="O352">
            <v>7.5088200000000003E-4</v>
          </cell>
          <cell r="P352">
            <v>0.87222709799999998</v>
          </cell>
          <cell r="Q352">
            <v>5.2842940000000001E-3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book_release_forR"/>
    </sheetNames>
    <sheetDataSet>
      <sheetData sheetId="0" refreshError="1">
        <row r="2">
          <cell r="A2" t="str">
            <v>SC</v>
          </cell>
          <cell r="K2">
            <v>0.29250013699999999</v>
          </cell>
          <cell r="L2">
            <v>3.9600000000000003E-2</v>
          </cell>
          <cell r="N2">
            <v>2.2664771E-2</v>
          </cell>
          <cell r="O2">
            <v>4.2700000000000002E-4</v>
          </cell>
        </row>
        <row r="82">
          <cell r="K82">
            <v>0.24451584900000001</v>
          </cell>
          <cell r="L82">
            <v>4.3799999999999999E-2</v>
          </cell>
        </row>
        <row r="102">
          <cell r="K102">
            <v>0.16064281</v>
          </cell>
          <cell r="L102">
            <v>9.1499999999999998E-2</v>
          </cell>
          <cell r="N102">
            <v>3.4239460000000002E-3</v>
          </cell>
          <cell r="O102">
            <v>2.3E-5</v>
          </cell>
        </row>
        <row r="162">
          <cell r="K162">
            <v>0.25570933200000001</v>
          </cell>
          <cell r="L162">
            <v>0.128</v>
          </cell>
        </row>
        <row r="442">
          <cell r="K442">
            <v>0.49517705200000001</v>
          </cell>
          <cell r="L442">
            <v>3.909323E-2</v>
          </cell>
          <cell r="N442">
            <v>6.0257838000000001E-2</v>
          </cell>
          <cell r="O442">
            <v>1.121901E-3</v>
          </cell>
        </row>
        <row r="462">
          <cell r="K462">
            <v>0.48505452199999999</v>
          </cell>
          <cell r="L462">
            <v>0.175403851</v>
          </cell>
          <cell r="N462">
            <v>1.7498546E-2</v>
          </cell>
          <cell r="O462">
            <v>2.5618E-4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4EF1F454-7715-4346-9203-AE6840C64668}" userId="Katie Howard" providerId="None"/>
  <person displayName="Joy, Philip J (DFG)" id="{BD15C18F-1F3F-40F2-B27F-7A7B2986DD71}" userId="S::philip.joy@alaska.gov::07bb4402-e822-4d82-9684-e0a3bfb665f9" providerId="AD"/>
  <person displayName="Webster, Sarah R (DFG)" id="{B38FFD17-0744-46AB-829A-E7E8D5D45AD5}" userId="S::sarah.webster@alaska.gov::59db7636-3d5a-4e70-a230-37a0ec0386f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08T23:24:26.42" personId="{4EF1F454-7715-4346-9203-AE6840C64668}" id="{775795E9-59A4-4C2B-9D0B-970CC03CF14A}">
    <text>C:\Users\kghoward\Desktop\Rockfish SF Harvest reconstruction\R code\logbook_releaseforR</text>
  </threadedComment>
  <threadedComment ref="E1" dT="2019-11-18T22:10:30.62" personId="{4EF1F454-7715-4346-9203-AE6840C64668}" id="{E26A6E32-E032-4145-81F5-32992E0EE82C}">
    <text>SWHS data with too few respondents: 
mainland and westside=WKMA
SOUTHEAST, SOUTHWEST = SKMA
EYKT and IBS=EWYKT</text>
  </threadedComment>
  <threadedComment ref="K1" dT="2019-11-04T20:56:56.47" personId="{4EF1F454-7715-4346-9203-AE6840C64668}" id="{AA9E4D02-CF20-4B46-8624-D9D4257BE7DB}">
    <text>=logbook CFMU RF harvest /guided proportion SWHS RF harvest</text>
  </threadedComment>
  <threadedComment ref="L1" dT="2019-11-04T20:56:56.47" personId="{4EF1F454-7715-4346-9203-AE6840C64668}" id="{6ED5C177-5F75-486B-AE5C-4D8904CC603D}">
    <text>=logbook CFMU RF harvest /guided proportion SWHS RF harvest</text>
  </threadedComment>
  <threadedComment ref="L1" dT="2019-12-31T00:11:06.98" personId="{4EF1F454-7715-4346-9203-AE6840C64668}" id="{A301F803-BE1F-42C8-96BE-ACC1EBA73C81}" parentId="{6ED5C177-5F75-486B-AE5C-4D8904CC603D}">
    <text>pre-2011 bootstrapping needed for variance estimates</text>
  </threadedComment>
  <threadedComment ref="P1" dT="2019-11-04T22:30:11.90" personId="{4EF1F454-7715-4346-9203-AE6840C64668}" id="{4A58EEE8-6932-45F5-8E80-9D47700F3E80}">
    <text>add variances of log_rfharv and TOTAL_rfharv. since logbook assume variance of zero, variance = that of total harvest estimate</text>
  </threadedComment>
  <threadedComment ref="E43" dT="2023-06-07T17:13:08.31" personId="{B38FFD17-0744-46AB-829A-E7E8D5D45AD5}" id="{A6EA0BCD-745B-4D25-B720-BA8026D20AA9}">
    <text>Use Afognak - low sample size</text>
  </threadedComment>
  <threadedComment ref="E62" dT="2019-12-11T01:50:06.68" personId="{4EF1F454-7715-4346-9203-AE6840C64668}" id="{46CE470B-EED6-45CB-8F8A-68AB7B0414E1}">
    <text>substitute WKMA as best surrogate</text>
  </threadedComment>
  <threadedComment ref="E67" dT="2023-06-07T17:20:37.65" personId="{B38FFD17-0744-46AB-829A-E7E8D5D45AD5}" id="{A2BC4789-6004-447A-82F1-67E3F000DFD9}">
    <text>Subbed Eastside due to low sample size</text>
  </threadedComment>
  <threadedComment ref="E72" dT="2023-06-07T17:21:18.65" personId="{B38FFD17-0744-46AB-829A-E7E8D5D45AD5}" id="{EDFDEB41-603E-4A60-9FF9-94E513577CC5}">
    <text>Subbed Afognak due to low sample size</text>
  </threadedComment>
  <threadedComment ref="E116" dT="2023-06-07T17:31:04.32" personId="{B38FFD17-0744-46AB-829A-E7E8D5D45AD5}" id="{64106FDF-9767-4885-A3E8-7995B2B9FF1C}">
    <text>Subbed westside due to low sample size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11-08T23:24:26.42" personId="{4EF1F454-7715-4346-9203-AE6840C64668}" id="{CDEF81F2-575A-4396-92F0-157572F31FB5}">
    <text>C:\Users\kghoward\Desktop\Rockfish SF Harvest reconstruction\R code\logbook_harvest</text>
  </threadedComment>
  <threadedComment ref="F2" dT="2019-11-09T01:53:04.10" personId="{4EF1F454-7715-4346-9203-AE6840C64668}" id="{F6C31A2C-E692-40FE-9BCF-418DC29BCE93}">
    <text>Substitutions when no port sample data available:
1. AFOGNAK &amp; WKMA = NORTHEAST
2. SKMA = EASTSIDE</text>
  </threadedComment>
  <threadedComment ref="N2" dT="2019-11-04T22:30:11.90" personId="{4EF1F454-7715-4346-9203-AE6840C64668}" id="{37717508-8924-41EE-BD2E-DBB495D51F38}">
    <text>add variances of log_rfharv and TOTAL_rfharv. since logbook assume variance of zero, variance = that of total harvest estimate</text>
  </threadedComment>
  <threadedComment ref="O2" dT="2019-11-12T19:36:13.11" personId="{4EF1F454-7715-4346-9203-AE6840C64668}" id="{35011469-C84D-4FE4-9515-70FC1774D3C5}">
    <text>Substitutions when no port sample data available:
1. AFOGNAK &amp; WKMA &amp; SKMA &amp; EASTSIDE = NORTHEAST</text>
  </threadedComment>
  <threadedComment ref="O360" dT="2024-09-19T00:45:36.56" personId="{BD15C18F-1F3F-40F2-B27F-7A7B2986DD71}" id="{2743F6CE-6798-402D-AA00-3BD7326B55E1}">
    <text>I don’t understand why values were borrowed in this. Sample sizes seem adequate in data I have so switching to calculated values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19-11-09T01:53:04.10" personId="{4EF1F454-7715-4346-9203-AE6840C64668}" id="{5536D63F-8920-4E36-8CC8-1A7F12ED2E6C}">
    <text>Substitutions when no port sample data available from mean logbook proportions (AFOGNAK, WKMA, SKMA, CI, EASTSIDE, NORTHEAST)</text>
  </threadedComment>
  <threadedComment ref="O2" dT="2019-11-04T22:30:11.90" personId="{4EF1F454-7715-4346-9203-AE6840C64668}" id="{D3FDD8F1-8010-4BF3-997A-CBBA4560959A}">
    <text>add variances of log_rfharv and TOTAL_rfharv. since logbook assume variance of zero, variance = that of total harvest estimate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82A54769-B3F5-423E-A0B1-4937F58EE817}">
    <text>Substitutions when no port sample data available from mean logbook proportions (AFOGNAK, WKMA, SKMA, CI, EASTSIDE, NORTHEAST)</text>
  </threadedComment>
  <threadedComment ref="N2" dT="2019-11-04T22:30:11.90" personId="{4EF1F454-7715-4346-9203-AE6840C64668}" id="{F77074F7-6D74-4646-8869-922CC614472E}">
    <text>add variances of log_rfharv and TOTAL_rfharv. since logbook assume variance of zero, variance = that of total harvest estimate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E3EEF2A5-CF37-419A-9EE1-F429012DA333}">
    <text>Substitutions when no port sample data available from mean logbook proportions (AFOGNAK, WKMA, SKMA, CI, EASTSIDE, NORTHEAST)</text>
  </threadedComment>
  <threadedComment ref="N2" dT="2019-11-04T22:30:11.90" personId="{4EF1F454-7715-4346-9203-AE6840C64668}" id="{9407ED6A-3F1B-4374-97D4-4141ECFCB917}">
    <text>add variances of log_rfharv and TOTAL_rfharv. since logbook assume variance of zero, variance = that of total harvest estimate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19-11-08T23:24:26.42" personId="{4EF1F454-7715-4346-9203-AE6840C64668}" id="{6A782F1B-EE30-4623-A70E-0F248925A880}">
    <text>C:\Users\kghoward\Desktop\Rockfish SF Harvest reconstruction\R code\logbook_harvest</text>
  </threadedComment>
  <threadedComment ref="D1" dT="2019-11-18T22:10:30.62" personId="{4EF1F454-7715-4346-9203-AE6840C64668}" id="{8C8DE39C-9C9D-4C4C-AFEE-9B7D1EB24BE1}">
    <text>SWHS data with too few respondents: BSAI - Bering and aleutian
mainland and westside=WKMA
Chignik, SAKPEN, SOUTHEAST, SOUTHWEST = SOKO2SAP
EYKT and IBS=EWT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B42C-ACC5-408D-AB66-156210C7E187}">
  <sheetPr>
    <tabColor rgb="FF00B050"/>
  </sheetPr>
  <dimension ref="A1:T51"/>
  <sheetViews>
    <sheetView workbookViewId="0">
      <selection activeCell="I17" sqref="I17"/>
    </sheetView>
  </sheetViews>
  <sheetFormatPr defaultRowHeight="14.4" x14ac:dyDescent="0.3"/>
  <sheetData>
    <row r="1" spans="1:3" ht="18" x14ac:dyDescent="0.35">
      <c r="A1" s="5" t="s">
        <v>124</v>
      </c>
    </row>
    <row r="2" spans="1:3" x14ac:dyDescent="0.3">
      <c r="A2" s="33" t="s">
        <v>58</v>
      </c>
    </row>
    <row r="3" spans="1:3" x14ac:dyDescent="0.3">
      <c r="A3" s="33"/>
      <c r="B3" s="34" t="s">
        <v>59</v>
      </c>
    </row>
    <row r="4" spans="1:3" x14ac:dyDescent="0.3">
      <c r="B4" t="s">
        <v>66</v>
      </c>
    </row>
    <row r="5" spans="1:3" x14ac:dyDescent="0.3">
      <c r="B5" t="s">
        <v>56</v>
      </c>
    </row>
    <row r="6" spans="1:3" x14ac:dyDescent="0.3">
      <c r="A6" t="s">
        <v>68</v>
      </c>
    </row>
    <row r="7" spans="1:3" x14ac:dyDescent="0.3">
      <c r="A7" t="s">
        <v>93</v>
      </c>
    </row>
    <row r="8" spans="1:3" x14ac:dyDescent="0.3">
      <c r="A8" s="4" t="s">
        <v>3</v>
      </c>
    </row>
    <row r="9" spans="1:3" x14ac:dyDescent="0.3">
      <c r="B9" s="4" t="s">
        <v>9</v>
      </c>
    </row>
    <row r="10" spans="1:3" x14ac:dyDescent="0.3">
      <c r="B10" t="s">
        <v>57</v>
      </c>
    </row>
    <row r="11" spans="1:3" x14ac:dyDescent="0.3">
      <c r="C11" t="s">
        <v>67</v>
      </c>
    </row>
    <row r="12" spans="1:3" x14ac:dyDescent="0.3">
      <c r="B12" t="s">
        <v>62</v>
      </c>
    </row>
    <row r="13" spans="1:3" x14ac:dyDescent="0.3">
      <c r="C13" t="s">
        <v>64</v>
      </c>
    </row>
    <row r="14" spans="1:3" x14ac:dyDescent="0.3">
      <c r="B14" t="s">
        <v>63</v>
      </c>
    </row>
    <row r="15" spans="1:3" x14ac:dyDescent="0.3">
      <c r="C15" t="s">
        <v>60</v>
      </c>
    </row>
    <row r="16" spans="1:3" x14ac:dyDescent="0.3">
      <c r="B16" s="4" t="s">
        <v>10</v>
      </c>
    </row>
    <row r="17" spans="1:4" x14ac:dyDescent="0.3">
      <c r="B17" t="s">
        <v>57</v>
      </c>
    </row>
    <row r="18" spans="1:4" x14ac:dyDescent="0.3">
      <c r="C18" t="s">
        <v>61</v>
      </c>
    </row>
    <row r="19" spans="1:4" x14ac:dyDescent="0.3">
      <c r="B19" t="s">
        <v>62</v>
      </c>
    </row>
    <row r="20" spans="1:4" x14ac:dyDescent="0.3">
      <c r="C20" t="s">
        <v>65</v>
      </c>
    </row>
    <row r="21" spans="1:4" x14ac:dyDescent="0.3">
      <c r="B21" t="s">
        <v>63</v>
      </c>
    </row>
    <row r="22" spans="1:4" x14ac:dyDescent="0.3">
      <c r="C22" t="s">
        <v>60</v>
      </c>
    </row>
    <row r="24" spans="1:4" x14ac:dyDescent="0.3">
      <c r="A24" s="4" t="s">
        <v>4</v>
      </c>
    </row>
    <row r="25" spans="1:4" x14ac:dyDescent="0.3">
      <c r="B25" s="4" t="s">
        <v>9</v>
      </c>
    </row>
    <row r="26" spans="1:4" x14ac:dyDescent="0.3">
      <c r="B26" t="s">
        <v>70</v>
      </c>
    </row>
    <row r="27" spans="1:4" x14ac:dyDescent="0.3">
      <c r="B27" t="s">
        <v>71</v>
      </c>
    </row>
    <row r="28" spans="1:4" x14ac:dyDescent="0.3">
      <c r="C28" t="s">
        <v>72</v>
      </c>
    </row>
    <row r="29" spans="1:4" x14ac:dyDescent="0.3">
      <c r="D29" t="s">
        <v>73</v>
      </c>
    </row>
    <row r="30" spans="1:4" x14ac:dyDescent="0.3">
      <c r="C30" t="s">
        <v>74</v>
      </c>
    </row>
    <row r="31" spans="1:4" x14ac:dyDescent="0.3">
      <c r="D31" t="s">
        <v>75</v>
      </c>
    </row>
    <row r="32" spans="1:4" x14ac:dyDescent="0.3">
      <c r="C32" t="s">
        <v>76</v>
      </c>
    </row>
    <row r="33" spans="1:20" x14ac:dyDescent="0.3">
      <c r="D33" t="s">
        <v>79</v>
      </c>
    </row>
    <row r="34" spans="1:20" x14ac:dyDescent="0.3">
      <c r="B34" s="4" t="s">
        <v>10</v>
      </c>
    </row>
    <row r="35" spans="1:20" x14ac:dyDescent="0.3">
      <c r="B35" t="s">
        <v>5</v>
      </c>
    </row>
    <row r="36" spans="1:20" x14ac:dyDescent="0.3">
      <c r="C36" t="s">
        <v>83</v>
      </c>
    </row>
    <row r="37" spans="1:20" x14ac:dyDescent="0.3">
      <c r="B37" t="s">
        <v>62</v>
      </c>
    </row>
    <row r="38" spans="1:20" x14ac:dyDescent="0.3">
      <c r="C38" t="s">
        <v>86</v>
      </c>
    </row>
    <row r="39" spans="1:20" x14ac:dyDescent="0.3">
      <c r="B39" t="s">
        <v>87</v>
      </c>
    </row>
    <row r="40" spans="1:20" x14ac:dyDescent="0.3">
      <c r="C40" t="s">
        <v>90</v>
      </c>
    </row>
    <row r="42" spans="1:20" x14ac:dyDescent="0.3">
      <c r="A42" t="s">
        <v>6</v>
      </c>
    </row>
    <row r="43" spans="1:20" x14ac:dyDescent="0.3">
      <c r="B43" t="s">
        <v>91</v>
      </c>
    </row>
    <row r="44" spans="1:20" x14ac:dyDescent="0.3">
      <c r="B44" t="s">
        <v>92</v>
      </c>
    </row>
    <row r="46" spans="1:20" x14ac:dyDescent="0.3">
      <c r="A46" s="36" t="s">
        <v>7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</row>
    <row r="49" customFormat="1" x14ac:dyDescent="0.3"/>
    <row r="50" customFormat="1" x14ac:dyDescent="0.3"/>
    <row r="51" customFormat="1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0DC-5E07-4106-8471-0321948C826C}">
  <sheetPr>
    <tabColor rgb="FF00B0F0"/>
  </sheetPr>
  <dimension ref="A1:AD86"/>
  <sheetViews>
    <sheetView topLeftCell="A45" zoomScale="80" zoomScaleNormal="80" workbookViewId="0">
      <selection activeCell="AC59" sqref="AC59:AD82"/>
    </sheetView>
  </sheetViews>
  <sheetFormatPr defaultRowHeight="14.4" x14ac:dyDescent="0.3"/>
  <cols>
    <col min="2" max="2" width="9.5546875" bestFit="1" customWidth="1"/>
    <col min="3" max="3" width="10.109375" bestFit="1" customWidth="1"/>
    <col min="5" max="7" width="11" bestFit="1" customWidth="1"/>
    <col min="9" max="9" width="10.109375" bestFit="1" customWidth="1"/>
    <col min="13" max="13" width="11" bestFit="1" customWidth="1"/>
    <col min="17" max="17" width="9.109375" style="77"/>
  </cols>
  <sheetData>
    <row r="1" spans="1:17" ht="21" x14ac:dyDescent="0.4">
      <c r="A1" s="83" t="s">
        <v>121</v>
      </c>
      <c r="B1" s="83"/>
      <c r="C1" s="83"/>
      <c r="D1" s="83"/>
      <c r="E1" s="83"/>
      <c r="F1" s="83"/>
      <c r="Q1" s="76" t="s">
        <v>156</v>
      </c>
    </row>
    <row r="2" spans="1:17" x14ac:dyDescent="0.3">
      <c r="A2" t="s">
        <v>23</v>
      </c>
      <c r="B2" t="s">
        <v>31</v>
      </c>
      <c r="C2" t="s">
        <v>33</v>
      </c>
      <c r="D2" t="s">
        <v>52</v>
      </c>
      <c r="E2" t="s">
        <v>38</v>
      </c>
      <c r="F2" t="s">
        <v>50</v>
      </c>
      <c r="G2" t="s">
        <v>55</v>
      </c>
    </row>
    <row r="3" spans="1:17" x14ac:dyDescent="0.3">
      <c r="A3">
        <v>1999</v>
      </c>
      <c r="B3" s="1">
        <f>'rockfish release'!K2</f>
        <v>1181.552007740248</v>
      </c>
      <c r="C3" s="1">
        <f>'rockfish release'!K98</f>
        <v>596.859496047015</v>
      </c>
      <c r="D3" s="1">
        <f>'rockfish release'!K146</f>
        <v>4850.8433996588765</v>
      </c>
      <c r="E3" s="1">
        <f>'rockfish release'!K26</f>
        <v>433.82748975180436</v>
      </c>
      <c r="F3" s="1">
        <f>'rockfish release'!K50</f>
        <v>176.28545615311415</v>
      </c>
      <c r="G3" s="2">
        <f>SUM(B3:F3)</f>
        <v>7239.367849351057</v>
      </c>
      <c r="H3" s="2"/>
      <c r="I3" s="2"/>
      <c r="J3" s="2"/>
      <c r="K3" s="2"/>
      <c r="L3" s="2"/>
      <c r="M3" s="2"/>
      <c r="N3" s="2"/>
      <c r="O3" s="2"/>
    </row>
    <row r="4" spans="1:17" x14ac:dyDescent="0.3">
      <c r="A4">
        <v>2000</v>
      </c>
      <c r="B4" s="1">
        <f>'rockfish release'!K3</f>
        <v>3068.9662538707739</v>
      </c>
      <c r="C4" s="1">
        <f>'rockfish release'!K99</f>
        <v>1642.0512402768109</v>
      </c>
      <c r="D4" s="1">
        <f>'rockfish release'!K147</f>
        <v>5731.036758467947</v>
      </c>
      <c r="E4" s="1">
        <f>'rockfish release'!K27</f>
        <v>600.47233502154506</v>
      </c>
      <c r="F4" s="1">
        <f>'rockfish release'!K51</f>
        <v>139.10024274581664</v>
      </c>
      <c r="G4" s="2">
        <f t="shared" ref="G4:G22" si="0">SUM(B4:F4)</f>
        <v>11181.626830382895</v>
      </c>
      <c r="H4" s="2"/>
      <c r="I4" s="2"/>
      <c r="J4" s="2"/>
      <c r="K4" s="2"/>
      <c r="L4" s="2"/>
      <c r="M4" s="2"/>
      <c r="N4" s="2"/>
      <c r="O4" s="2"/>
    </row>
    <row r="5" spans="1:17" x14ac:dyDescent="0.3">
      <c r="A5">
        <v>2001</v>
      </c>
      <c r="B5" s="1">
        <f>'rockfish release'!K4</f>
        <v>1396.3796455112022</v>
      </c>
      <c r="C5" s="1">
        <f>'rockfish release'!K100</f>
        <v>753.63825768148433</v>
      </c>
      <c r="D5" s="1">
        <f>'rockfish release'!K148</f>
        <v>5283.9544174855628</v>
      </c>
      <c r="E5" s="1">
        <f>'rockfish release'!K28</f>
        <v>594.96341451676028</v>
      </c>
      <c r="F5" s="1">
        <f>'rockfish release'!K52</f>
        <v>59.220895426436783</v>
      </c>
      <c r="G5" s="2">
        <f t="shared" si="0"/>
        <v>8088.1566306214463</v>
      </c>
      <c r="H5" s="2"/>
      <c r="I5" s="2"/>
      <c r="J5" s="2"/>
      <c r="K5" s="2"/>
      <c r="L5" s="2"/>
      <c r="M5" s="2"/>
      <c r="N5" s="2"/>
      <c r="O5" s="2"/>
    </row>
    <row r="6" spans="1:17" x14ac:dyDescent="0.3">
      <c r="A6">
        <v>2002</v>
      </c>
      <c r="B6" s="1">
        <f>'rockfish release'!K5</f>
        <v>1086.4140538702541</v>
      </c>
      <c r="C6" s="1">
        <f>'rockfish release'!K101</f>
        <v>1012.185689148855</v>
      </c>
      <c r="D6" s="1">
        <f>'rockfish release'!K149</f>
        <v>5345.4282393706399</v>
      </c>
      <c r="E6" s="1">
        <f>'rockfish release'!K29</f>
        <v>566.04158186663994</v>
      </c>
      <c r="F6" s="1">
        <f>'rockfish release'!K53</f>
        <v>85.388267824164657</v>
      </c>
      <c r="G6" s="2">
        <f t="shared" si="0"/>
        <v>8095.4578320805531</v>
      </c>
      <c r="H6" s="2"/>
      <c r="I6" s="2"/>
      <c r="J6" s="2"/>
      <c r="K6" s="2"/>
      <c r="L6" s="2"/>
      <c r="M6" s="2"/>
      <c r="N6" s="2"/>
      <c r="O6" s="2"/>
    </row>
    <row r="7" spans="1:17" x14ac:dyDescent="0.3">
      <c r="A7">
        <v>2003</v>
      </c>
      <c r="B7" s="1">
        <f>'rockfish release'!K6</f>
        <v>1255.2071978331467</v>
      </c>
      <c r="C7" s="1">
        <f>'rockfish release'!K102</f>
        <v>1207.4715150444219</v>
      </c>
      <c r="D7" s="1">
        <f>'rockfish release'!K150</f>
        <v>8720.8999137876472</v>
      </c>
      <c r="E7" s="1">
        <f>'rockfish release'!K30</f>
        <v>893.82235190133656</v>
      </c>
      <c r="F7" s="1">
        <f>'rockfish release'!K54</f>
        <v>188.68052728887997</v>
      </c>
      <c r="G7" s="2">
        <f t="shared" si="0"/>
        <v>12266.081505855433</v>
      </c>
      <c r="H7" s="2"/>
      <c r="I7" s="2"/>
      <c r="J7" s="2"/>
      <c r="K7" s="2"/>
      <c r="L7" s="2"/>
      <c r="M7" s="2"/>
      <c r="N7" s="2"/>
      <c r="O7" s="2"/>
    </row>
    <row r="8" spans="1:17" x14ac:dyDescent="0.3">
      <c r="A8">
        <v>2004</v>
      </c>
      <c r="B8" s="1">
        <f>'rockfish release'!K7</f>
        <v>1163.1382102170232</v>
      </c>
      <c r="C8" s="1">
        <f>'rockfish release'!K103</f>
        <v>622.98928965275991</v>
      </c>
      <c r="D8" s="1">
        <f>'rockfish release'!K151</f>
        <v>4906.7286922816747</v>
      </c>
      <c r="E8" s="1">
        <f>'rockfish release'!K31</f>
        <v>437.95918013039295</v>
      </c>
      <c r="F8" s="1">
        <f>'rockfish release'!K55</f>
        <v>35.807983281101308</v>
      </c>
      <c r="G8" s="2">
        <f t="shared" si="0"/>
        <v>7166.6233555629515</v>
      </c>
      <c r="H8" s="2"/>
      <c r="I8" s="2"/>
      <c r="J8" s="2"/>
      <c r="K8" s="2"/>
      <c r="L8" s="2"/>
      <c r="M8" s="2"/>
      <c r="N8" s="2"/>
      <c r="O8" s="2"/>
    </row>
    <row r="9" spans="1:17" x14ac:dyDescent="0.3">
      <c r="A9">
        <v>2005</v>
      </c>
      <c r="B9" s="1">
        <f>'rockfish release'!K8</f>
        <v>2188.1729390098617</v>
      </c>
      <c r="C9" s="1">
        <f>'rockfish release'!K104</f>
        <v>1023.1877075091686</v>
      </c>
      <c r="D9" s="1">
        <f>'rockfish release'!K152</f>
        <v>11400.599695050816</v>
      </c>
      <c r="E9" s="1">
        <f>'rockfish release'!K32</f>
        <v>579.81388312860201</v>
      </c>
      <c r="F9" s="1">
        <f>'rockfish release'!K56</f>
        <v>154.24977413397488</v>
      </c>
      <c r="G9" s="2">
        <f t="shared" si="0"/>
        <v>15346.023998832425</v>
      </c>
      <c r="H9" s="2"/>
      <c r="I9" s="2"/>
      <c r="J9" s="2"/>
      <c r="K9" s="2"/>
      <c r="L9" s="2"/>
      <c r="M9" s="2"/>
      <c r="N9" s="2"/>
      <c r="O9" s="2"/>
    </row>
    <row r="10" spans="1:17" x14ac:dyDescent="0.3">
      <c r="A10">
        <v>2006</v>
      </c>
      <c r="B10" s="1">
        <f>'rockfish release'!K9</f>
        <v>1292.0347928795959</v>
      </c>
      <c r="C10" s="1">
        <f>'rockfish release'!K105</f>
        <v>1130.4573865222267</v>
      </c>
      <c r="D10" s="1">
        <f>'rockfish release'!K153</f>
        <v>4658.0391401102233</v>
      </c>
      <c r="E10" s="1">
        <f>'rockfish release'!K33</f>
        <v>753.34487902932369</v>
      </c>
      <c r="F10" s="1">
        <f>'rockfish release'!K57</f>
        <v>110.17841009569634</v>
      </c>
      <c r="G10" s="2">
        <f t="shared" si="0"/>
        <v>7944.0546086370659</v>
      </c>
      <c r="H10" s="2"/>
      <c r="I10" s="2"/>
      <c r="J10" s="2"/>
      <c r="K10" s="2"/>
      <c r="L10" s="2"/>
      <c r="M10" s="2"/>
      <c r="N10" s="2"/>
      <c r="O10" s="2"/>
    </row>
    <row r="11" spans="1:17" x14ac:dyDescent="0.3">
      <c r="A11">
        <v>2007</v>
      </c>
      <c r="B11" s="1">
        <f>'rockfish release'!K10</f>
        <v>4350.2596648618219</v>
      </c>
      <c r="C11" s="1">
        <f>'rockfish release'!K106</f>
        <v>3659.5463570993247</v>
      </c>
      <c r="D11" s="1">
        <f>'rockfish release'!K154</f>
        <v>4836.8720765031776</v>
      </c>
      <c r="E11" s="1">
        <f>'rockfish release'!K34</f>
        <v>545.3831299736969</v>
      </c>
      <c r="F11" s="1">
        <f>'rockfish release'!K58</f>
        <v>652.80707981700084</v>
      </c>
      <c r="G11" s="2">
        <f t="shared" si="0"/>
        <v>14044.868308255023</v>
      </c>
      <c r="H11" s="2"/>
      <c r="I11" s="2"/>
      <c r="J11" s="2"/>
      <c r="K11" s="2"/>
      <c r="L11" s="2"/>
      <c r="M11" s="2"/>
      <c r="N11" s="2"/>
      <c r="O11" s="2"/>
    </row>
    <row r="12" spans="1:17" x14ac:dyDescent="0.3">
      <c r="A12">
        <v>2008</v>
      </c>
      <c r="B12" s="1">
        <f>'rockfish release'!K11</f>
        <v>2281.7764097529202</v>
      </c>
      <c r="C12" s="1">
        <f>'rockfish release'!K107</f>
        <v>1240.4775701253629</v>
      </c>
      <c r="D12" s="1">
        <f>'rockfish release'!K155</f>
        <v>4373.0241477339532</v>
      </c>
      <c r="E12" s="1">
        <f>'rockfish release'!K35</f>
        <v>791.9073225628174</v>
      </c>
      <c r="F12" s="1">
        <f>'rockfish release'!K59</f>
        <v>1132.0831637332799</v>
      </c>
      <c r="G12" s="2">
        <f t="shared" si="0"/>
        <v>9819.2686139083344</v>
      </c>
      <c r="H12" s="2"/>
      <c r="I12" s="2"/>
      <c r="J12" s="2"/>
      <c r="K12" s="2"/>
      <c r="L12" s="2"/>
      <c r="M12" s="2"/>
      <c r="N12" s="2"/>
      <c r="O12" s="2"/>
    </row>
    <row r="13" spans="1:17" x14ac:dyDescent="0.3">
      <c r="A13">
        <v>2009</v>
      </c>
      <c r="B13" s="1">
        <f>'rockfish release'!K12</f>
        <v>2399.9316105269454</v>
      </c>
      <c r="C13" s="1">
        <f>'rockfish release'!K108</f>
        <v>876.03571193997368</v>
      </c>
      <c r="D13" s="1">
        <f>'rockfish release'!K156</f>
        <v>3680.0465192112561</v>
      </c>
      <c r="E13" s="1">
        <f>'rockfish release'!K36</f>
        <v>957.1749377063619</v>
      </c>
      <c r="F13" s="1">
        <f>'rockfish release'!K60</f>
        <v>465.50378265431704</v>
      </c>
      <c r="G13" s="2">
        <f t="shared" si="0"/>
        <v>8378.6925620388538</v>
      </c>
      <c r="H13" s="2"/>
      <c r="I13" s="2"/>
      <c r="J13" s="2"/>
      <c r="K13" s="2"/>
      <c r="L13" s="2"/>
      <c r="M13" s="2"/>
      <c r="N13" s="2"/>
      <c r="O13" s="2"/>
    </row>
    <row r="14" spans="1:17" x14ac:dyDescent="0.3">
      <c r="A14">
        <v>2010</v>
      </c>
      <c r="B14" s="1">
        <f>'rockfish release'!K13</f>
        <v>2155.9487933442188</v>
      </c>
      <c r="C14" s="1">
        <f>'rockfish release'!K109</f>
        <v>1662.6800247023989</v>
      </c>
      <c r="D14" s="1">
        <f>'rockfish release'!K157</f>
        <v>2724.4080153614086</v>
      </c>
      <c r="E14" s="1">
        <f>'rockfish release'!K37</f>
        <v>725.80027650539967</v>
      </c>
      <c r="F14" s="1">
        <f>'rockfish release'!K61</f>
        <v>263.05095410347502</v>
      </c>
      <c r="G14" s="2">
        <f t="shared" si="0"/>
        <v>7531.8880640169018</v>
      </c>
      <c r="H14" s="2"/>
      <c r="I14" s="2"/>
      <c r="J14" s="2"/>
      <c r="K14" s="2"/>
      <c r="L14" s="2"/>
      <c r="M14" s="2"/>
      <c r="N14" s="2"/>
      <c r="O14" s="2"/>
    </row>
    <row r="15" spans="1:17" x14ac:dyDescent="0.3">
      <c r="A15">
        <v>2011</v>
      </c>
      <c r="B15" s="1">
        <f>'rockfish release'!K14</f>
        <v>5205.8461538461534</v>
      </c>
      <c r="C15" s="1">
        <f>'rockfish release'!K110</f>
        <v>562.08754208754203</v>
      </c>
      <c r="D15" s="1">
        <f>'rockfish release'!K158</f>
        <v>3835.6798149500855</v>
      </c>
      <c r="E15" s="1">
        <f>'rockfish release'!K38</f>
        <v>399</v>
      </c>
      <c r="F15" s="1">
        <f>'rockfish release'!K62</f>
        <v>231</v>
      </c>
      <c r="G15" s="2">
        <f t="shared" si="0"/>
        <v>10233.613510883781</v>
      </c>
      <c r="H15" s="2"/>
      <c r="I15" s="2"/>
      <c r="J15" s="2"/>
      <c r="K15" s="2"/>
      <c r="L15" s="2"/>
      <c r="M15" s="2"/>
      <c r="N15" s="2"/>
      <c r="O15" s="2"/>
    </row>
    <row r="16" spans="1:17" x14ac:dyDescent="0.3">
      <c r="A16">
        <v>2012</v>
      </c>
      <c r="B16" s="1">
        <f>'rockfish release'!K15</f>
        <v>2063.9967105263158</v>
      </c>
      <c r="C16" s="1">
        <f>'rockfish release'!K111</f>
        <v>998.47058823529403</v>
      </c>
      <c r="D16" s="1">
        <f>'rockfish release'!K159</f>
        <v>5144.1969775924963</v>
      </c>
      <c r="E16" s="1">
        <f>'rockfish release'!K39</f>
        <v>1069.1747146619844</v>
      </c>
      <c r="F16" s="1">
        <f>'rockfish release'!K63</f>
        <v>227.41176470588238</v>
      </c>
      <c r="G16" s="2">
        <f t="shared" si="0"/>
        <v>9503.2507557219724</v>
      </c>
      <c r="H16" s="2"/>
      <c r="I16" s="2"/>
      <c r="J16" s="2"/>
      <c r="K16" s="2"/>
      <c r="L16" s="2"/>
      <c r="M16" s="2"/>
      <c r="N16" s="2"/>
      <c r="O16" s="2"/>
    </row>
    <row r="17" spans="1:30" x14ac:dyDescent="0.3">
      <c r="A17">
        <v>2013</v>
      </c>
      <c r="B17" s="1">
        <f>'rockfish release'!K16</f>
        <v>2394.3778677462888</v>
      </c>
      <c r="C17" s="1">
        <f>'rockfish release'!K112</f>
        <v>682.37016052880074</v>
      </c>
      <c r="D17" s="1">
        <f>'rockfish release'!K160</f>
        <v>1640.9872340425534</v>
      </c>
      <c r="E17" s="1">
        <f>'rockfish release'!K40</f>
        <v>1134.258394160584</v>
      </c>
      <c r="F17" s="1">
        <f>'rockfish release'!K64</f>
        <v>239.73284671532846</v>
      </c>
      <c r="G17" s="2">
        <f t="shared" si="0"/>
        <v>6091.7265031935558</v>
      </c>
      <c r="H17" s="2"/>
      <c r="I17" s="2"/>
      <c r="J17" s="2"/>
      <c r="K17" s="2"/>
      <c r="L17" s="2"/>
      <c r="M17" s="2"/>
      <c r="N17" s="2"/>
      <c r="O17" s="2"/>
    </row>
    <row r="18" spans="1:30" x14ac:dyDescent="0.3">
      <c r="A18">
        <v>2014</v>
      </c>
      <c r="B18" s="1">
        <f>'rockfish release'!K17</f>
        <v>4342.3738450604123</v>
      </c>
      <c r="C18" s="1">
        <f>'rockfish release'!K113</f>
        <v>869.06521040796656</v>
      </c>
      <c r="D18" s="1">
        <f>'rockfish release'!K161</f>
        <v>2217.2714932126696</v>
      </c>
      <c r="E18" s="1">
        <f>'rockfish release'!K41</f>
        <v>3228.6711409395971</v>
      </c>
      <c r="F18" s="1">
        <f>'rockfish release'!K65</f>
        <v>680.77852348993281</v>
      </c>
      <c r="G18" s="2">
        <f t="shared" si="0"/>
        <v>11338.160213110579</v>
      </c>
      <c r="H18" s="2"/>
      <c r="I18" s="2"/>
      <c r="J18" s="2"/>
      <c r="K18" s="2"/>
      <c r="L18" s="2"/>
      <c r="M18" s="2"/>
      <c r="N18" s="2"/>
      <c r="O18" s="2"/>
    </row>
    <row r="19" spans="1:30" x14ac:dyDescent="0.3">
      <c r="A19">
        <v>2015</v>
      </c>
      <c r="B19" s="1">
        <f>'rockfish release'!K18</f>
        <v>1977.3732283464567</v>
      </c>
      <c r="C19" s="1">
        <f>'rockfish release'!K114</f>
        <v>820.5452898550725</v>
      </c>
      <c r="D19" s="1">
        <f>'rockfish release'!K162</f>
        <v>2668.1167675329298</v>
      </c>
      <c r="E19" s="1">
        <f>'rockfish release'!K42</f>
        <v>1122.0404761904763</v>
      </c>
      <c r="F19" s="1">
        <f>'rockfish release'!K66</f>
        <v>35.896031746031746</v>
      </c>
      <c r="G19" s="2">
        <f t="shared" si="0"/>
        <v>6623.9717936709667</v>
      </c>
      <c r="H19" s="2"/>
      <c r="I19" s="2"/>
      <c r="J19" s="2"/>
      <c r="K19" s="2"/>
      <c r="L19" s="2"/>
      <c r="M19" s="2"/>
      <c r="N19" s="2"/>
      <c r="O19" s="2"/>
    </row>
    <row r="20" spans="1:30" x14ac:dyDescent="0.3">
      <c r="A20">
        <v>2016</v>
      </c>
      <c r="B20" s="1">
        <f>'rockfish release'!K19</f>
        <v>2255.8292783505153</v>
      </c>
      <c r="C20" s="1">
        <f>'rockfish release'!K115</f>
        <v>1744.6029173419772</v>
      </c>
      <c r="D20" s="1">
        <f>'rockfish release'!K163</f>
        <v>2335.9730500951173</v>
      </c>
      <c r="E20" s="1">
        <f>'rockfish release'!K43</f>
        <v>3433.6358762886598</v>
      </c>
      <c r="F20" s="1">
        <f>'rockfish release'!K67</f>
        <v>815.07293354943272</v>
      </c>
      <c r="G20" s="2">
        <f t="shared" si="0"/>
        <v>10585.114055625701</v>
      </c>
      <c r="H20" s="2"/>
      <c r="I20" s="2"/>
      <c r="J20" s="2"/>
      <c r="K20" s="2"/>
      <c r="L20" s="2"/>
      <c r="M20" s="2"/>
      <c r="N20" s="2"/>
      <c r="O20" s="2"/>
    </row>
    <row r="21" spans="1:30" x14ac:dyDescent="0.3">
      <c r="A21">
        <v>2017</v>
      </c>
      <c r="B21" s="1">
        <f>'rockfish release'!K20</f>
        <v>1501.3143183114662</v>
      </c>
      <c r="C21" s="1">
        <f>'rockfish release'!K116</f>
        <v>1553.6504854368932</v>
      </c>
      <c r="D21" s="1">
        <f>'rockfish release'!K164</f>
        <v>1078.3109112240907</v>
      </c>
      <c r="E21" s="1">
        <f>'rockfish release'!K44</f>
        <v>2481.6699029126212</v>
      </c>
      <c r="F21" s="1">
        <f>'rockfish release'!K68</f>
        <v>427.51456310679612</v>
      </c>
      <c r="G21" s="2">
        <f t="shared" si="0"/>
        <v>7042.4601809918677</v>
      </c>
      <c r="H21" s="2"/>
      <c r="I21" s="2"/>
      <c r="J21" s="2"/>
      <c r="K21" s="2"/>
      <c r="L21" s="2"/>
      <c r="M21" s="2"/>
      <c r="N21" s="2"/>
      <c r="O21" s="2"/>
    </row>
    <row r="22" spans="1:30" x14ac:dyDescent="0.3">
      <c r="A22">
        <v>2018</v>
      </c>
      <c r="B22" s="1">
        <f>'rockfish release'!K21</f>
        <v>1449.0351201478743</v>
      </c>
      <c r="C22" s="1">
        <f>'rockfish release'!K117</f>
        <v>948.11574697173626</v>
      </c>
      <c r="D22" s="1">
        <f>'rockfish release'!K165</f>
        <v>1114.122735042735</v>
      </c>
      <c r="E22" s="1">
        <f>'rockfish release'!K45</f>
        <v>2478.9239690721647</v>
      </c>
      <c r="F22" s="1">
        <f>'rockfish release'!K69</f>
        <v>198.71134020618555</v>
      </c>
      <c r="G22" s="2">
        <f t="shared" si="0"/>
        <v>6188.9089114406961</v>
      </c>
      <c r="H22" s="2"/>
      <c r="I22" s="2"/>
      <c r="J22" s="2"/>
      <c r="K22" s="2"/>
      <c r="L22" s="2"/>
      <c r="M22" s="2"/>
      <c r="N22" s="2"/>
      <c r="O22" s="2"/>
    </row>
    <row r="23" spans="1:30" x14ac:dyDescent="0.3">
      <c r="A23">
        <v>2019</v>
      </c>
      <c r="B23" s="1">
        <f>'rockfish release'!K22</f>
        <v>2923.5684702738808</v>
      </c>
      <c r="C23" s="1">
        <f>'rockfish release'!K118</f>
        <v>1112.3878923766817</v>
      </c>
      <c r="D23" s="1">
        <f>'rockfish release'!K166</f>
        <v>5150.0983074426158</v>
      </c>
      <c r="E23" s="1">
        <f>'rockfish release'!K46</f>
        <v>4176.5263861055446</v>
      </c>
      <c r="F23" s="1">
        <f>'rockfish release'!K70</f>
        <v>51.087443946188344</v>
      </c>
      <c r="G23" s="2">
        <f t="shared" ref="G23:G25" si="1">SUM(B23:F23)</f>
        <v>13413.66850014491</v>
      </c>
      <c r="H23" s="2"/>
      <c r="I23" s="2"/>
      <c r="J23" s="2"/>
      <c r="K23" s="2"/>
      <c r="L23" s="2"/>
      <c r="M23" s="2"/>
      <c r="N23" s="2"/>
      <c r="O23" s="2"/>
    </row>
    <row r="24" spans="1:30" x14ac:dyDescent="0.3">
      <c r="A24">
        <v>2020</v>
      </c>
      <c r="B24" s="1">
        <f>'rockfish release'!K23</f>
        <v>894.07351225204206</v>
      </c>
      <c r="C24" s="1">
        <f>'rockfish release'!K119</f>
        <v>399.57366771159872</v>
      </c>
      <c r="D24" s="1">
        <f>'rockfish release'!K167</f>
        <v>915.17377049180323</v>
      </c>
      <c r="E24" s="1">
        <f>'rockfish release'!K47</f>
        <v>1680.8025078369906</v>
      </c>
      <c r="F24" s="1">
        <f>'rockfish release'!K71</f>
        <v>50.683385579937301</v>
      </c>
      <c r="G24" s="2">
        <f t="shared" si="1"/>
        <v>3940.3068438723722</v>
      </c>
      <c r="H24" s="2"/>
      <c r="I24" s="2"/>
      <c r="J24" s="2"/>
      <c r="K24" s="2"/>
      <c r="L24" s="2"/>
      <c r="M24" s="2"/>
      <c r="N24" s="2"/>
      <c r="O24" s="2"/>
    </row>
    <row r="25" spans="1:30" x14ac:dyDescent="0.3">
      <c r="A25">
        <v>2021</v>
      </c>
      <c r="B25" s="1">
        <f>'rockfish release'!K24</f>
        <v>1660.8149525757856</v>
      </c>
      <c r="C25" s="1">
        <f>'rockfish release'!K120</f>
        <v>778.19118467546957</v>
      </c>
      <c r="D25" s="1">
        <f>'rockfish release'!K168</f>
        <v>1989.2979797979797</v>
      </c>
      <c r="E25" s="1">
        <f>'rockfish release'!K48</f>
        <v>3439.5376604054304</v>
      </c>
      <c r="F25" s="1">
        <f>'rockfish release'!K72</f>
        <v>115.66189324902362</v>
      </c>
      <c r="G25" s="2">
        <f t="shared" si="1"/>
        <v>7983.5036707036888</v>
      </c>
      <c r="H25" s="2"/>
      <c r="I25" s="2"/>
      <c r="J25" s="2"/>
      <c r="K25" s="2"/>
      <c r="L25" s="2"/>
      <c r="M25" s="2"/>
      <c r="N25" s="2"/>
      <c r="O25" s="2"/>
    </row>
    <row r="26" spans="1:30" x14ac:dyDescent="0.3">
      <c r="A26">
        <v>2022</v>
      </c>
      <c r="B26" s="1">
        <f>'rockfish release'!K25</f>
        <v>818.50297619047615</v>
      </c>
      <c r="C26" s="1">
        <f>'rockfish release'!K121</f>
        <v>394.51001082251082</v>
      </c>
      <c r="D26" s="1">
        <f>'rockfish release'!K169</f>
        <v>1141.2635658914728</v>
      </c>
      <c r="E26" s="1">
        <f>'rockfish release'!K49</f>
        <v>3356.8449675324673</v>
      </c>
      <c r="F26" s="1">
        <f>'rockfish release'!K73</f>
        <v>237.26758658008657</v>
      </c>
      <c r="G26" s="2">
        <f t="shared" ref="G26" si="2">SUM(B26:F26)</f>
        <v>5948.3891070170139</v>
      </c>
      <c r="H26" s="2"/>
      <c r="I26" s="2"/>
      <c r="J26" s="2"/>
      <c r="K26" s="2"/>
      <c r="L26" s="2"/>
      <c r="M26" s="2"/>
      <c r="N26" s="2"/>
      <c r="O26" s="2"/>
    </row>
    <row r="28" spans="1:30" x14ac:dyDescent="0.3">
      <c r="A28" s="83" t="s">
        <v>122</v>
      </c>
      <c r="B28" s="83"/>
      <c r="C28" s="83"/>
      <c r="D28" s="83"/>
      <c r="E28" s="83"/>
      <c r="F28" s="83"/>
      <c r="G28" s="83"/>
      <c r="H28" s="83"/>
      <c r="I28" s="83"/>
      <c r="J28" s="83"/>
    </row>
    <row r="29" spans="1:30" x14ac:dyDescent="0.3">
      <c r="A29" t="s">
        <v>23</v>
      </c>
      <c r="B29" s="83" t="s">
        <v>31</v>
      </c>
      <c r="C29" s="83"/>
      <c r="D29" s="83" t="s">
        <v>33</v>
      </c>
      <c r="E29" s="83"/>
      <c r="F29" s="83" t="s">
        <v>52</v>
      </c>
      <c r="G29" s="83"/>
      <c r="H29" s="83" t="s">
        <v>38</v>
      </c>
      <c r="I29" s="83"/>
      <c r="J29" s="83" t="s">
        <v>50</v>
      </c>
      <c r="K29" s="83"/>
      <c r="L29" s="83" t="s">
        <v>150</v>
      </c>
      <c r="M29" s="83"/>
      <c r="N29" s="83"/>
      <c r="O29" s="83"/>
      <c r="R29" t="s">
        <v>23</v>
      </c>
      <c r="S29" s="83" t="s">
        <v>31</v>
      </c>
      <c r="T29" s="83"/>
      <c r="U29" s="83" t="s">
        <v>33</v>
      </c>
      <c r="V29" s="83"/>
      <c r="W29" s="83" t="s">
        <v>52</v>
      </c>
      <c r="X29" s="83"/>
      <c r="Y29" s="83" t="s">
        <v>38</v>
      </c>
      <c r="Z29" s="83"/>
      <c r="AA29" s="83" t="s">
        <v>50</v>
      </c>
      <c r="AB29" s="83"/>
      <c r="AC29" s="83" t="s">
        <v>157</v>
      </c>
      <c r="AD29" s="83"/>
    </row>
    <row r="30" spans="1:30" x14ac:dyDescent="0.3">
      <c r="B30" s="9" t="s">
        <v>155</v>
      </c>
      <c r="C30" s="9" t="s">
        <v>154</v>
      </c>
      <c r="D30" s="9" t="s">
        <v>155</v>
      </c>
      <c r="E30" s="9" t="s">
        <v>154</v>
      </c>
      <c r="F30" s="9" t="s">
        <v>155</v>
      </c>
      <c r="G30" s="9" t="s">
        <v>154</v>
      </c>
      <c r="H30" s="9" t="s">
        <v>155</v>
      </c>
      <c r="I30" s="9" t="s">
        <v>154</v>
      </c>
      <c r="J30" s="9" t="s">
        <v>155</v>
      </c>
      <c r="K30" s="9" t="s">
        <v>154</v>
      </c>
      <c r="L30" s="9" t="s">
        <v>155</v>
      </c>
      <c r="M30" s="9" t="s">
        <v>151</v>
      </c>
      <c r="N30" s="9" t="s">
        <v>152</v>
      </c>
      <c r="O30" s="9" t="s">
        <v>153</v>
      </c>
      <c r="S30" s="9" t="s">
        <v>155</v>
      </c>
      <c r="T30" s="9" t="s">
        <v>159</v>
      </c>
      <c r="U30" s="9" t="s">
        <v>155</v>
      </c>
      <c r="V30" s="9" t="s">
        <v>159</v>
      </c>
      <c r="W30" s="9" t="s">
        <v>155</v>
      </c>
      <c r="X30" s="9" t="s">
        <v>159</v>
      </c>
      <c r="Y30" s="9" t="s">
        <v>155</v>
      </c>
      <c r="Z30" s="9" t="s">
        <v>159</v>
      </c>
      <c r="AA30" s="9" t="s">
        <v>155</v>
      </c>
      <c r="AB30" s="9" t="s">
        <v>159</v>
      </c>
      <c r="AC30" s="9" t="s">
        <v>155</v>
      </c>
      <c r="AD30" s="9" t="s">
        <v>159</v>
      </c>
    </row>
    <row r="31" spans="1:30" x14ac:dyDescent="0.3">
      <c r="A31">
        <v>1999</v>
      </c>
      <c r="B31" s="1">
        <f>'BRF release'!V3</f>
        <v>966.35271248599952</v>
      </c>
      <c r="C31" s="1">
        <f>'BRF release'!W3</f>
        <v>66531.262869804021</v>
      </c>
      <c r="D31" s="1">
        <f>'BRF release'!V99</f>
        <v>399.75416623550194</v>
      </c>
      <c r="E31" s="1">
        <f>'BRF release'!W99</f>
        <v>36025.075151729303</v>
      </c>
      <c r="F31" s="1">
        <f>'BRF release'!V147</f>
        <v>3645.5830248905831</v>
      </c>
      <c r="G31" s="1">
        <f>'BRF release'!W147</f>
        <v>1698949.3924603134</v>
      </c>
      <c r="H31" s="1">
        <f>'BRF release'!V27</f>
        <v>207.76067748950055</v>
      </c>
      <c r="I31" s="1">
        <f>'BRF release'!W27</f>
        <v>15004.781164958293</v>
      </c>
      <c r="J31" s="1">
        <f>'BRF release'!V51</f>
        <v>155.0431313251558</v>
      </c>
      <c r="K31" s="1">
        <f>'BRF release'!W51</f>
        <v>2497.7490594449978</v>
      </c>
      <c r="L31" s="2">
        <f>J31+H31+F31+D31+B31</f>
        <v>5374.4937124267408</v>
      </c>
      <c r="M31" s="1">
        <f>SUM(E31,G31,I31,K31,C31)</f>
        <v>1819008.2607062501</v>
      </c>
      <c r="N31">
        <f>SQRT(M31)</f>
        <v>1348.7061432003081</v>
      </c>
      <c r="O31" s="14">
        <f>N31/L31</f>
        <v>0.25094571049211034</v>
      </c>
      <c r="Q31" s="78"/>
      <c r="R31">
        <v>1999</v>
      </c>
      <c r="S31" s="1">
        <f>B31</f>
        <v>966.35271248599952</v>
      </c>
      <c r="T31" s="80">
        <f>SQRT(C31)/S31</f>
        <v>0.26691760142431137</v>
      </c>
      <c r="U31" s="1">
        <f>D31</f>
        <v>399.75416623550194</v>
      </c>
      <c r="V31" s="80">
        <f>SQRT(E31)/U31</f>
        <v>0.47479862116701632</v>
      </c>
      <c r="W31" s="1">
        <f>F31</f>
        <v>3645.5830248905831</v>
      </c>
      <c r="X31" s="80">
        <f>SQRT(G31)/W31</f>
        <v>0.357538840913804</v>
      </c>
      <c r="Y31" s="1">
        <f>H31</f>
        <v>207.76067748950055</v>
      </c>
      <c r="Z31" s="80">
        <f>SQRT(I31)/Y31</f>
        <v>0.58959186159955146</v>
      </c>
      <c r="AA31" s="1">
        <f>J31</f>
        <v>155.0431313251558</v>
      </c>
      <c r="AB31" s="80">
        <f>SQRT(K31)/AA31</f>
        <v>0.32234569244232919</v>
      </c>
      <c r="AC31" s="2">
        <f>AA31+Y31+W31+U31+S31</f>
        <v>5374.4937124267408</v>
      </c>
      <c r="AD31" s="80">
        <f>O31</f>
        <v>0.25094571049211034</v>
      </c>
    </row>
    <row r="32" spans="1:30" x14ac:dyDescent="0.3">
      <c r="A32">
        <v>2000</v>
      </c>
      <c r="B32" s="1">
        <f>'BRF release'!V4</f>
        <v>2571.9017550544081</v>
      </c>
      <c r="C32" s="1">
        <f>'BRF release'!W4</f>
        <v>486658.96598545182</v>
      </c>
      <c r="D32" s="1">
        <f>'BRF release'!V100</f>
        <v>1308.4547682763161</v>
      </c>
      <c r="E32" s="1">
        <f>'BRF release'!W100</f>
        <v>297435.54462007078</v>
      </c>
      <c r="F32" s="1">
        <f>'BRF release'!V148</f>
        <v>4447.8199443017711</v>
      </c>
      <c r="G32" s="1">
        <f>'BRF release'!W148</f>
        <v>2577518.0104644657</v>
      </c>
      <c r="H32" s="1">
        <f>'BRF release'!V28</f>
        <v>372.01422715375293</v>
      </c>
      <c r="I32" s="1">
        <f>'BRF release'!W28</f>
        <v>31039.069147273796</v>
      </c>
      <c r="J32" s="1">
        <f>'BRF release'!V52</f>
        <v>99.946334341699654</v>
      </c>
      <c r="K32" s="1">
        <f>'BRF release'!W52</f>
        <v>1676.8356745832771</v>
      </c>
      <c r="L32" s="2">
        <f t="shared" ref="L32:L51" si="3">J32+H32+F32+D32+B32</f>
        <v>8800.1370291279472</v>
      </c>
      <c r="M32" s="1">
        <f t="shared" ref="M32:M51" si="4">SUM(E32,G32,I32,K32,C32)</f>
        <v>3394328.4258918455</v>
      </c>
      <c r="N32">
        <f t="shared" ref="N32:N51" si="5">SQRT(M32)</f>
        <v>1842.3703281077464</v>
      </c>
      <c r="O32" s="14">
        <f t="shared" ref="O32:O51" si="6">N32/L32</f>
        <v>0.20935700455681619</v>
      </c>
      <c r="Q32" s="78"/>
      <c r="R32">
        <v>2000</v>
      </c>
      <c r="S32" s="1">
        <f t="shared" ref="S32:S54" si="7">B32</f>
        <v>2571.9017550544081</v>
      </c>
      <c r="T32" s="80">
        <f t="shared" ref="T32:T54" si="8">SQRT(C32)/S32</f>
        <v>0.27124265686433047</v>
      </c>
      <c r="U32" s="1">
        <f t="shared" ref="U32:U54" si="9">D32</f>
        <v>1308.4547682763161</v>
      </c>
      <c r="V32" s="80">
        <f t="shared" ref="V32:V54" si="10">SQRT(E32)/U32</f>
        <v>0.41680960595957578</v>
      </c>
      <c r="W32" s="1">
        <f t="shared" ref="W32:W54" si="11">F32</f>
        <v>4447.8199443017711</v>
      </c>
      <c r="X32" s="80">
        <f t="shared" ref="X32:X54" si="12">SQRT(G32)/W32</f>
        <v>0.36095549393320309</v>
      </c>
      <c r="Y32" s="1">
        <f t="shared" ref="Y32:Y54" si="13">H32</f>
        <v>372.01422715375293</v>
      </c>
      <c r="Z32" s="80">
        <f t="shared" ref="Z32:Z54" si="14">SQRT(I32)/Y32</f>
        <v>0.47358157227527647</v>
      </c>
      <c r="AA32" s="1">
        <f t="shared" ref="AA32:AA54" si="15">J32</f>
        <v>99.946334341699654</v>
      </c>
      <c r="AB32" s="80">
        <f t="shared" ref="AB32:AB54" si="16">SQRT(K32)/AA32</f>
        <v>0.40971171501616521</v>
      </c>
      <c r="AC32" s="2">
        <f t="shared" ref="AC32:AC54" si="17">AA32+Y32+W32+U32+S32</f>
        <v>8800.1370291279472</v>
      </c>
      <c r="AD32" s="80">
        <f t="shared" ref="AD32:AD54" si="18">O32</f>
        <v>0.20935700455681619</v>
      </c>
    </row>
    <row r="33" spans="1:30" x14ac:dyDescent="0.3">
      <c r="A33">
        <v>2001</v>
      </c>
      <c r="B33" s="1">
        <f>'BRF release'!V5</f>
        <v>1209.9897882827454</v>
      </c>
      <c r="C33" s="1">
        <f>'BRF release'!W5</f>
        <v>122592.51547555628</v>
      </c>
      <c r="D33" s="1">
        <f>'BRF release'!V101</f>
        <v>531.45804354244501</v>
      </c>
      <c r="E33" s="1">
        <f>'BRF release'!W101</f>
        <v>75962.676601278945</v>
      </c>
      <c r="F33" s="1">
        <f>'BRF release'!V149</f>
        <v>4482.0998375259041</v>
      </c>
      <c r="G33" s="1">
        <f>'BRF release'!W149</f>
        <v>2672948.3297419627</v>
      </c>
      <c r="H33" s="1">
        <f>'BRF release'!V29</f>
        <v>390.3879323192902</v>
      </c>
      <c r="I33" s="1">
        <f>'BRF release'!W29</f>
        <v>37071.444429933734</v>
      </c>
      <c r="J33" s="1">
        <f>'BRF release'!V53</f>
        <v>31.208625541077495</v>
      </c>
      <c r="K33" s="1">
        <f>'BRF release'!W53</f>
        <v>367.71147429902601</v>
      </c>
      <c r="L33" s="2">
        <f t="shared" si="3"/>
        <v>6645.1442272114618</v>
      </c>
      <c r="M33" s="1">
        <f t="shared" si="4"/>
        <v>2908942.6777230306</v>
      </c>
      <c r="N33">
        <f t="shared" si="5"/>
        <v>1705.5622761198229</v>
      </c>
      <c r="O33" s="14">
        <f t="shared" si="6"/>
        <v>0.25666294331666256</v>
      </c>
      <c r="Q33" s="79"/>
      <c r="R33">
        <v>2001</v>
      </c>
      <c r="S33" s="1">
        <f t="shared" si="7"/>
        <v>1209.9897882827454</v>
      </c>
      <c r="T33" s="80">
        <f t="shared" si="8"/>
        <v>0.28936784707723384</v>
      </c>
      <c r="U33" s="1">
        <f t="shared" si="9"/>
        <v>531.45804354244501</v>
      </c>
      <c r="V33" s="80">
        <f t="shared" si="10"/>
        <v>0.518598367226353</v>
      </c>
      <c r="W33" s="1">
        <f t="shared" si="11"/>
        <v>4482.0998375259041</v>
      </c>
      <c r="X33" s="80">
        <f t="shared" si="12"/>
        <v>0.36476550019723986</v>
      </c>
      <c r="Y33" s="1">
        <f t="shared" si="13"/>
        <v>390.3879323192902</v>
      </c>
      <c r="Z33" s="80">
        <f t="shared" si="14"/>
        <v>0.49320034270295199</v>
      </c>
      <c r="AA33" s="1">
        <f t="shared" si="15"/>
        <v>31.208625541077495</v>
      </c>
      <c r="AB33" s="80">
        <f t="shared" si="16"/>
        <v>0.61443924765174118</v>
      </c>
      <c r="AC33" s="2">
        <f t="shared" si="17"/>
        <v>6645.1442272114618</v>
      </c>
      <c r="AD33" s="80">
        <f t="shared" si="18"/>
        <v>0.25666294331666256</v>
      </c>
    </row>
    <row r="34" spans="1:30" x14ac:dyDescent="0.3">
      <c r="A34">
        <v>2002</v>
      </c>
      <c r="B34" s="1">
        <f>'BRF release'!V6</f>
        <v>840.76619164476983</v>
      </c>
      <c r="C34" s="1">
        <f>'BRF release'!W6</f>
        <v>41707.420258443533</v>
      </c>
      <c r="D34" s="1">
        <f>'BRF release'!V102</f>
        <v>822.94453634238675</v>
      </c>
      <c r="E34" s="1">
        <f>'BRF release'!W102</f>
        <v>76458.528445250224</v>
      </c>
      <c r="F34" s="1">
        <f>'BRF release'!V150</f>
        <v>3651.5630277237524</v>
      </c>
      <c r="G34" s="1">
        <f>'BRF release'!W150</f>
        <v>1518169.2429365779</v>
      </c>
      <c r="H34" s="1">
        <f>'BRF release'!V30</f>
        <v>357.49042333542798</v>
      </c>
      <c r="I34" s="1">
        <f>'BRF release'!W30</f>
        <v>18646.876760543277</v>
      </c>
      <c r="J34" s="1">
        <f>'BRF release'!V54</f>
        <v>72.653288051436817</v>
      </c>
      <c r="K34" s="1">
        <f>'BRF release'!W54</f>
        <v>430.87574063380623</v>
      </c>
      <c r="L34" s="2">
        <f t="shared" si="3"/>
        <v>5745.4174670977736</v>
      </c>
      <c r="M34" s="1">
        <f t="shared" si="4"/>
        <v>1655412.9441414487</v>
      </c>
      <c r="N34">
        <f t="shared" si="5"/>
        <v>1286.6285183149987</v>
      </c>
      <c r="O34" s="14">
        <f t="shared" si="6"/>
        <v>0.22393995313362722</v>
      </c>
      <c r="Q34" s="79"/>
      <c r="R34">
        <v>2002</v>
      </c>
      <c r="S34" s="1">
        <f t="shared" si="7"/>
        <v>840.76619164476983</v>
      </c>
      <c r="T34" s="80">
        <f t="shared" si="8"/>
        <v>0.24290218656377588</v>
      </c>
      <c r="U34" s="1">
        <f t="shared" si="9"/>
        <v>822.94453634238675</v>
      </c>
      <c r="V34" s="80">
        <f t="shared" si="10"/>
        <v>0.33600241691025651</v>
      </c>
      <c r="W34" s="1">
        <f t="shared" si="11"/>
        <v>3651.5630277237524</v>
      </c>
      <c r="X34" s="80">
        <f t="shared" si="12"/>
        <v>0.33742813625471862</v>
      </c>
      <c r="Y34" s="1">
        <f t="shared" si="13"/>
        <v>357.49042333542798</v>
      </c>
      <c r="Z34" s="80">
        <f t="shared" si="14"/>
        <v>0.38197825299076354</v>
      </c>
      <c r="AA34" s="1">
        <f t="shared" si="15"/>
        <v>72.653288051436817</v>
      </c>
      <c r="AB34" s="80">
        <f t="shared" si="16"/>
        <v>0.28570691226071326</v>
      </c>
      <c r="AC34" s="2">
        <f t="shared" si="17"/>
        <v>5745.4174670977736</v>
      </c>
      <c r="AD34" s="80">
        <f t="shared" si="18"/>
        <v>0.22393995313362722</v>
      </c>
    </row>
    <row r="35" spans="1:30" x14ac:dyDescent="0.3">
      <c r="A35">
        <v>2003</v>
      </c>
      <c r="B35" s="1">
        <f>'BRF release'!V7</f>
        <v>986.65470357203037</v>
      </c>
      <c r="C35" s="1">
        <f>'BRF release'!W7</f>
        <v>79369.636498050793</v>
      </c>
      <c r="D35" s="1">
        <f>'BRF release'!V103</f>
        <v>1027.2621422402008</v>
      </c>
      <c r="E35" s="1">
        <f>'BRF release'!W103</f>
        <v>156524.82159761619</v>
      </c>
      <c r="F35" s="1">
        <f>'BRF release'!V151</f>
        <v>6701.0135153589781</v>
      </c>
      <c r="G35" s="1">
        <f>'BRF release'!W151</f>
        <v>5803679.3409834383</v>
      </c>
      <c r="H35" s="1">
        <f>'BRF release'!V31</f>
        <v>690.28574297793216</v>
      </c>
      <c r="I35" s="1">
        <f>'BRF release'!W31</f>
        <v>67068.014670425269</v>
      </c>
      <c r="J35" s="1">
        <f>'BRF release'!V55</f>
        <v>166.95835829582848</v>
      </c>
      <c r="K35" s="1">
        <f>'BRF release'!W55</f>
        <v>3018.7484370018992</v>
      </c>
      <c r="L35" s="2">
        <f t="shared" si="3"/>
        <v>9572.1744624449693</v>
      </c>
      <c r="M35" s="1">
        <f t="shared" si="4"/>
        <v>6109660.5621865327</v>
      </c>
      <c r="N35">
        <f t="shared" si="5"/>
        <v>2471.7727569876915</v>
      </c>
      <c r="O35" s="14">
        <f t="shared" si="6"/>
        <v>0.25822479173204915</v>
      </c>
      <c r="Q35" s="79"/>
      <c r="R35">
        <v>2003</v>
      </c>
      <c r="S35" s="1">
        <f t="shared" si="7"/>
        <v>986.65470357203037</v>
      </c>
      <c r="T35" s="80">
        <f t="shared" si="8"/>
        <v>0.2855367454106596</v>
      </c>
      <c r="U35" s="1">
        <f t="shared" si="9"/>
        <v>1027.2621422402008</v>
      </c>
      <c r="V35" s="80">
        <f t="shared" si="10"/>
        <v>0.3851326388961448</v>
      </c>
      <c r="W35" s="1">
        <f t="shared" si="11"/>
        <v>6701.0135153589781</v>
      </c>
      <c r="X35" s="80">
        <f t="shared" si="12"/>
        <v>0.3595101950955959</v>
      </c>
      <c r="Y35" s="1">
        <f t="shared" si="13"/>
        <v>690.28574297793216</v>
      </c>
      <c r="Z35" s="80">
        <f t="shared" si="14"/>
        <v>0.37517062059790141</v>
      </c>
      <c r="AA35" s="1">
        <f t="shared" si="15"/>
        <v>166.95835829582848</v>
      </c>
      <c r="AB35" s="80">
        <f t="shared" si="16"/>
        <v>0.32908288495782057</v>
      </c>
      <c r="AC35" s="2">
        <f t="shared" si="17"/>
        <v>9572.1744624449693</v>
      </c>
      <c r="AD35" s="80">
        <f t="shared" si="18"/>
        <v>0.25822479173204915</v>
      </c>
    </row>
    <row r="36" spans="1:30" x14ac:dyDescent="0.3">
      <c r="A36">
        <v>2004</v>
      </c>
      <c r="B36" s="1">
        <f>'BRF release'!V8</f>
        <v>813.05636666936402</v>
      </c>
      <c r="C36" s="1">
        <f>'BRF release'!W8</f>
        <v>76946.414208266055</v>
      </c>
      <c r="D36" s="1">
        <f>'BRF release'!V104</f>
        <v>528.30325308977831</v>
      </c>
      <c r="E36" s="1">
        <f>'BRF release'!W104</f>
        <v>47127.610527084806</v>
      </c>
      <c r="F36" s="1">
        <f>'BRF release'!V152</f>
        <v>3695.9746960634106</v>
      </c>
      <c r="G36" s="1">
        <f>'BRF release'!W152</f>
        <v>2082902.8344949814</v>
      </c>
      <c r="H36" s="1">
        <f>'BRF release'!V32</f>
        <v>293.64288108694836</v>
      </c>
      <c r="I36" s="1">
        <f>'BRF release'!W32</f>
        <v>18194.715469241037</v>
      </c>
      <c r="J36" s="1">
        <f>'BRF release'!V56</f>
        <v>31.204594519662443</v>
      </c>
      <c r="K36" s="1">
        <f>'BRF release'!W56</f>
        <v>122.8341047748761</v>
      </c>
      <c r="L36" s="2">
        <f t="shared" si="3"/>
        <v>5362.1817914291642</v>
      </c>
      <c r="M36" s="1">
        <f t="shared" si="4"/>
        <v>2225294.4088043482</v>
      </c>
      <c r="N36">
        <f t="shared" si="5"/>
        <v>1491.742071808779</v>
      </c>
      <c r="O36" s="14">
        <f t="shared" si="6"/>
        <v>0.27819684781913928</v>
      </c>
      <c r="Q36" s="79"/>
      <c r="R36">
        <v>2004</v>
      </c>
      <c r="S36" s="1">
        <f t="shared" si="7"/>
        <v>813.05636666936402</v>
      </c>
      <c r="T36" s="80">
        <f t="shared" si="8"/>
        <v>0.34117212309352735</v>
      </c>
      <c r="U36" s="1">
        <f t="shared" si="9"/>
        <v>528.30325308977831</v>
      </c>
      <c r="V36" s="80">
        <f t="shared" si="10"/>
        <v>0.4109172995801525</v>
      </c>
      <c r="W36" s="1">
        <f t="shared" si="11"/>
        <v>3695.9746960634106</v>
      </c>
      <c r="X36" s="80">
        <f t="shared" si="12"/>
        <v>0.39048604354200112</v>
      </c>
      <c r="Y36" s="1">
        <f t="shared" si="13"/>
        <v>293.64288108694836</v>
      </c>
      <c r="Z36" s="80">
        <f t="shared" si="14"/>
        <v>0.45935998154294766</v>
      </c>
      <c r="AA36" s="1">
        <f t="shared" si="15"/>
        <v>31.204594519662443</v>
      </c>
      <c r="AB36" s="80">
        <f t="shared" si="16"/>
        <v>0.35517381395605607</v>
      </c>
      <c r="AC36" s="2">
        <f t="shared" si="17"/>
        <v>5362.1817914291642</v>
      </c>
      <c r="AD36" s="80">
        <f t="shared" si="18"/>
        <v>0.27819684781913928</v>
      </c>
    </row>
    <row r="37" spans="1:30" x14ac:dyDescent="0.3">
      <c r="A37">
        <v>2005</v>
      </c>
      <c r="B37" s="1">
        <f>'BRF release'!V9</f>
        <v>1908.9465318717607</v>
      </c>
      <c r="C37" s="1">
        <f>'BRF release'!W9</f>
        <v>300974.40556805109</v>
      </c>
      <c r="D37" s="1">
        <f>'BRF release'!V105</f>
        <v>886.23583001064424</v>
      </c>
      <c r="E37" s="1">
        <f>'BRF release'!W105</f>
        <v>140909.32900226524</v>
      </c>
      <c r="F37" s="1">
        <f>'BRF release'!V153</f>
        <v>9636.4473544578432</v>
      </c>
      <c r="G37" s="1">
        <f>'BRF release'!W153</f>
        <v>12428388.196941243</v>
      </c>
      <c r="H37" s="1">
        <f>'BRF release'!V33</f>
        <v>491.50264878463781</v>
      </c>
      <c r="I37" s="1">
        <f>'BRF release'!W33</f>
        <v>35307.129822709627</v>
      </c>
      <c r="J37" s="1">
        <f>'BRF release'!V57</f>
        <v>136.4917462404737</v>
      </c>
      <c r="K37" s="1">
        <f>'BRF release'!W57</f>
        <v>2524.9934803636711</v>
      </c>
      <c r="L37" s="2">
        <f t="shared" si="3"/>
        <v>13059.62411136536</v>
      </c>
      <c r="M37" s="1">
        <f t="shared" si="4"/>
        <v>12908104.054814633</v>
      </c>
      <c r="N37">
        <f t="shared" si="5"/>
        <v>3592.7849998037223</v>
      </c>
      <c r="O37" s="14">
        <f t="shared" si="6"/>
        <v>0.2751063100412699</v>
      </c>
      <c r="Q37" s="79"/>
      <c r="R37">
        <v>2005</v>
      </c>
      <c r="S37" s="1">
        <f t="shared" si="7"/>
        <v>1908.9465318717607</v>
      </c>
      <c r="T37" s="80">
        <f t="shared" si="8"/>
        <v>0.28738958045657914</v>
      </c>
      <c r="U37" s="1">
        <f t="shared" si="9"/>
        <v>886.23583001064424</v>
      </c>
      <c r="V37" s="80">
        <f t="shared" si="10"/>
        <v>0.42356549034755037</v>
      </c>
      <c r="W37" s="1">
        <f t="shared" si="11"/>
        <v>9636.4473544578432</v>
      </c>
      <c r="X37" s="80">
        <f t="shared" si="12"/>
        <v>0.36583937953131229</v>
      </c>
      <c r="Y37" s="1">
        <f t="shared" si="13"/>
        <v>491.50264878463781</v>
      </c>
      <c r="Z37" s="80">
        <f t="shared" si="14"/>
        <v>0.38230092125815168</v>
      </c>
      <c r="AA37" s="1">
        <f t="shared" si="15"/>
        <v>136.4917462404737</v>
      </c>
      <c r="AB37" s="80">
        <f t="shared" si="16"/>
        <v>0.36814909777933574</v>
      </c>
      <c r="AC37" s="2">
        <f t="shared" si="17"/>
        <v>13059.62411136536</v>
      </c>
      <c r="AD37" s="80">
        <f t="shared" si="18"/>
        <v>0.2751063100412699</v>
      </c>
    </row>
    <row r="38" spans="1:30" x14ac:dyDescent="0.3">
      <c r="A38">
        <v>2006</v>
      </c>
      <c r="B38" s="1">
        <f>'BRF release'!V10</f>
        <v>1057.2159545182903</v>
      </c>
      <c r="C38" s="1">
        <f>'BRF release'!W10</f>
        <v>99575.465496838617</v>
      </c>
      <c r="D38" s="1">
        <f>'BRF release'!V106</f>
        <v>995.30733705228022</v>
      </c>
      <c r="E38" s="1">
        <f>'BRF release'!W106</f>
        <v>162665.47461508698</v>
      </c>
      <c r="F38" s="1">
        <f>'BRF release'!V154</f>
        <v>3777.1239570567332</v>
      </c>
      <c r="G38" s="1">
        <f>'BRF release'!W154</f>
        <v>1967137.8941085942</v>
      </c>
      <c r="H38" s="1">
        <f>'BRF release'!V34</f>
        <v>610.70587206752987</v>
      </c>
      <c r="I38" s="1">
        <f>'BRF release'!W34</f>
        <v>56457.234515287601</v>
      </c>
      <c r="J38" s="1">
        <f>'BRF release'!V58</f>
        <v>96.642384954205468</v>
      </c>
      <c r="K38" s="1">
        <f>'BRF release'!W58</f>
        <v>1217.8465972829524</v>
      </c>
      <c r="L38" s="2">
        <f t="shared" si="3"/>
        <v>6536.9955056490389</v>
      </c>
      <c r="M38" s="1">
        <f t="shared" si="4"/>
        <v>2287053.9153330904</v>
      </c>
      <c r="N38">
        <f t="shared" si="5"/>
        <v>1512.3008679932345</v>
      </c>
      <c r="O38" s="14">
        <f t="shared" si="6"/>
        <v>0.23134494534780664</v>
      </c>
      <c r="Q38" s="79"/>
      <c r="R38">
        <v>2006</v>
      </c>
      <c r="S38" s="1">
        <f t="shared" si="7"/>
        <v>1057.2159545182903</v>
      </c>
      <c r="T38" s="80">
        <f t="shared" si="8"/>
        <v>0.29847809498568628</v>
      </c>
      <c r="U38" s="1">
        <f t="shared" si="9"/>
        <v>995.30733705228022</v>
      </c>
      <c r="V38" s="80">
        <f t="shared" si="10"/>
        <v>0.40521964038248753</v>
      </c>
      <c r="W38" s="1">
        <f t="shared" si="11"/>
        <v>3777.1239570567332</v>
      </c>
      <c r="X38" s="80">
        <f t="shared" si="12"/>
        <v>0.37132668853518891</v>
      </c>
      <c r="Y38" s="1">
        <f t="shared" si="13"/>
        <v>610.70587206752987</v>
      </c>
      <c r="Z38" s="80">
        <f t="shared" si="14"/>
        <v>0.38906996386576082</v>
      </c>
      <c r="AA38" s="1">
        <f t="shared" si="15"/>
        <v>96.642384954205468</v>
      </c>
      <c r="AB38" s="80">
        <f t="shared" si="16"/>
        <v>0.3611009695681458</v>
      </c>
      <c r="AC38" s="2">
        <f t="shared" si="17"/>
        <v>6536.9955056490389</v>
      </c>
      <c r="AD38" s="80">
        <f t="shared" si="18"/>
        <v>0.23134494534780664</v>
      </c>
    </row>
    <row r="39" spans="1:30" x14ac:dyDescent="0.3">
      <c r="A39">
        <v>2007</v>
      </c>
      <c r="B39" s="1">
        <f>'BRF release'!V11</f>
        <v>3066.0988883752607</v>
      </c>
      <c r="C39" s="1">
        <f>'BRF release'!W11</f>
        <v>1426824.6078064528</v>
      </c>
      <c r="D39" s="1">
        <f>'BRF release'!V107</f>
        <v>3353.1833030420698</v>
      </c>
      <c r="E39" s="1">
        <f>'BRF release'!W107</f>
        <v>2132520.2347384291</v>
      </c>
      <c r="F39" s="1">
        <f>'BRF release'!V155</f>
        <v>3739.6479450060251</v>
      </c>
      <c r="G39" s="1">
        <f>'BRF release'!W155</f>
        <v>2655106.3245626283</v>
      </c>
      <c r="H39" s="1">
        <f>'BRF release'!V35</f>
        <v>350.03444725857707</v>
      </c>
      <c r="I39" s="1">
        <f>'BRF release'!W35</f>
        <v>37267.696305901256</v>
      </c>
      <c r="J39" s="1">
        <f>'BRF release'!V59</f>
        <v>588.624565332918</v>
      </c>
      <c r="K39" s="1">
        <f>'BRF release'!W59</f>
        <v>53432.422326526292</v>
      </c>
      <c r="L39" s="2">
        <f t="shared" si="3"/>
        <v>11097.58914901485</v>
      </c>
      <c r="M39" s="1">
        <f t="shared" si="4"/>
        <v>6305151.2857399378</v>
      </c>
      <c r="N39">
        <f t="shared" si="5"/>
        <v>2511.0060306060473</v>
      </c>
      <c r="O39" s="14">
        <f t="shared" si="6"/>
        <v>0.22626590306138278</v>
      </c>
      <c r="Q39" s="79"/>
      <c r="R39">
        <v>2007</v>
      </c>
      <c r="S39" s="1">
        <f t="shared" si="7"/>
        <v>3066.0988883752607</v>
      </c>
      <c r="T39" s="80">
        <f t="shared" si="8"/>
        <v>0.38958222867104636</v>
      </c>
      <c r="U39" s="1">
        <f t="shared" si="9"/>
        <v>3353.1833030420698</v>
      </c>
      <c r="V39" s="80">
        <f t="shared" si="10"/>
        <v>0.43550112919632061</v>
      </c>
      <c r="W39" s="1">
        <f t="shared" si="11"/>
        <v>3739.6479450060251</v>
      </c>
      <c r="X39" s="80">
        <f t="shared" si="12"/>
        <v>0.43572275355329032</v>
      </c>
      <c r="Y39" s="1">
        <f t="shared" si="13"/>
        <v>350.03444725857707</v>
      </c>
      <c r="Z39" s="80">
        <f t="shared" si="14"/>
        <v>0.55151266242868136</v>
      </c>
      <c r="AA39" s="1">
        <f t="shared" si="15"/>
        <v>588.624565332918</v>
      </c>
      <c r="AB39" s="80">
        <f t="shared" si="16"/>
        <v>0.39270284609046635</v>
      </c>
      <c r="AC39" s="2">
        <f t="shared" si="17"/>
        <v>11097.58914901485</v>
      </c>
      <c r="AD39" s="80">
        <f t="shared" si="18"/>
        <v>0.22626590306138278</v>
      </c>
    </row>
    <row r="40" spans="1:30" x14ac:dyDescent="0.3">
      <c r="A40">
        <v>2008</v>
      </c>
      <c r="B40" s="1">
        <f>'BRF release'!V12</f>
        <v>1749.0371038097658</v>
      </c>
      <c r="C40" s="1">
        <f>'BRF release'!W12</f>
        <v>237065.68969682392</v>
      </c>
      <c r="D40" s="1">
        <f>'BRF release'!V108</f>
        <v>975.331627752759</v>
      </c>
      <c r="E40" s="1">
        <f>'BRF release'!W108</f>
        <v>148654.4619250051</v>
      </c>
      <c r="F40" s="1">
        <f>'BRF release'!V156</f>
        <v>3144.0620964848658</v>
      </c>
      <c r="G40" s="1">
        <f>'BRF release'!W156</f>
        <v>1327034.0401619282</v>
      </c>
      <c r="H40" s="1">
        <f>'BRF release'!V36</f>
        <v>555.5071873645843</v>
      </c>
      <c r="I40" s="1">
        <f>'BRF release'!W36</f>
        <v>47369.96887963581</v>
      </c>
      <c r="J40" s="1">
        <f>'BRF release'!V60</f>
        <v>973.54868547837964</v>
      </c>
      <c r="K40" s="1">
        <f>'BRF release'!W60</f>
        <v>98017.525667577705</v>
      </c>
      <c r="L40" s="2">
        <f t="shared" si="3"/>
        <v>7397.4867008903548</v>
      </c>
      <c r="M40" s="1">
        <f t="shared" si="4"/>
        <v>1858141.6863309708</v>
      </c>
      <c r="N40">
        <f t="shared" si="5"/>
        <v>1363.1367085993138</v>
      </c>
      <c r="O40" s="14">
        <f t="shared" si="6"/>
        <v>0.18427024795262531</v>
      </c>
      <c r="Q40" s="79"/>
      <c r="R40">
        <v>2008</v>
      </c>
      <c r="S40" s="1">
        <f t="shared" si="7"/>
        <v>1749.0371038097658</v>
      </c>
      <c r="T40" s="80">
        <f t="shared" si="8"/>
        <v>0.27837826842729391</v>
      </c>
      <c r="U40" s="1">
        <f t="shared" si="9"/>
        <v>975.331627752759</v>
      </c>
      <c r="V40" s="80">
        <f t="shared" si="10"/>
        <v>0.39530896812627719</v>
      </c>
      <c r="W40" s="1">
        <f t="shared" si="11"/>
        <v>3144.0620964848658</v>
      </c>
      <c r="X40" s="80">
        <f t="shared" si="12"/>
        <v>0.36639531909204054</v>
      </c>
      <c r="Y40" s="1">
        <f t="shared" si="13"/>
        <v>555.5071873645843</v>
      </c>
      <c r="Z40" s="80">
        <f t="shared" si="14"/>
        <v>0.39179768658557429</v>
      </c>
      <c r="AA40" s="1">
        <f t="shared" si="15"/>
        <v>973.54868547837964</v>
      </c>
      <c r="AB40" s="80">
        <f t="shared" si="16"/>
        <v>0.32158382227235804</v>
      </c>
      <c r="AC40" s="2">
        <f t="shared" si="17"/>
        <v>7397.4867008903548</v>
      </c>
      <c r="AD40" s="80">
        <f t="shared" si="18"/>
        <v>0.18427024795262531</v>
      </c>
    </row>
    <row r="41" spans="1:30" x14ac:dyDescent="0.3">
      <c r="A41">
        <v>2009</v>
      </c>
      <c r="B41" s="1">
        <f>'BRF release'!V13</f>
        <v>1587.4993635393212</v>
      </c>
      <c r="C41" s="1">
        <f>'BRF release'!W13</f>
        <v>177222.50364487158</v>
      </c>
      <c r="D41" s="1">
        <f>'BRF release'!V109</f>
        <v>737.57878010332354</v>
      </c>
      <c r="E41" s="1">
        <f>'BRF release'!W109</f>
        <v>47994.416286535146</v>
      </c>
      <c r="F41" s="1">
        <f>'BRF release'!V157</f>
        <v>2261.2759949148003</v>
      </c>
      <c r="G41" s="1">
        <f>'BRF release'!W157</f>
        <v>627460.04605894245</v>
      </c>
      <c r="H41" s="1">
        <f>'BRF release'!V37</f>
        <v>608.78730161242436</v>
      </c>
      <c r="I41" s="1">
        <f>'BRF release'!W37</f>
        <v>46159.368961802022</v>
      </c>
      <c r="J41" s="1">
        <f>'BRF release'!V61</f>
        <v>406.25211378373444</v>
      </c>
      <c r="K41" s="1">
        <f>'BRF release'!W61</f>
        <v>10662.306411917009</v>
      </c>
      <c r="L41" s="2">
        <f t="shared" si="3"/>
        <v>5601.3935539536033</v>
      </c>
      <c r="M41" s="1">
        <f t="shared" si="4"/>
        <v>909498.64136406803</v>
      </c>
      <c r="N41">
        <f t="shared" si="5"/>
        <v>953.67638188437274</v>
      </c>
      <c r="O41" s="14">
        <f t="shared" si="6"/>
        <v>0.17025698564087577</v>
      </c>
      <c r="Q41" s="79"/>
      <c r="R41">
        <v>2009</v>
      </c>
      <c r="S41" s="1">
        <f t="shared" si="7"/>
        <v>1587.4993635393212</v>
      </c>
      <c r="T41" s="80">
        <f t="shared" si="8"/>
        <v>0.26518311876401857</v>
      </c>
      <c r="U41" s="1">
        <f t="shared" si="9"/>
        <v>737.57878010332354</v>
      </c>
      <c r="V41" s="80">
        <f t="shared" si="10"/>
        <v>0.29702085460825994</v>
      </c>
      <c r="W41" s="1">
        <f t="shared" si="11"/>
        <v>2261.2759949148003</v>
      </c>
      <c r="X41" s="80">
        <f t="shared" si="12"/>
        <v>0.35029945860817818</v>
      </c>
      <c r="Y41" s="1">
        <f t="shared" si="13"/>
        <v>608.78730161242436</v>
      </c>
      <c r="Z41" s="80">
        <f t="shared" si="14"/>
        <v>0.3529103102089915</v>
      </c>
      <c r="AA41" s="1">
        <f t="shared" si="15"/>
        <v>406.25211378373444</v>
      </c>
      <c r="AB41" s="80">
        <f t="shared" si="16"/>
        <v>0.25417331072313593</v>
      </c>
      <c r="AC41" s="2">
        <f t="shared" si="17"/>
        <v>5601.3935539536033</v>
      </c>
      <c r="AD41" s="80">
        <f t="shared" si="18"/>
        <v>0.17025698564087577</v>
      </c>
    </row>
    <row r="42" spans="1:30" x14ac:dyDescent="0.3">
      <c r="A42">
        <v>2010</v>
      </c>
      <c r="B42" s="1">
        <f>'BRF release'!V14</f>
        <v>1218.6368347045352</v>
      </c>
      <c r="C42" s="1">
        <f>'BRF release'!W14</f>
        <v>250700.21475975451</v>
      </c>
      <c r="D42" s="1">
        <f>'BRF release'!V110</f>
        <v>1294.8818683537847</v>
      </c>
      <c r="E42" s="1">
        <f>'BRF release'!W110</f>
        <v>312428.88112373551</v>
      </c>
      <c r="F42" s="1">
        <f>'BRF release'!V158</f>
        <v>1772.8213459704029</v>
      </c>
      <c r="G42" s="1">
        <f>'BRF release'!W158</f>
        <v>612758.92175354378</v>
      </c>
      <c r="H42" s="1">
        <f>'BRF release'!V38</f>
        <v>388.01843672684174</v>
      </c>
      <c r="I42" s="1">
        <f>'BRF release'!W38</f>
        <v>46925.617359297648</v>
      </c>
      <c r="J42" s="1">
        <f>'BRF release'!V62</f>
        <v>157.55259879007929</v>
      </c>
      <c r="K42" s="1">
        <f>'BRF release'!W62</f>
        <v>6130.2793236960661</v>
      </c>
      <c r="L42" s="2">
        <f t="shared" si="3"/>
        <v>4831.9110845456444</v>
      </c>
      <c r="M42" s="1">
        <f t="shared" si="4"/>
        <v>1228943.9143200275</v>
      </c>
      <c r="N42">
        <f t="shared" si="5"/>
        <v>1108.5774282024813</v>
      </c>
      <c r="O42" s="14">
        <f t="shared" si="6"/>
        <v>0.22942835842905901</v>
      </c>
      <c r="Q42" s="79"/>
      <c r="R42">
        <v>2010</v>
      </c>
      <c r="S42" s="1">
        <f t="shared" si="7"/>
        <v>1218.6368347045352</v>
      </c>
      <c r="T42" s="80">
        <f t="shared" si="8"/>
        <v>0.41086869433572792</v>
      </c>
      <c r="U42" s="1">
        <f t="shared" si="9"/>
        <v>1294.8818683537847</v>
      </c>
      <c r="V42" s="80">
        <f t="shared" si="10"/>
        <v>0.43166360867288045</v>
      </c>
      <c r="W42" s="1">
        <f t="shared" si="11"/>
        <v>1772.8213459704029</v>
      </c>
      <c r="X42" s="80">
        <f t="shared" si="12"/>
        <v>0.44154995959774745</v>
      </c>
      <c r="Y42" s="1">
        <f t="shared" si="13"/>
        <v>388.01843672684174</v>
      </c>
      <c r="Z42" s="80">
        <f t="shared" si="14"/>
        <v>0.55828072763099634</v>
      </c>
      <c r="AA42" s="1">
        <f t="shared" si="15"/>
        <v>157.55259879007929</v>
      </c>
      <c r="AB42" s="80">
        <f t="shared" si="16"/>
        <v>0.49695213478486161</v>
      </c>
      <c r="AC42" s="2">
        <f t="shared" si="17"/>
        <v>4831.9110845456444</v>
      </c>
      <c r="AD42" s="80">
        <f t="shared" si="18"/>
        <v>0.22942835842905901</v>
      </c>
    </row>
    <row r="43" spans="1:30" x14ac:dyDescent="0.3">
      <c r="A43">
        <v>2011</v>
      </c>
      <c r="B43" s="1">
        <f>'BRF release'!V15</f>
        <v>3887.4223551269224</v>
      </c>
      <c r="C43" s="1">
        <f>'BRF release'!W15</f>
        <v>5776807.0193608087</v>
      </c>
      <c r="D43" s="1">
        <f>'BRF release'!V111</f>
        <v>511.85134372155886</v>
      </c>
      <c r="E43" s="1">
        <f>'BRF release'!W111</f>
        <v>8333.3578151544934</v>
      </c>
      <c r="F43" s="1">
        <f>'BRF release'!V159</f>
        <v>2863.4927065059419</v>
      </c>
      <c r="G43" s="1">
        <f>'BRF release'!W159</f>
        <v>1340922.8346764697</v>
      </c>
      <c r="H43" s="1">
        <f>'BRF release'!V39</f>
        <v>276.80434796100002</v>
      </c>
      <c r="I43" s="1">
        <f>'BRF release'!W39</f>
        <v>6227.4292089777346</v>
      </c>
      <c r="J43" s="1">
        <f>'BRF release'!V63</f>
        <v>207.30769223999999</v>
      </c>
      <c r="K43" s="1">
        <f>'BRF release'!W63</f>
        <v>2189.3778265937394</v>
      </c>
      <c r="L43" s="2">
        <f t="shared" si="3"/>
        <v>7746.8784455554232</v>
      </c>
      <c r="M43" s="1">
        <f t="shared" si="4"/>
        <v>7134480.0188880041</v>
      </c>
      <c r="N43">
        <f t="shared" si="5"/>
        <v>2671.0447429588303</v>
      </c>
      <c r="O43" s="14">
        <f t="shared" si="6"/>
        <v>0.34478980943495702</v>
      </c>
      <c r="Q43" s="79"/>
      <c r="R43">
        <v>2011</v>
      </c>
      <c r="S43" s="1">
        <f t="shared" si="7"/>
        <v>3887.4223551269224</v>
      </c>
      <c r="T43" s="80">
        <f t="shared" si="8"/>
        <v>0.6182757344851556</v>
      </c>
      <c r="U43" s="1">
        <f t="shared" si="9"/>
        <v>511.85134372155886</v>
      </c>
      <c r="V43" s="80">
        <f t="shared" si="10"/>
        <v>0.17834714733023219</v>
      </c>
      <c r="W43" s="1">
        <f t="shared" si="11"/>
        <v>2863.4927065059419</v>
      </c>
      <c r="X43" s="80">
        <f t="shared" si="12"/>
        <v>0.40439503230209156</v>
      </c>
      <c r="Y43" s="1">
        <f t="shared" si="13"/>
        <v>276.80434796100002</v>
      </c>
      <c r="Z43" s="80">
        <f t="shared" si="14"/>
        <v>0.28508967708206789</v>
      </c>
      <c r="AA43" s="1">
        <f t="shared" si="15"/>
        <v>207.30769223999999</v>
      </c>
      <c r="AB43" s="80">
        <f t="shared" si="16"/>
        <v>0.22570695439908825</v>
      </c>
      <c r="AC43" s="2">
        <f t="shared" si="17"/>
        <v>7746.8784455554232</v>
      </c>
      <c r="AD43" s="80">
        <f t="shared" si="18"/>
        <v>0.34478980943495702</v>
      </c>
    </row>
    <row r="44" spans="1:30" x14ac:dyDescent="0.3">
      <c r="A44">
        <v>2012</v>
      </c>
      <c r="B44" s="1">
        <f>'BRF release'!V16</f>
        <v>1420.0639135856086</v>
      </c>
      <c r="C44" s="1">
        <f>'BRF release'!W16</f>
        <v>384457.84162394825</v>
      </c>
      <c r="D44" s="1">
        <f>'BRF release'!V112</f>
        <v>835.3747668412941</v>
      </c>
      <c r="E44" s="1">
        <f>'BRF release'!W112</f>
        <v>830345.85540749028</v>
      </c>
      <c r="F44" s="1">
        <f>'BRF release'!V160</f>
        <v>3798.9938801668964</v>
      </c>
      <c r="G44" s="1">
        <f>'BRF release'!W160</f>
        <v>13918830.969506536</v>
      </c>
      <c r="H44" s="1">
        <f>'BRF release'!V40</f>
        <v>720.71073602802903</v>
      </c>
      <c r="I44" s="1">
        <f>'BRF release'!W40</f>
        <v>93822.10156814706</v>
      </c>
      <c r="J44" s="1">
        <f>'BRF release'!V64</f>
        <v>180.79323035788235</v>
      </c>
      <c r="K44" s="1">
        <f>'BRF release'!W64</f>
        <v>4266.5576874935459</v>
      </c>
      <c r="L44" s="2">
        <f t="shared" si="3"/>
        <v>6955.9365269797108</v>
      </c>
      <c r="M44" s="1">
        <f t="shared" si="4"/>
        <v>15231723.325793615</v>
      </c>
      <c r="N44">
        <f t="shared" si="5"/>
        <v>3902.7840480602581</v>
      </c>
      <c r="O44" s="14">
        <f t="shared" si="6"/>
        <v>0.56107240670220138</v>
      </c>
      <c r="Q44" s="79"/>
      <c r="R44">
        <v>2012</v>
      </c>
      <c r="S44" s="1">
        <f t="shared" si="7"/>
        <v>1420.0639135856086</v>
      </c>
      <c r="T44" s="80">
        <f t="shared" si="8"/>
        <v>0.43663291404308041</v>
      </c>
      <c r="U44" s="1">
        <f t="shared" si="9"/>
        <v>835.3747668412941</v>
      </c>
      <c r="V44" s="80">
        <f t="shared" si="10"/>
        <v>1.0908076077100004</v>
      </c>
      <c r="W44" s="1">
        <f t="shared" si="11"/>
        <v>3798.9938801668964</v>
      </c>
      <c r="X44" s="80">
        <f t="shared" si="12"/>
        <v>0.98204816040700915</v>
      </c>
      <c r="Y44" s="1">
        <f t="shared" si="13"/>
        <v>720.71073602802903</v>
      </c>
      <c r="Z44" s="80">
        <f t="shared" si="14"/>
        <v>0.42500259989771622</v>
      </c>
      <c r="AA44" s="1">
        <f t="shared" si="15"/>
        <v>180.79323035788235</v>
      </c>
      <c r="AB44" s="80">
        <f t="shared" si="16"/>
        <v>0.36129058671926306</v>
      </c>
      <c r="AC44" s="2">
        <f t="shared" si="17"/>
        <v>6955.9365269797108</v>
      </c>
      <c r="AD44" s="80">
        <f t="shared" si="18"/>
        <v>0.56107240670220138</v>
      </c>
    </row>
    <row r="45" spans="1:30" x14ac:dyDescent="0.3">
      <c r="A45">
        <v>2013</v>
      </c>
      <c r="B45" s="1">
        <f>'BRF release'!V17</f>
        <v>1282.5738202853699</v>
      </c>
      <c r="C45" s="1">
        <f>'BRF release'!W17</f>
        <v>288584.44119963743</v>
      </c>
      <c r="D45" s="1">
        <f>'BRF release'!V113</f>
        <v>623.44620906820012</v>
      </c>
      <c r="E45" s="1">
        <f>'BRF release'!W113</f>
        <v>31904.801229036926</v>
      </c>
      <c r="F45" s="1">
        <f>'BRF release'!V161</f>
        <v>1008.8234298884555</v>
      </c>
      <c r="G45" s="1">
        <f>'BRF release'!W161</f>
        <v>207652.47499805561</v>
      </c>
      <c r="H45" s="1">
        <f>'BRF release'!V41</f>
        <v>592.19304206502488</v>
      </c>
      <c r="I45" s="1">
        <f>'BRF release'!W41</f>
        <v>59481.117084633239</v>
      </c>
      <c r="J45" s="1">
        <f>'BRF release'!V65</f>
        <v>205.88187524060146</v>
      </c>
      <c r="K45" s="1">
        <f>'BRF release'!W65</f>
        <v>2737.982340648929</v>
      </c>
      <c r="L45" s="2">
        <f t="shared" si="3"/>
        <v>3712.9183765476519</v>
      </c>
      <c r="M45" s="1">
        <f t="shared" si="4"/>
        <v>590360.81685201218</v>
      </c>
      <c r="N45">
        <f t="shared" si="5"/>
        <v>768.34941065378075</v>
      </c>
      <c r="O45" s="14">
        <f t="shared" si="6"/>
        <v>0.2069394833743175</v>
      </c>
      <c r="Q45" s="79"/>
      <c r="R45">
        <v>2013</v>
      </c>
      <c r="S45" s="1">
        <f t="shared" si="7"/>
        <v>1282.5738202853699</v>
      </c>
      <c r="T45" s="80">
        <f t="shared" si="8"/>
        <v>0.41884572339701759</v>
      </c>
      <c r="U45" s="1">
        <f t="shared" si="9"/>
        <v>623.44620906820012</v>
      </c>
      <c r="V45" s="80">
        <f t="shared" si="10"/>
        <v>0.28650290715069543</v>
      </c>
      <c r="W45" s="1">
        <f t="shared" si="11"/>
        <v>1008.8234298884555</v>
      </c>
      <c r="X45" s="80">
        <f t="shared" si="12"/>
        <v>0.45170343766379112</v>
      </c>
      <c r="Y45" s="1">
        <f t="shared" si="13"/>
        <v>592.19304206502488</v>
      </c>
      <c r="Z45" s="80">
        <f t="shared" si="14"/>
        <v>0.411837849746235</v>
      </c>
      <c r="AA45" s="1">
        <f t="shared" si="15"/>
        <v>205.88187524060146</v>
      </c>
      <c r="AB45" s="80">
        <f t="shared" si="16"/>
        <v>0.25415415029859051</v>
      </c>
      <c r="AC45" s="2">
        <f t="shared" si="17"/>
        <v>3712.9183765476519</v>
      </c>
      <c r="AD45" s="80">
        <f t="shared" si="18"/>
        <v>0.2069394833743175</v>
      </c>
    </row>
    <row r="46" spans="1:30" x14ac:dyDescent="0.3">
      <c r="A46">
        <v>2014</v>
      </c>
      <c r="B46" s="1">
        <f>'BRF release'!V18</f>
        <v>3204.1576520814042</v>
      </c>
      <c r="C46" s="1">
        <f>'BRF release'!W18</f>
        <v>2702540.20787575</v>
      </c>
      <c r="D46" s="1">
        <f>'BRF release'!V114</f>
        <v>803.89900955821065</v>
      </c>
      <c r="E46" s="1">
        <f>'BRF release'!W114</f>
        <v>3828.8195164497001</v>
      </c>
      <c r="F46" s="1">
        <f>'BRF release'!V162</f>
        <v>1712.0600073246924</v>
      </c>
      <c r="G46" s="1">
        <f>'BRF release'!W162</f>
        <v>909789.08597472985</v>
      </c>
      <c r="H46" s="1">
        <f>'BRF release'!V42</f>
        <v>2367.9631967257246</v>
      </c>
      <c r="I46" s="1">
        <f>'BRF release'!W42</f>
        <v>5253704.9747872967</v>
      </c>
      <c r="J46" s="1">
        <f>'BRF release'!V66</f>
        <v>520.43030463612081</v>
      </c>
      <c r="K46" s="1">
        <f>'BRF release'!W66</f>
        <v>233653.60270149153</v>
      </c>
      <c r="L46" s="2">
        <f t="shared" si="3"/>
        <v>8608.5101703261535</v>
      </c>
      <c r="M46" s="1">
        <f t="shared" si="4"/>
        <v>9103516.6908557191</v>
      </c>
      <c r="N46">
        <f t="shared" si="5"/>
        <v>3017.2034553300709</v>
      </c>
      <c r="O46" s="14">
        <f t="shared" si="6"/>
        <v>0.35049078128878569</v>
      </c>
      <c r="Q46" s="79"/>
      <c r="R46">
        <v>2014</v>
      </c>
      <c r="S46" s="1">
        <f t="shared" si="7"/>
        <v>3204.1576520814042</v>
      </c>
      <c r="T46" s="80">
        <f t="shared" si="8"/>
        <v>0.51306478330446181</v>
      </c>
      <c r="U46" s="1">
        <f t="shared" si="9"/>
        <v>803.89900955821065</v>
      </c>
      <c r="V46" s="80">
        <f t="shared" si="10"/>
        <v>7.6971677914815531E-2</v>
      </c>
      <c r="W46" s="1">
        <f t="shared" si="11"/>
        <v>1712.0600073246924</v>
      </c>
      <c r="X46" s="80">
        <f t="shared" si="12"/>
        <v>0.55712337297909476</v>
      </c>
      <c r="Y46" s="1">
        <f t="shared" si="13"/>
        <v>2367.9631967257246</v>
      </c>
      <c r="Z46" s="80">
        <f t="shared" si="14"/>
        <v>0.96796107297570433</v>
      </c>
      <c r="AA46" s="1">
        <f t="shared" si="15"/>
        <v>520.43030463612081</v>
      </c>
      <c r="AB46" s="80">
        <f t="shared" si="16"/>
        <v>0.92880311512661173</v>
      </c>
      <c r="AC46" s="2">
        <f t="shared" si="17"/>
        <v>8608.5101703261535</v>
      </c>
      <c r="AD46" s="80">
        <f t="shared" si="18"/>
        <v>0.35049078128878569</v>
      </c>
    </row>
    <row r="47" spans="1:30" x14ac:dyDescent="0.3">
      <c r="A47">
        <v>2015</v>
      </c>
      <c r="B47" s="1">
        <f>'BRF release'!V19</f>
        <v>1190.5076393416914</v>
      </c>
      <c r="C47" s="1">
        <f>'BRF release'!W19</f>
        <v>293197.4265303532</v>
      </c>
      <c r="D47" s="1">
        <f>'BRF release'!V115</f>
        <v>751.97867941098377</v>
      </c>
      <c r="E47" s="1">
        <f>'BRF release'!W115</f>
        <v>38465.252394021867</v>
      </c>
      <c r="F47" s="1">
        <f>'BRF release'!V163</f>
        <v>1915.6390262707846</v>
      </c>
      <c r="G47" s="1">
        <f>'BRF release'!W163</f>
        <v>1850600.5182336604</v>
      </c>
      <c r="H47" s="1">
        <f>'BRF release'!V43</f>
        <v>706.13594751980713</v>
      </c>
      <c r="I47" s="1">
        <f>'BRF release'!W43</f>
        <v>320555.22662104876</v>
      </c>
      <c r="J47" s="1">
        <f>'BRF release'!V67</f>
        <v>30.908756817240477</v>
      </c>
      <c r="K47" s="1">
        <f>'BRF release'!W67</f>
        <v>328.84757733521656</v>
      </c>
      <c r="L47" s="2">
        <f t="shared" si="3"/>
        <v>4595.1700493605076</v>
      </c>
      <c r="M47" s="1">
        <f t="shared" si="4"/>
        <v>2503147.2713564197</v>
      </c>
      <c r="N47">
        <f t="shared" si="5"/>
        <v>1582.1337716376638</v>
      </c>
      <c r="O47" s="14">
        <f t="shared" si="6"/>
        <v>0.34430363939585723</v>
      </c>
      <c r="Q47" s="79"/>
      <c r="R47">
        <v>2015</v>
      </c>
      <c r="S47" s="1">
        <f t="shared" si="7"/>
        <v>1190.5076393416914</v>
      </c>
      <c r="T47" s="80">
        <f t="shared" si="8"/>
        <v>0.45482873069985774</v>
      </c>
      <c r="U47" s="1">
        <f t="shared" si="9"/>
        <v>751.97867941098377</v>
      </c>
      <c r="V47" s="80">
        <f t="shared" si="10"/>
        <v>0.26081271848071624</v>
      </c>
      <c r="W47" s="1">
        <f t="shared" si="11"/>
        <v>1915.6390262707846</v>
      </c>
      <c r="X47" s="80">
        <f t="shared" si="12"/>
        <v>0.71013785436565968</v>
      </c>
      <c r="Y47" s="1">
        <f t="shared" si="13"/>
        <v>706.13594751980713</v>
      </c>
      <c r="Z47" s="80">
        <f t="shared" si="14"/>
        <v>0.80179456927933823</v>
      </c>
      <c r="AA47" s="1">
        <f t="shared" si="15"/>
        <v>30.908756817240477</v>
      </c>
      <c r="AB47" s="80">
        <f t="shared" si="16"/>
        <v>0.58669959134610838</v>
      </c>
      <c r="AC47" s="2">
        <f t="shared" si="17"/>
        <v>4595.1700493605076</v>
      </c>
      <c r="AD47" s="80">
        <f t="shared" si="18"/>
        <v>0.34430363939585723</v>
      </c>
    </row>
    <row r="48" spans="1:30" x14ac:dyDescent="0.3">
      <c r="A48">
        <v>2016</v>
      </c>
      <c r="B48" s="1">
        <f>'BRF release'!V20</f>
        <v>1428.8483061637112</v>
      </c>
      <c r="C48" s="1">
        <f>'BRF release'!W20</f>
        <v>1340871.3967360123</v>
      </c>
      <c r="D48" s="1">
        <f>'BRF release'!V116</f>
        <v>1516.5025785412122</v>
      </c>
      <c r="E48" s="1">
        <f>'BRF release'!W116</f>
        <v>1092748.2006607025</v>
      </c>
      <c r="F48" s="1">
        <f>'BRF release'!V164</f>
        <v>1669.8164062131134</v>
      </c>
      <c r="G48" s="1">
        <f>'BRF release'!W164</f>
        <v>1515643.1097311571</v>
      </c>
      <c r="H48" s="1">
        <f>'BRF release'!V44</f>
        <v>2182.2550732583504</v>
      </c>
      <c r="I48" s="1">
        <f>'BRF release'!W44</f>
        <v>3106619.7739671851</v>
      </c>
      <c r="J48" s="1">
        <f>'BRF release'!V68</f>
        <v>702.78561361630796</v>
      </c>
      <c r="K48" s="1">
        <f>'BRF release'!W68</f>
        <v>238507.31601246417</v>
      </c>
      <c r="L48" s="2">
        <f t="shared" si="3"/>
        <v>7500.2079777926956</v>
      </c>
      <c r="M48" s="1">
        <f t="shared" si="4"/>
        <v>7294389.7971075214</v>
      </c>
      <c r="N48">
        <f t="shared" si="5"/>
        <v>2700.8128030479124</v>
      </c>
      <c r="O48" s="14">
        <f t="shared" si="6"/>
        <v>0.36009838807733424</v>
      </c>
      <c r="Q48" s="79"/>
      <c r="R48">
        <v>2016</v>
      </c>
      <c r="S48" s="1">
        <f t="shared" si="7"/>
        <v>1428.8483061637112</v>
      </c>
      <c r="T48" s="80">
        <f t="shared" si="8"/>
        <v>0.8104149406038067</v>
      </c>
      <c r="U48" s="1">
        <f t="shared" si="9"/>
        <v>1516.5025785412122</v>
      </c>
      <c r="V48" s="80">
        <f t="shared" si="10"/>
        <v>0.68931367908308561</v>
      </c>
      <c r="W48" s="1">
        <f t="shared" si="11"/>
        <v>1669.8164062131134</v>
      </c>
      <c r="X48" s="80">
        <f t="shared" si="12"/>
        <v>0.73727541284191445</v>
      </c>
      <c r="Y48" s="1">
        <f t="shared" si="13"/>
        <v>2182.2550732583504</v>
      </c>
      <c r="Z48" s="80">
        <f t="shared" si="14"/>
        <v>0.80767853159461678</v>
      </c>
      <c r="AA48" s="1">
        <f t="shared" si="15"/>
        <v>702.78561361630796</v>
      </c>
      <c r="AB48" s="80">
        <f t="shared" si="16"/>
        <v>0.69490908561777598</v>
      </c>
      <c r="AC48" s="2">
        <f t="shared" si="17"/>
        <v>7500.2079777926956</v>
      </c>
      <c r="AD48" s="80">
        <f t="shared" si="18"/>
        <v>0.36009838807733424</v>
      </c>
    </row>
    <row r="49" spans="1:30" x14ac:dyDescent="0.3">
      <c r="A49">
        <v>2017</v>
      </c>
      <c r="B49" s="1">
        <f>'BRF release'!V21</f>
        <v>840.82285602291518</v>
      </c>
      <c r="C49" s="1">
        <f>'BRF release'!W21</f>
        <v>56323.105044120231</v>
      </c>
      <c r="D49" s="1">
        <f>'BRF release'!V117</f>
        <v>1263.5494714087088</v>
      </c>
      <c r="E49" s="1">
        <f>'BRF release'!W117</f>
        <v>1630576.1286349844</v>
      </c>
      <c r="F49" s="1">
        <f>'BRF release'!V165</f>
        <v>721.39098910572386</v>
      </c>
      <c r="G49" s="1">
        <f>'BRF release'!W165</f>
        <v>218882.20146447251</v>
      </c>
      <c r="H49" s="1">
        <f>'BRF release'!V45</f>
        <v>1603.1058711180581</v>
      </c>
      <c r="I49" s="1">
        <f>'BRF release'!W45</f>
        <v>4160597.0715584266</v>
      </c>
      <c r="J49" s="1">
        <f>'BRF release'!V69</f>
        <v>345.84195573626209</v>
      </c>
      <c r="K49" s="1">
        <f>'BRF release'!W69</f>
        <v>123462.33877121274</v>
      </c>
      <c r="L49" s="2">
        <f t="shared" si="3"/>
        <v>4774.711143391668</v>
      </c>
      <c r="M49" s="1">
        <f t="shared" si="4"/>
        <v>6189840.8454732159</v>
      </c>
      <c r="N49">
        <f t="shared" si="5"/>
        <v>2487.9390759166945</v>
      </c>
      <c r="O49" s="14">
        <f t="shared" si="6"/>
        <v>0.52106588256340303</v>
      </c>
      <c r="Q49" s="79"/>
      <c r="R49">
        <v>2017</v>
      </c>
      <c r="S49" s="1">
        <f t="shared" si="7"/>
        <v>840.82285602291518</v>
      </c>
      <c r="T49" s="80">
        <f t="shared" si="8"/>
        <v>0.28225314254412259</v>
      </c>
      <c r="U49" s="1">
        <f t="shared" si="9"/>
        <v>1263.5494714087088</v>
      </c>
      <c r="V49" s="80">
        <f t="shared" si="10"/>
        <v>1.010597663033997</v>
      </c>
      <c r="W49" s="1">
        <f t="shared" si="11"/>
        <v>721.39098910572386</v>
      </c>
      <c r="X49" s="80">
        <f t="shared" si="12"/>
        <v>0.6485366304483472</v>
      </c>
      <c r="Y49" s="1">
        <f t="shared" si="13"/>
        <v>1603.1058711180581</v>
      </c>
      <c r="Z49" s="80">
        <f t="shared" si="14"/>
        <v>1.2723764575641987</v>
      </c>
      <c r="AA49" s="1">
        <f t="shared" si="15"/>
        <v>345.84195573626209</v>
      </c>
      <c r="AB49" s="80">
        <f t="shared" si="16"/>
        <v>1.015990322777875</v>
      </c>
      <c r="AC49" s="2">
        <f t="shared" si="17"/>
        <v>4774.711143391668</v>
      </c>
      <c r="AD49" s="80">
        <f t="shared" si="18"/>
        <v>0.52106588256340303</v>
      </c>
    </row>
    <row r="50" spans="1:30" x14ac:dyDescent="0.3">
      <c r="A50">
        <v>2018</v>
      </c>
      <c r="B50" s="1">
        <f>'BRF release'!V22</f>
        <v>915.81845842428459</v>
      </c>
      <c r="C50" s="1">
        <f>'BRF release'!W22</f>
        <v>364622.98847472522</v>
      </c>
      <c r="D50" s="1">
        <f>'BRF release'!V118</f>
        <v>786.57366045120318</v>
      </c>
      <c r="E50" s="1">
        <f>'BRF release'!W118</f>
        <v>119220.15360550399</v>
      </c>
      <c r="F50" s="1">
        <f>'BRF release'!V166</f>
        <v>824.67786162600544</v>
      </c>
      <c r="G50" s="1">
        <f>'BRF release'!W166</f>
        <v>202878.99275377989</v>
      </c>
      <c r="H50" s="1">
        <f>'BRF release'!V46</f>
        <v>1749.5174683570463</v>
      </c>
      <c r="I50" s="1">
        <f>'BRF release'!W46</f>
        <v>258835.75815436215</v>
      </c>
      <c r="J50" s="1">
        <f>'BRF release'!V70</f>
        <v>178.27416122898967</v>
      </c>
      <c r="K50" s="1">
        <f>'BRF release'!W70</f>
        <v>1718.9893270035277</v>
      </c>
      <c r="L50" s="2">
        <f t="shared" si="3"/>
        <v>4454.8616100875288</v>
      </c>
      <c r="M50" s="1">
        <f t="shared" si="4"/>
        <v>947276.88231537468</v>
      </c>
      <c r="N50">
        <f t="shared" si="5"/>
        <v>973.28150209246996</v>
      </c>
      <c r="O50" s="14">
        <f t="shared" si="6"/>
        <v>0.21847625970885032</v>
      </c>
      <c r="Q50" s="79"/>
      <c r="R50">
        <v>2018</v>
      </c>
      <c r="S50" s="1">
        <f t="shared" si="7"/>
        <v>915.81845842428459</v>
      </c>
      <c r="T50" s="80">
        <f t="shared" si="8"/>
        <v>0.65934486857517183</v>
      </c>
      <c r="U50" s="1">
        <f t="shared" si="9"/>
        <v>786.57366045120318</v>
      </c>
      <c r="V50" s="80">
        <f t="shared" si="10"/>
        <v>0.43897060483378147</v>
      </c>
      <c r="W50" s="1">
        <f t="shared" si="11"/>
        <v>824.67786162600544</v>
      </c>
      <c r="X50" s="80">
        <f t="shared" si="12"/>
        <v>0.54617800134097905</v>
      </c>
      <c r="Y50" s="1">
        <f t="shared" si="13"/>
        <v>1749.5174683570463</v>
      </c>
      <c r="Z50" s="80">
        <f t="shared" si="14"/>
        <v>0.29079963282426941</v>
      </c>
      <c r="AA50" s="1">
        <f t="shared" si="15"/>
        <v>178.27416122898967</v>
      </c>
      <c r="AB50" s="80">
        <f t="shared" si="16"/>
        <v>0.23256705226048074</v>
      </c>
      <c r="AC50" s="2">
        <f t="shared" si="17"/>
        <v>4454.8616100875288</v>
      </c>
      <c r="AD50" s="80">
        <f t="shared" si="18"/>
        <v>0.21847625970885032</v>
      </c>
    </row>
    <row r="51" spans="1:30" x14ac:dyDescent="0.3">
      <c r="A51">
        <v>2019</v>
      </c>
      <c r="B51" s="1">
        <f>'BRF release'!V23</f>
        <v>2281.2166794686809</v>
      </c>
      <c r="C51" s="1">
        <f>'BRF release'!W23</f>
        <v>5208313.8757335562</v>
      </c>
      <c r="D51" s="1">
        <f>'BRF release'!V119</f>
        <v>980.50065734663679</v>
      </c>
      <c r="E51" s="1">
        <f>'BRF release'!W119</f>
        <v>1365158.8957691067</v>
      </c>
      <c r="F51" s="1">
        <f>'BRF release'!V167</f>
        <v>4050.6233270870598</v>
      </c>
      <c r="G51" s="1">
        <f>'BRF release'!W167</f>
        <v>3907577.5260618855</v>
      </c>
      <c r="H51" s="1">
        <f>'BRF release'!V47</f>
        <v>3220.6084229461162</v>
      </c>
      <c r="I51" s="1">
        <f>'BRF release'!W47</f>
        <v>10629129.674279494</v>
      </c>
      <c r="J51" s="1">
        <f>'BRF release'!V71</f>
        <v>37.491939023623317</v>
      </c>
      <c r="K51" s="1">
        <f>'BRF release'!W71</f>
        <v>2878.2022451717567</v>
      </c>
      <c r="L51" s="2">
        <f t="shared" si="3"/>
        <v>10570.441025872118</v>
      </c>
      <c r="M51" s="1">
        <f t="shared" si="4"/>
        <v>21113058.174089216</v>
      </c>
      <c r="N51">
        <f t="shared" si="5"/>
        <v>4594.8947946704084</v>
      </c>
      <c r="O51" s="14">
        <f t="shared" si="6"/>
        <v>0.43469281777590779</v>
      </c>
      <c r="Q51" s="79"/>
      <c r="R51">
        <v>2019</v>
      </c>
      <c r="S51" s="1">
        <f t="shared" si="7"/>
        <v>2281.2166794686809</v>
      </c>
      <c r="T51" s="80">
        <f t="shared" si="8"/>
        <v>1.0004192414195514</v>
      </c>
      <c r="U51" s="1">
        <f t="shared" si="9"/>
        <v>980.50065734663679</v>
      </c>
      <c r="V51" s="80">
        <f t="shared" si="10"/>
        <v>1.1916362675874201</v>
      </c>
      <c r="W51" s="1">
        <f t="shared" si="11"/>
        <v>4050.6233270870598</v>
      </c>
      <c r="X51" s="80">
        <f t="shared" si="12"/>
        <v>0.48801361912334984</v>
      </c>
      <c r="Y51" s="1">
        <f t="shared" si="13"/>
        <v>3220.6084229461162</v>
      </c>
      <c r="Z51" s="80">
        <f t="shared" si="14"/>
        <v>1.0123039426182729</v>
      </c>
      <c r="AA51" s="1">
        <f t="shared" si="15"/>
        <v>37.491939023623317</v>
      </c>
      <c r="AB51" s="80">
        <f t="shared" si="16"/>
        <v>1.4309443749985136</v>
      </c>
      <c r="AC51" s="2">
        <f t="shared" si="17"/>
        <v>10570.441025872118</v>
      </c>
      <c r="AD51" s="80">
        <f t="shared" si="18"/>
        <v>0.43469281777590779</v>
      </c>
    </row>
    <row r="52" spans="1:30" x14ac:dyDescent="0.3">
      <c r="A52">
        <v>2020</v>
      </c>
      <c r="B52" s="1">
        <f>'BRF release'!V24</f>
        <v>617.25579469201398</v>
      </c>
      <c r="C52" s="1">
        <f>'BRF release'!W24</f>
        <v>573574.72167810996</v>
      </c>
      <c r="D52" s="1">
        <f>'BRF release'!V120</f>
        <v>360.36303340136044</v>
      </c>
      <c r="E52" s="1">
        <f>'BRF release'!W120</f>
        <v>10716.463945341224</v>
      </c>
      <c r="F52" s="1">
        <f>'BRF release'!V168</f>
        <v>662.65252773070813</v>
      </c>
      <c r="G52" s="1">
        <f>'BRF release'!W168</f>
        <v>127723.03306950569</v>
      </c>
      <c r="H52" s="1">
        <f>'BRF release'!V48</f>
        <v>1185.1726817022038</v>
      </c>
      <c r="I52" s="1">
        <f>'BRF release'!W48</f>
        <v>188918.15863583467</v>
      </c>
      <c r="J52" s="1">
        <f>'BRF release'!V72</f>
        <v>46.068342562025073</v>
      </c>
      <c r="K52" s="1">
        <f>'BRF release'!W72</f>
        <v>172.50940386375765</v>
      </c>
      <c r="L52" s="2">
        <f t="shared" ref="L52:L53" si="19">J52+H52+F52+D52+B52</f>
        <v>2871.5123800883111</v>
      </c>
      <c r="M52" s="1">
        <f t="shared" ref="M52:M53" si="20">SUM(E52,G52,I52,K52,C52)</f>
        <v>901104.88673265534</v>
      </c>
      <c r="N52">
        <f t="shared" ref="N52:N53" si="21">SQRT(M52)</f>
        <v>949.26544587520686</v>
      </c>
      <c r="O52" s="14">
        <f t="shared" ref="O52:O53" si="22">N52/L52</f>
        <v>0.33058030759596202</v>
      </c>
      <c r="Q52" s="79"/>
      <c r="R52">
        <v>2020</v>
      </c>
      <c r="S52" s="1">
        <f t="shared" si="7"/>
        <v>617.25579469201398</v>
      </c>
      <c r="T52" s="80">
        <f t="shared" si="8"/>
        <v>1.2269583649416822</v>
      </c>
      <c r="U52" s="1">
        <f t="shared" si="9"/>
        <v>360.36303340136044</v>
      </c>
      <c r="V52" s="80">
        <f t="shared" si="10"/>
        <v>0.28726685488562415</v>
      </c>
      <c r="W52" s="1">
        <f t="shared" si="11"/>
        <v>662.65252773070813</v>
      </c>
      <c r="X52" s="80">
        <f t="shared" si="12"/>
        <v>0.53932276536674384</v>
      </c>
      <c r="Y52" s="1">
        <f t="shared" si="13"/>
        <v>1185.1726817022038</v>
      </c>
      <c r="Z52" s="80">
        <f t="shared" si="14"/>
        <v>0.36673741505604301</v>
      </c>
      <c r="AA52" s="1">
        <f t="shared" si="15"/>
        <v>46.068342562025073</v>
      </c>
      <c r="AB52" s="80">
        <f t="shared" si="16"/>
        <v>0.28510432110675665</v>
      </c>
      <c r="AC52" s="2">
        <f t="shared" si="17"/>
        <v>2871.5123800883111</v>
      </c>
      <c r="AD52" s="80">
        <f t="shared" si="18"/>
        <v>0.33058030759596202</v>
      </c>
    </row>
    <row r="53" spans="1:30" x14ac:dyDescent="0.3">
      <c r="A53">
        <v>2021</v>
      </c>
      <c r="B53" s="1">
        <f>'BRF release'!V25</f>
        <v>424.28620754324999</v>
      </c>
      <c r="C53" s="1">
        <f>'BRF release'!W25</f>
        <v>59327.429543303893</v>
      </c>
      <c r="D53" s="1">
        <f>'BRF release'!V121</f>
        <v>715.30611911614358</v>
      </c>
      <c r="E53" s="1">
        <f>'BRF release'!W121</f>
        <v>13595.724969730394</v>
      </c>
      <c r="F53" s="1">
        <f>'BRF release'!V169</f>
        <v>1770.9237271291513</v>
      </c>
      <c r="G53" s="1">
        <f>'BRF release'!W169</f>
        <v>657376.10650496709</v>
      </c>
      <c r="H53" s="1">
        <f>'BRF release'!V49</f>
        <v>2868.052707399007</v>
      </c>
      <c r="I53" s="1">
        <f>'BRF release'!W49</f>
        <v>243302.81513153759</v>
      </c>
      <c r="J53" s="1">
        <f>'BRF release'!V73</f>
        <v>101.82000149958267</v>
      </c>
      <c r="K53" s="1">
        <f>'BRF release'!W73</f>
        <v>297.77797691796422</v>
      </c>
      <c r="L53" s="2">
        <f t="shared" si="19"/>
        <v>5880.3887626871347</v>
      </c>
      <c r="M53" s="1">
        <f t="shared" si="20"/>
        <v>973899.85412645689</v>
      </c>
      <c r="N53">
        <f t="shared" si="21"/>
        <v>986.86364515390721</v>
      </c>
      <c r="O53" s="14">
        <f t="shared" si="22"/>
        <v>0.1678228574640947</v>
      </c>
      <c r="Q53" s="79"/>
      <c r="R53">
        <v>2021</v>
      </c>
      <c r="S53" s="1">
        <f t="shared" si="7"/>
        <v>424.28620754324999</v>
      </c>
      <c r="T53" s="80">
        <f t="shared" si="8"/>
        <v>0.57407528741918867</v>
      </c>
      <c r="U53" s="1">
        <f t="shared" si="9"/>
        <v>715.30611911614358</v>
      </c>
      <c r="V53" s="80">
        <f t="shared" si="10"/>
        <v>0.16300812239562354</v>
      </c>
      <c r="W53" s="1">
        <f t="shared" si="11"/>
        <v>1770.9237271291513</v>
      </c>
      <c r="X53" s="80">
        <f t="shared" si="12"/>
        <v>0.45783300827118106</v>
      </c>
      <c r="Y53" s="1">
        <f t="shared" si="13"/>
        <v>2868.052707399007</v>
      </c>
      <c r="Z53" s="80">
        <f t="shared" si="14"/>
        <v>0.17198336367900377</v>
      </c>
      <c r="AA53" s="1">
        <f t="shared" si="15"/>
        <v>101.82000149958267</v>
      </c>
      <c r="AB53" s="80">
        <f t="shared" si="16"/>
        <v>0.1694779446409187</v>
      </c>
      <c r="AC53" s="2">
        <f t="shared" si="17"/>
        <v>5880.3887626871347</v>
      </c>
      <c r="AD53" s="80">
        <f t="shared" si="18"/>
        <v>0.1678228574640947</v>
      </c>
    </row>
    <row r="54" spans="1:30" x14ac:dyDescent="0.3">
      <c r="A54">
        <v>2022</v>
      </c>
      <c r="B54" s="1">
        <f>'BRF release'!V26</f>
        <v>707.33556410719939</v>
      </c>
      <c r="C54" s="1">
        <f>'BRF release'!W26</f>
        <v>92659.437557902071</v>
      </c>
      <c r="D54" s="1">
        <f>'BRF release'!V122</f>
        <v>362.79450186894348</v>
      </c>
      <c r="E54" s="1">
        <f>'BRF release'!W122</f>
        <v>21681.229719294814</v>
      </c>
      <c r="F54" s="1">
        <f>'BRF release'!V170</f>
        <v>1027.830857740031</v>
      </c>
      <c r="G54" s="1">
        <f>'BRF release'!W170</f>
        <v>182684.12269459444</v>
      </c>
      <c r="H54" s="1">
        <f>'BRF release'!V50</f>
        <v>2703.3946109652943</v>
      </c>
      <c r="I54" s="1">
        <f>'BRF release'!W50</f>
        <v>1557899.8486006309</v>
      </c>
      <c r="J54" s="1">
        <f>'BRF release'!V74</f>
        <v>184.28347129661012</v>
      </c>
      <c r="K54" s="1">
        <f>'BRF release'!W74</f>
        <v>7813.8625482434272</v>
      </c>
      <c r="L54" s="2">
        <f t="shared" ref="L54" si="23">J54+H54+F54+D54+B54</f>
        <v>4985.6390059780779</v>
      </c>
      <c r="M54" s="1">
        <f t="shared" ref="M54" si="24">SUM(E54,G54,I54,K54,C54)</f>
        <v>1862738.5011206656</v>
      </c>
      <c r="N54">
        <f t="shared" ref="N54" si="25">SQRT(M54)</f>
        <v>1364.8217836482042</v>
      </c>
      <c r="O54" s="14">
        <f t="shared" ref="O54" si="26">N54/L54</f>
        <v>0.27375062294155306</v>
      </c>
      <c r="Q54" s="79"/>
      <c r="R54">
        <v>2022</v>
      </c>
      <c r="S54" s="1">
        <f t="shared" si="7"/>
        <v>707.33556410719939</v>
      </c>
      <c r="T54" s="80">
        <f t="shared" si="8"/>
        <v>0.43034755049946094</v>
      </c>
      <c r="U54" s="1">
        <f t="shared" si="9"/>
        <v>362.79450186894348</v>
      </c>
      <c r="V54" s="80">
        <f t="shared" si="10"/>
        <v>0.40586467986907271</v>
      </c>
      <c r="W54" s="1">
        <f t="shared" si="11"/>
        <v>1027.830857740031</v>
      </c>
      <c r="X54" s="80">
        <f t="shared" si="12"/>
        <v>0.41584238207560259</v>
      </c>
      <c r="Y54" s="1">
        <f t="shared" si="13"/>
        <v>2703.3946109652943</v>
      </c>
      <c r="Z54" s="80">
        <f t="shared" si="14"/>
        <v>0.46170047763323613</v>
      </c>
      <c r="AA54" s="1">
        <f t="shared" si="15"/>
        <v>184.28347129661012</v>
      </c>
      <c r="AB54" s="80">
        <f t="shared" si="16"/>
        <v>0.47967435401096403</v>
      </c>
      <c r="AC54" s="2">
        <f t="shared" si="17"/>
        <v>4985.6390059780779</v>
      </c>
      <c r="AD54" s="80">
        <f t="shared" si="18"/>
        <v>0.27375062294155306</v>
      </c>
    </row>
    <row r="55" spans="1:30" x14ac:dyDescent="0.3">
      <c r="Q55" s="79"/>
      <c r="S55" s="1"/>
      <c r="T55" s="80"/>
      <c r="U55" s="1"/>
      <c r="V55" s="80"/>
      <c r="W55" s="1"/>
      <c r="X55" s="80"/>
      <c r="Y55" s="1"/>
      <c r="Z55" s="80"/>
      <c r="AA55" s="1"/>
      <c r="AB55" s="80"/>
      <c r="AC55" s="2"/>
      <c r="AD55" s="80"/>
    </row>
    <row r="56" spans="1:30" x14ac:dyDescent="0.3">
      <c r="A56" s="83" t="s">
        <v>123</v>
      </c>
      <c r="B56" s="83"/>
      <c r="C56" s="83"/>
      <c r="D56" s="83"/>
      <c r="E56" s="83"/>
      <c r="F56" s="83"/>
      <c r="Q56" s="79"/>
    </row>
    <row r="57" spans="1:30" x14ac:dyDescent="0.3">
      <c r="A57" t="s">
        <v>23</v>
      </c>
      <c r="B57" s="83" t="s">
        <v>31</v>
      </c>
      <c r="C57" s="83"/>
      <c r="D57" s="83" t="s">
        <v>33</v>
      </c>
      <c r="E57" s="83"/>
      <c r="F57" s="83" t="s">
        <v>52</v>
      </c>
      <c r="G57" s="83"/>
      <c r="H57" s="83" t="s">
        <v>38</v>
      </c>
      <c r="I57" s="83"/>
      <c r="J57" s="83" t="s">
        <v>50</v>
      </c>
      <c r="K57" s="83"/>
      <c r="L57" s="83" t="s">
        <v>150</v>
      </c>
      <c r="M57" s="83"/>
      <c r="N57" s="83"/>
      <c r="O57" s="83"/>
      <c r="Q57" s="79"/>
      <c r="R57" t="s">
        <v>23</v>
      </c>
      <c r="S57" s="83" t="s">
        <v>31</v>
      </c>
      <c r="T57" s="83"/>
      <c r="U57" s="83" t="s">
        <v>33</v>
      </c>
      <c r="V57" s="83"/>
      <c r="W57" s="83" t="s">
        <v>52</v>
      </c>
      <c r="X57" s="83"/>
      <c r="Y57" s="83" t="s">
        <v>38</v>
      </c>
      <c r="Z57" s="83"/>
      <c r="AA57" s="83" t="s">
        <v>50</v>
      </c>
      <c r="AB57" s="83"/>
      <c r="AC57" s="83" t="s">
        <v>157</v>
      </c>
      <c r="AD57" s="83"/>
    </row>
    <row r="58" spans="1:30" x14ac:dyDescent="0.3">
      <c r="B58" s="9" t="s">
        <v>155</v>
      </c>
      <c r="C58" s="9" t="s">
        <v>154</v>
      </c>
      <c r="D58" s="9" t="s">
        <v>155</v>
      </c>
      <c r="E58" s="9" t="s">
        <v>154</v>
      </c>
      <c r="F58" s="9" t="s">
        <v>155</v>
      </c>
      <c r="G58" s="9" t="s">
        <v>154</v>
      </c>
      <c r="H58" s="9" t="s">
        <v>155</v>
      </c>
      <c r="I58" s="9" t="s">
        <v>154</v>
      </c>
      <c r="J58" s="9" t="s">
        <v>155</v>
      </c>
      <c r="K58" s="9" t="s">
        <v>154</v>
      </c>
      <c r="L58" s="9" t="s">
        <v>155</v>
      </c>
      <c r="M58" s="9" t="s">
        <v>151</v>
      </c>
      <c r="N58" s="9" t="s">
        <v>152</v>
      </c>
      <c r="O58" s="9" t="s">
        <v>153</v>
      </c>
      <c r="S58" s="9" t="s">
        <v>155</v>
      </c>
      <c r="T58" s="9" t="s">
        <v>159</v>
      </c>
      <c r="U58" s="9" t="s">
        <v>155</v>
      </c>
      <c r="V58" s="9" t="s">
        <v>159</v>
      </c>
      <c r="W58" s="9" t="s">
        <v>155</v>
      </c>
      <c r="X58" s="9" t="s">
        <v>159</v>
      </c>
      <c r="Y58" s="9" t="s">
        <v>155</v>
      </c>
      <c r="Z58" s="9" t="s">
        <v>159</v>
      </c>
      <c r="AA58" s="9" t="s">
        <v>155</v>
      </c>
      <c r="AB58" s="9" t="s">
        <v>159</v>
      </c>
      <c r="AC58" s="9" t="s">
        <v>155</v>
      </c>
      <c r="AD58" s="9" t="s">
        <v>159</v>
      </c>
    </row>
    <row r="59" spans="1:30" x14ac:dyDescent="0.3">
      <c r="A59">
        <v>1999</v>
      </c>
      <c r="B59" s="1">
        <f>'YE release'!Y3</f>
        <v>9.9127322840229475</v>
      </c>
      <c r="C59" s="1">
        <f>'YE release'!Z3</f>
        <v>193.94267705228037</v>
      </c>
      <c r="D59" s="1">
        <f>'YE release'!Y99</f>
        <v>21.923115850052195</v>
      </c>
      <c r="E59" s="1">
        <f>'YE release'!Z99</f>
        <v>1621.5911769127856</v>
      </c>
      <c r="F59" s="1">
        <f>'YE release'!Y147</f>
        <v>111.9354735078438</v>
      </c>
      <c r="G59" s="1">
        <f>'YE release'!Z147</f>
        <v>5482.0511738522955</v>
      </c>
      <c r="H59" s="1">
        <f>'YE release'!Y27</f>
        <v>53.211753463410886</v>
      </c>
      <c r="I59" s="1">
        <f>'YE release'!Z27</f>
        <v>492.48030110566788</v>
      </c>
      <c r="J59" s="1">
        <f>'YE release'!Y51</f>
        <v>0.84492527562625108</v>
      </c>
      <c r="K59" s="1">
        <f>'YE release'!Z51</f>
        <v>3.3036460416132369</v>
      </c>
      <c r="L59" s="2">
        <f>J59+H59+F59+D59+B59</f>
        <v>197.8280003809561</v>
      </c>
      <c r="M59" s="1">
        <f>SUM(E59,G59,I59,K59,C59)</f>
        <v>7793.3689749646437</v>
      </c>
      <c r="N59">
        <f>SQRT(M59)</f>
        <v>88.28005989443281</v>
      </c>
      <c r="O59" s="14">
        <f>N59/L59</f>
        <v>0.44624653600315661</v>
      </c>
      <c r="R59">
        <v>1999</v>
      </c>
      <c r="S59" s="1">
        <f>B59</f>
        <v>9.9127322840229475</v>
      </c>
      <c r="T59" s="80">
        <f>SQRT(C59)/S59</f>
        <v>1.4048932173524795</v>
      </c>
      <c r="U59" s="1">
        <f>D59</f>
        <v>21.923115850052195</v>
      </c>
      <c r="V59" s="80">
        <f>SQRT(E59)/U59</f>
        <v>1.8368276468184461</v>
      </c>
      <c r="W59" s="1">
        <f>F59</f>
        <v>111.9354735078438</v>
      </c>
      <c r="X59" s="80">
        <f>SQRT(G59)/W59</f>
        <v>0.66146032799562871</v>
      </c>
      <c r="Y59" s="1">
        <f>H59</f>
        <v>53.211753463410886</v>
      </c>
      <c r="Z59" s="80">
        <f>SQRT(I59)/Y59</f>
        <v>0.41704878622509839</v>
      </c>
      <c r="AA59" s="1">
        <f>J59</f>
        <v>0.84492527562625108</v>
      </c>
      <c r="AB59" s="80">
        <f>SQRT(K59)/AA59</f>
        <v>2.1511884278723454</v>
      </c>
      <c r="AC59" s="2">
        <f>AA59+Y59+W59+U59+S59</f>
        <v>197.8280003809561</v>
      </c>
      <c r="AD59" s="80">
        <f>O59</f>
        <v>0.44624653600315661</v>
      </c>
    </row>
    <row r="60" spans="1:30" x14ac:dyDescent="0.3">
      <c r="A60">
        <v>2000</v>
      </c>
      <c r="B60" s="1">
        <f>'YE release'!Y4</f>
        <v>39.145382337708952</v>
      </c>
      <c r="C60" s="1">
        <f>'YE release'!Z4</f>
        <v>1410.3652741594226</v>
      </c>
      <c r="D60" s="1">
        <f>'YE release'!Y100</f>
        <v>27.076310041940822</v>
      </c>
      <c r="E60" s="1">
        <f>'YE release'!Z100</f>
        <v>2336.278872014886</v>
      </c>
      <c r="F60" s="1">
        <f>'YE release'!Y148</f>
        <v>63.365406672959118</v>
      </c>
      <c r="G60" s="1">
        <f>'YE release'!Z148</f>
        <v>4474.7006338888641</v>
      </c>
      <c r="H60" s="1">
        <f>'YE release'!Y28</f>
        <v>84.682482171209983</v>
      </c>
      <c r="I60" s="1">
        <f>'YE release'!Z28</f>
        <v>1187.0944450903287</v>
      </c>
      <c r="J60" s="1">
        <f>'YE release'!Y52</f>
        <v>12.79306190029884</v>
      </c>
      <c r="K60" s="1">
        <f>'YE release'!Z52</f>
        <v>111.68432174746684</v>
      </c>
      <c r="L60" s="2">
        <f t="shared" ref="L60:L79" si="27">J60+H60+F60+D60+B60</f>
        <v>227.0626431241177</v>
      </c>
      <c r="M60" s="1">
        <f t="shared" ref="M60:M79" si="28">SUM(E60,G60,I60,K60,C60)</f>
        <v>9520.123546900968</v>
      </c>
      <c r="N60">
        <f t="shared" ref="N60:N79" si="29">SQRT(M60)</f>
        <v>97.571120455291322</v>
      </c>
      <c r="O60" s="14">
        <f t="shared" ref="O60:O79" si="30">N60/L60</f>
        <v>0.42971014127566853</v>
      </c>
      <c r="Q60" s="78"/>
      <c r="R60">
        <v>2000</v>
      </c>
      <c r="S60" s="1">
        <f t="shared" ref="S60:S82" si="31">B60</f>
        <v>39.145382337708952</v>
      </c>
      <c r="T60" s="80">
        <f t="shared" ref="T60:T82" si="32">SQRT(C60)/S60</f>
        <v>0.95936807854898465</v>
      </c>
      <c r="U60" s="1">
        <f t="shared" ref="U60:U82" si="33">D60</f>
        <v>27.076310041940822</v>
      </c>
      <c r="V60" s="80">
        <f t="shared" ref="V60:V82" si="34">SQRT(E60)/U60</f>
        <v>1.7851423877527139</v>
      </c>
      <c r="W60" s="1">
        <f t="shared" ref="W60:W82" si="35">F60</f>
        <v>63.365406672959118</v>
      </c>
      <c r="X60" s="80">
        <f t="shared" ref="X60:X82" si="36">SQRT(G60)/W60</f>
        <v>1.0556738559535046</v>
      </c>
      <c r="Y60" s="1">
        <f t="shared" ref="Y60:Y82" si="37">H60</f>
        <v>84.682482171209983</v>
      </c>
      <c r="Z60" s="80">
        <f t="shared" ref="Z60:Z82" si="38">SQRT(I60)/Y60</f>
        <v>0.40686380565661995</v>
      </c>
      <c r="AA60" s="1">
        <f t="shared" ref="AA60:AA82" si="39">J60</f>
        <v>12.79306190029884</v>
      </c>
      <c r="AB60" s="80">
        <f t="shared" ref="AB60:AB82" si="40">SQRT(K60)/AA60</f>
        <v>0.82607904245080466</v>
      </c>
      <c r="AC60" s="2">
        <f t="shared" ref="AC60:AC82" si="41">AA60+Y60+W60+U60+S60</f>
        <v>227.0626431241177</v>
      </c>
      <c r="AD60" s="80">
        <f t="shared" ref="AD60:AD82" si="42">O60</f>
        <v>0.42971014127566853</v>
      </c>
    </row>
    <row r="61" spans="1:30" x14ac:dyDescent="0.3">
      <c r="A61">
        <v>2001</v>
      </c>
      <c r="B61" s="1">
        <f>'YE release'!Y5</f>
        <v>27.696191093572573</v>
      </c>
      <c r="C61" s="1">
        <f>'YE release'!Z5</f>
        <v>399.3177786928544</v>
      </c>
      <c r="D61" s="1">
        <f>'YE release'!Y101</f>
        <v>26.888872319835489</v>
      </c>
      <c r="E61" s="1">
        <f>'YE release'!Z101</f>
        <v>2435.9225412177848</v>
      </c>
      <c r="F61" s="1">
        <f>'YE release'!Y149</f>
        <v>26.593770528</v>
      </c>
      <c r="G61" s="1">
        <f>'YE release'!Z149</f>
        <v>1384.4480000000001</v>
      </c>
      <c r="H61" s="1">
        <f>'YE release'!Y29</f>
        <v>90.038505455877797</v>
      </c>
      <c r="I61" s="1">
        <f>'YE release'!Z29</f>
        <v>1316.2910937864317</v>
      </c>
      <c r="J61" s="1">
        <f>'YE release'!Y53</f>
        <v>11.925150612780694</v>
      </c>
      <c r="K61" s="1">
        <f>'YE release'!Z53</f>
        <v>101.40544785928509</v>
      </c>
      <c r="L61" s="2">
        <f t="shared" si="27"/>
        <v>183.14249001006655</v>
      </c>
      <c r="M61" s="1">
        <f t="shared" si="28"/>
        <v>5637.3848615563566</v>
      </c>
      <c r="N61">
        <f t="shared" si="29"/>
        <v>75.082520346325325</v>
      </c>
      <c r="O61" s="14">
        <f t="shared" si="30"/>
        <v>0.4099677816010821</v>
      </c>
      <c r="Q61" s="78"/>
      <c r="R61">
        <v>2001</v>
      </c>
      <c r="S61" s="1">
        <f t="shared" si="31"/>
        <v>27.696191093572573</v>
      </c>
      <c r="T61" s="80">
        <f t="shared" si="32"/>
        <v>0.721504885683384</v>
      </c>
      <c r="U61" s="1">
        <f t="shared" si="33"/>
        <v>26.888872319835489</v>
      </c>
      <c r="V61" s="80">
        <f t="shared" si="34"/>
        <v>1.835520115036684</v>
      </c>
      <c r="W61" s="1">
        <f t="shared" si="35"/>
        <v>26.593770528</v>
      </c>
      <c r="X61" s="80">
        <f t="shared" si="36"/>
        <v>1.3991310899829279</v>
      </c>
      <c r="Y61" s="1">
        <f t="shared" si="37"/>
        <v>90.038505455877797</v>
      </c>
      <c r="Z61" s="80">
        <f t="shared" si="38"/>
        <v>0.40294678392187355</v>
      </c>
      <c r="AA61" s="1">
        <f t="shared" si="39"/>
        <v>11.925150612780694</v>
      </c>
      <c r="AB61" s="80">
        <f t="shared" si="40"/>
        <v>0.84443606034771668</v>
      </c>
      <c r="AC61" s="2">
        <f t="shared" si="41"/>
        <v>183.14249001006655</v>
      </c>
      <c r="AD61" s="80">
        <f t="shared" si="42"/>
        <v>0.4099677816010821</v>
      </c>
    </row>
    <row r="62" spans="1:30" x14ac:dyDescent="0.3">
      <c r="A62">
        <v>2002</v>
      </c>
      <c r="B62" s="1">
        <f>'YE release'!Y6</f>
        <v>12.086669518150973</v>
      </c>
      <c r="C62" s="1">
        <f>'YE release'!Z6</f>
        <v>169.53623682296219</v>
      </c>
      <c r="D62" s="1">
        <f>'YE release'!Y102</f>
        <v>7.5320000956184652</v>
      </c>
      <c r="E62" s="1">
        <f>'YE release'!Z102</f>
        <v>162.57636224462328</v>
      </c>
      <c r="F62" s="1">
        <f>'YE release'!Y150</f>
        <v>260.94798571958984</v>
      </c>
      <c r="G62" s="1">
        <f>'YE release'!Z150</f>
        <v>25787.934185848826</v>
      </c>
      <c r="H62" s="1">
        <f>'YE release'!Y30</f>
        <v>64.307123295383732</v>
      </c>
      <c r="I62" s="1">
        <f>'YE release'!Z30</f>
        <v>744.45574118924264</v>
      </c>
      <c r="J62" s="1">
        <f>'YE release'!Y54</f>
        <v>0.40926068038146518</v>
      </c>
      <c r="K62" s="1">
        <f>'YE release'!Z54</f>
        <v>0.77509859521248048</v>
      </c>
      <c r="L62" s="2">
        <f t="shared" si="27"/>
        <v>345.28303930912449</v>
      </c>
      <c r="M62" s="1">
        <f t="shared" si="28"/>
        <v>26865.277624700866</v>
      </c>
      <c r="N62">
        <f t="shared" si="29"/>
        <v>163.90630745856265</v>
      </c>
      <c r="O62" s="14">
        <f t="shared" si="30"/>
        <v>0.47470129950930157</v>
      </c>
      <c r="Q62" s="79"/>
      <c r="R62">
        <v>2002</v>
      </c>
      <c r="S62" s="1">
        <f t="shared" si="31"/>
        <v>12.086669518150973</v>
      </c>
      <c r="T62" s="80">
        <f t="shared" si="32"/>
        <v>1.0772701395672228</v>
      </c>
      <c r="U62" s="1">
        <f t="shared" si="33"/>
        <v>7.5320000956184652</v>
      </c>
      <c r="V62" s="80">
        <f t="shared" si="34"/>
        <v>1.6928496340918748</v>
      </c>
      <c r="W62" s="1">
        <f t="shared" si="35"/>
        <v>260.94798571958984</v>
      </c>
      <c r="X62" s="80">
        <f t="shared" si="36"/>
        <v>0.61539551634414269</v>
      </c>
      <c r="Y62" s="1">
        <f t="shared" si="37"/>
        <v>64.307123295383732</v>
      </c>
      <c r="Z62" s="80">
        <f t="shared" si="38"/>
        <v>0.42428761944484861</v>
      </c>
      <c r="AA62" s="1">
        <f t="shared" si="39"/>
        <v>0.40926068038146518</v>
      </c>
      <c r="AB62" s="80">
        <f t="shared" si="40"/>
        <v>2.1511884278723459</v>
      </c>
      <c r="AC62" s="2">
        <f t="shared" si="41"/>
        <v>345.28303930912449</v>
      </c>
      <c r="AD62" s="80">
        <f t="shared" si="42"/>
        <v>0.47470129950930157</v>
      </c>
    </row>
    <row r="63" spans="1:30" x14ac:dyDescent="0.3">
      <c r="A63">
        <v>2003</v>
      </c>
      <c r="B63" s="1">
        <f>'YE release'!Y7</f>
        <v>22.194206772439966</v>
      </c>
      <c r="C63" s="1">
        <f>'YE release'!Z7</f>
        <v>288.55183733906239</v>
      </c>
      <c r="D63" s="1">
        <f>'YE release'!Y103</f>
        <v>8.1963763160502889</v>
      </c>
      <c r="E63" s="1">
        <f>'YE release'!Z103</f>
        <v>189.61721757329605</v>
      </c>
      <c r="F63" s="1">
        <f>'YE release'!Y151</f>
        <v>54.238377719571339</v>
      </c>
      <c r="G63" s="1">
        <f>'YE release'!Z151</f>
        <v>2664.3746907436653</v>
      </c>
      <c r="H63" s="1">
        <f>'YE release'!Y31</f>
        <v>41.492026427649733</v>
      </c>
      <c r="I63" s="1">
        <f>'YE release'!Z31</f>
        <v>769.25240632160398</v>
      </c>
      <c r="J63" s="1">
        <f>'YE release'!Y55</f>
        <v>0.90433408406872151</v>
      </c>
      <c r="K63" s="1">
        <f>'YE release'!Z55</f>
        <v>3.7845539889550066</v>
      </c>
      <c r="L63" s="2">
        <f t="shared" si="27"/>
        <v>127.02532131978005</v>
      </c>
      <c r="M63" s="1">
        <f t="shared" si="28"/>
        <v>3915.5807059665822</v>
      </c>
      <c r="N63">
        <f t="shared" si="29"/>
        <v>62.574601125109716</v>
      </c>
      <c r="O63" s="14">
        <f t="shared" si="30"/>
        <v>0.4926151768400665</v>
      </c>
      <c r="Q63" s="79"/>
      <c r="R63">
        <v>2003</v>
      </c>
      <c r="S63" s="1">
        <f t="shared" si="31"/>
        <v>22.194206772439966</v>
      </c>
      <c r="T63" s="80">
        <f t="shared" si="32"/>
        <v>0.76537151362548528</v>
      </c>
      <c r="U63" s="1">
        <f t="shared" si="33"/>
        <v>8.1963763160502889</v>
      </c>
      <c r="V63" s="80">
        <f t="shared" si="34"/>
        <v>1.6800298379141128</v>
      </c>
      <c r="W63" s="1">
        <f t="shared" si="35"/>
        <v>54.238377719571339</v>
      </c>
      <c r="X63" s="80">
        <f t="shared" si="36"/>
        <v>0.95168003520244293</v>
      </c>
      <c r="Y63" s="1">
        <f t="shared" si="37"/>
        <v>41.492026427649733</v>
      </c>
      <c r="Z63" s="80">
        <f t="shared" si="38"/>
        <v>0.66845132100461346</v>
      </c>
      <c r="AA63" s="1">
        <f t="shared" si="39"/>
        <v>0.90433408406872151</v>
      </c>
      <c r="AB63" s="80">
        <f t="shared" si="40"/>
        <v>2.1511884278723459</v>
      </c>
      <c r="AC63" s="2">
        <f t="shared" si="41"/>
        <v>127.02532131978005</v>
      </c>
      <c r="AD63" s="80">
        <f t="shared" si="42"/>
        <v>0.4926151768400665</v>
      </c>
    </row>
    <row r="64" spans="1:30" x14ac:dyDescent="0.3">
      <c r="A64">
        <v>2004</v>
      </c>
      <c r="B64" s="1">
        <f>'YE release'!Y8</f>
        <v>43.404880786918689</v>
      </c>
      <c r="C64" s="1">
        <f>'YE release'!Z8</f>
        <v>729.87571280193356</v>
      </c>
      <c r="D64" s="1">
        <f>'YE release'!Y104</f>
        <v>5.8832468783494081</v>
      </c>
      <c r="E64" s="1">
        <f>'YE release'!Z104</f>
        <v>102.96386532733655</v>
      </c>
      <c r="F64" s="1">
        <f>'YE release'!Y152</f>
        <v>173.90752639733702</v>
      </c>
      <c r="G64" s="1">
        <f>'YE release'!Z152</f>
        <v>13899.877933469576</v>
      </c>
      <c r="H64" s="1">
        <f>'YE release'!Y32</f>
        <v>36.939103962910039</v>
      </c>
      <c r="I64" s="1">
        <f>'YE release'!Z32</f>
        <v>298.05283076948433</v>
      </c>
      <c r="J64" s="1">
        <f>'YE release'!Y56</f>
        <v>0.65667996861158218</v>
      </c>
      <c r="K64" s="1">
        <f>'YE release'!Z56</f>
        <v>0.31171151238492112</v>
      </c>
      <c r="L64" s="2">
        <f t="shared" si="27"/>
        <v>260.79143799412674</v>
      </c>
      <c r="M64" s="1">
        <f t="shared" si="28"/>
        <v>15031.082053880713</v>
      </c>
      <c r="N64">
        <f t="shared" si="29"/>
        <v>122.60131342640956</v>
      </c>
      <c r="O64" s="14">
        <f t="shared" si="30"/>
        <v>0.47011249437249797</v>
      </c>
      <c r="Q64" s="79"/>
      <c r="R64">
        <v>2004</v>
      </c>
      <c r="S64" s="1">
        <f t="shared" si="31"/>
        <v>43.404880786918689</v>
      </c>
      <c r="T64" s="80">
        <f t="shared" si="32"/>
        <v>0.6224233668361332</v>
      </c>
      <c r="U64" s="1">
        <f t="shared" si="33"/>
        <v>5.8832468783494081</v>
      </c>
      <c r="V64" s="80">
        <f t="shared" si="34"/>
        <v>1.7247467922388622</v>
      </c>
      <c r="W64" s="1">
        <f t="shared" si="35"/>
        <v>173.90752639733702</v>
      </c>
      <c r="X64" s="80">
        <f t="shared" si="36"/>
        <v>0.67793353162652881</v>
      </c>
      <c r="Y64" s="1">
        <f t="shared" si="37"/>
        <v>36.939103962910039</v>
      </c>
      <c r="Z64" s="80">
        <f t="shared" si="38"/>
        <v>0.46736939405203526</v>
      </c>
      <c r="AA64" s="1">
        <f t="shared" si="39"/>
        <v>0.65667996861158218</v>
      </c>
      <c r="AB64" s="80">
        <f t="shared" si="40"/>
        <v>0.85020303781942286</v>
      </c>
      <c r="AC64" s="2">
        <f t="shared" si="41"/>
        <v>260.79143799412674</v>
      </c>
      <c r="AD64" s="80">
        <f t="shared" si="42"/>
        <v>0.47011249437249797</v>
      </c>
    </row>
    <row r="65" spans="1:30" x14ac:dyDescent="0.3">
      <c r="A65">
        <v>2005</v>
      </c>
      <c r="B65" s="1">
        <f>'YE release'!Y9</f>
        <v>32.191982112055484</v>
      </c>
      <c r="C65" s="1">
        <f>'YE release'!Z9</f>
        <v>767.62378040675128</v>
      </c>
      <c r="D65" s="1">
        <f>'YE release'!Y105</f>
        <v>8.506135704375188</v>
      </c>
      <c r="E65" s="1">
        <f>'YE release'!Z105</f>
        <v>211.07993827430846</v>
      </c>
      <c r="F65" s="1">
        <f>'YE release'!Y153</f>
        <v>92.95856591101861</v>
      </c>
      <c r="G65" s="1">
        <f>'YE release'!Z153</f>
        <v>8047.8344715104522</v>
      </c>
      <c r="H65" s="1">
        <f>'YE release'!Y33</f>
        <v>26.405801009714231</v>
      </c>
      <c r="I65" s="1">
        <f>'YE release'!Z33</f>
        <v>320.9231367223141</v>
      </c>
      <c r="J65" s="1">
        <f>'YE release'!Y57</f>
        <v>2.6795277041729695</v>
      </c>
      <c r="K65" s="1">
        <f>'YE release'!Z57</f>
        <v>5.3358156166101338</v>
      </c>
      <c r="L65" s="2">
        <f t="shared" si="27"/>
        <v>162.7420124413365</v>
      </c>
      <c r="M65" s="1">
        <f t="shared" si="28"/>
        <v>9352.7971425304368</v>
      </c>
      <c r="N65">
        <f t="shared" si="29"/>
        <v>96.709860627189599</v>
      </c>
      <c r="O65" s="14">
        <f t="shared" si="30"/>
        <v>0.5942525791368749</v>
      </c>
      <c r="Q65" s="79"/>
      <c r="R65">
        <v>2005</v>
      </c>
      <c r="S65" s="1">
        <f t="shared" si="31"/>
        <v>32.191982112055484</v>
      </c>
      <c r="T65" s="80">
        <f t="shared" si="32"/>
        <v>0.86064984024790436</v>
      </c>
      <c r="U65" s="1">
        <f t="shared" si="33"/>
        <v>8.506135704375188</v>
      </c>
      <c r="V65" s="80">
        <f t="shared" si="34"/>
        <v>1.7080130013885051</v>
      </c>
      <c r="W65" s="1">
        <f t="shared" si="35"/>
        <v>92.95856591101861</v>
      </c>
      <c r="X65" s="80">
        <f t="shared" si="36"/>
        <v>0.96505063858591744</v>
      </c>
      <c r="Y65" s="1">
        <f t="shared" si="37"/>
        <v>26.405801009714231</v>
      </c>
      <c r="Z65" s="80">
        <f t="shared" si="38"/>
        <v>0.67842394507367931</v>
      </c>
      <c r="AA65" s="1">
        <f t="shared" si="39"/>
        <v>2.6795277041729695</v>
      </c>
      <c r="AB65" s="80">
        <f t="shared" si="40"/>
        <v>0.86206925225522701</v>
      </c>
      <c r="AC65" s="2">
        <f t="shared" si="41"/>
        <v>162.7420124413365</v>
      </c>
      <c r="AD65" s="80">
        <f t="shared" si="42"/>
        <v>0.5942525791368749</v>
      </c>
    </row>
    <row r="66" spans="1:30" x14ac:dyDescent="0.3">
      <c r="A66">
        <v>2006</v>
      </c>
      <c r="B66" s="1">
        <f>'YE release'!Y10</f>
        <v>24.199935522648474</v>
      </c>
      <c r="C66" s="1">
        <f>'YE release'!Z10</f>
        <v>231.71879945369022</v>
      </c>
      <c r="D66" s="1">
        <f>'YE release'!Y106</f>
        <v>5.0561414347532319</v>
      </c>
      <c r="E66" s="1">
        <f>'YE release'!Z106</f>
        <v>10.932842740016612</v>
      </c>
      <c r="F66" s="1">
        <f>'YE release'!Y154</f>
        <v>115.03996554683668</v>
      </c>
      <c r="G66" s="1">
        <f>'YE release'!Z154</f>
        <v>8827.9056997404732</v>
      </c>
      <c r="H66" s="1">
        <f>'YE release'!Y34</f>
        <v>31.433896292678583</v>
      </c>
      <c r="I66" s="1">
        <f>'YE release'!Z34</f>
        <v>465.47528700856992</v>
      </c>
      <c r="J66" s="1">
        <f>'YE release'!Y58</f>
        <v>1.5280782972664069</v>
      </c>
      <c r="K66" s="1">
        <f>'YE release'!Z58</f>
        <v>1.2904867350051705</v>
      </c>
      <c r="L66" s="2">
        <f t="shared" si="27"/>
        <v>177.2580170941834</v>
      </c>
      <c r="M66" s="1">
        <f t="shared" si="28"/>
        <v>9537.3231156777547</v>
      </c>
      <c r="N66">
        <f t="shared" si="29"/>
        <v>97.659219307128168</v>
      </c>
      <c r="O66" s="14">
        <f t="shared" si="30"/>
        <v>0.55094387778939446</v>
      </c>
      <c r="Q66" s="79"/>
      <c r="R66">
        <v>2006</v>
      </c>
      <c r="S66" s="1">
        <f t="shared" si="31"/>
        <v>24.199935522648474</v>
      </c>
      <c r="T66" s="80">
        <f t="shared" si="32"/>
        <v>0.62902285580497608</v>
      </c>
      <c r="U66" s="1">
        <f t="shared" si="33"/>
        <v>5.0561414347532319</v>
      </c>
      <c r="V66" s="80">
        <f t="shared" si="34"/>
        <v>0.6539542050006355</v>
      </c>
      <c r="W66" s="1">
        <f t="shared" si="35"/>
        <v>115.03996554683668</v>
      </c>
      <c r="X66" s="80">
        <f t="shared" si="36"/>
        <v>0.81673299274788425</v>
      </c>
      <c r="Y66" s="1">
        <f t="shared" si="37"/>
        <v>31.433896292678583</v>
      </c>
      <c r="Z66" s="80">
        <f t="shared" si="38"/>
        <v>0.68635704880383175</v>
      </c>
      <c r="AA66" s="1">
        <f t="shared" si="39"/>
        <v>1.5280782972664069</v>
      </c>
      <c r="AB66" s="80">
        <f t="shared" si="40"/>
        <v>0.7434147347830411</v>
      </c>
      <c r="AC66" s="2">
        <f t="shared" si="41"/>
        <v>177.2580170941834</v>
      </c>
      <c r="AD66" s="80">
        <f t="shared" si="42"/>
        <v>0.55094387778939446</v>
      </c>
    </row>
    <row r="67" spans="1:30" x14ac:dyDescent="0.3">
      <c r="A67">
        <v>2007</v>
      </c>
      <c r="B67" s="1">
        <f>'YE release'!Y11</f>
        <v>42.343013309629939</v>
      </c>
      <c r="C67" s="1">
        <f>'YE release'!Z11</f>
        <v>2626.8980201239906</v>
      </c>
      <c r="D67" s="1">
        <f>'YE release'!Y107</f>
        <v>3.4189688052048046</v>
      </c>
      <c r="E67" s="1">
        <f>'YE release'!Z107</f>
        <v>114.57219017688914</v>
      </c>
      <c r="F67" s="1">
        <f>'YE release'!Y155</f>
        <v>60.53967185366939</v>
      </c>
      <c r="G67" s="1">
        <f>'YE release'!Z155</f>
        <v>2246.9333012229936</v>
      </c>
      <c r="H67" s="1">
        <f>'YE release'!Y35</f>
        <v>32.001504445887974</v>
      </c>
      <c r="I67" s="1">
        <f>'YE release'!Z35</f>
        <v>243.95647392804329</v>
      </c>
      <c r="J67" s="1">
        <f>'YE release'!Y59</f>
        <v>5.1288639113034602</v>
      </c>
      <c r="K67" s="1">
        <f>'YE release'!Z59</f>
        <v>45.303343386565892</v>
      </c>
      <c r="L67" s="2">
        <f t="shared" si="27"/>
        <v>143.43202232569558</v>
      </c>
      <c r="M67" s="1">
        <f t="shared" si="28"/>
        <v>5277.6633288384819</v>
      </c>
      <c r="N67">
        <f t="shared" si="29"/>
        <v>72.647528029785576</v>
      </c>
      <c r="O67" s="14">
        <f t="shared" si="30"/>
        <v>0.5064944832529974</v>
      </c>
      <c r="Q67" s="79"/>
      <c r="R67">
        <v>2007</v>
      </c>
      <c r="S67" s="1">
        <f t="shared" si="31"/>
        <v>42.343013309629939</v>
      </c>
      <c r="T67" s="80">
        <f t="shared" si="32"/>
        <v>1.2104304643542625</v>
      </c>
      <c r="U67" s="1">
        <f t="shared" si="33"/>
        <v>3.4189688052048046</v>
      </c>
      <c r="V67" s="80">
        <f t="shared" si="34"/>
        <v>3.1307217419297495</v>
      </c>
      <c r="W67" s="1">
        <f t="shared" si="35"/>
        <v>60.53967185366939</v>
      </c>
      <c r="X67" s="80">
        <f t="shared" si="36"/>
        <v>0.7829878587927831</v>
      </c>
      <c r="Y67" s="1">
        <f t="shared" si="37"/>
        <v>32.001504445887974</v>
      </c>
      <c r="Z67" s="80">
        <f t="shared" si="38"/>
        <v>0.48807411790507871</v>
      </c>
      <c r="AA67" s="1">
        <f t="shared" si="39"/>
        <v>5.1288639113034602</v>
      </c>
      <c r="AB67" s="80">
        <f t="shared" si="40"/>
        <v>1.312332702677002</v>
      </c>
      <c r="AC67" s="2">
        <f t="shared" si="41"/>
        <v>143.43202232569558</v>
      </c>
      <c r="AD67" s="80">
        <f t="shared" si="42"/>
        <v>0.5064944832529974</v>
      </c>
    </row>
    <row r="68" spans="1:30" x14ac:dyDescent="0.3">
      <c r="A68">
        <v>2008</v>
      </c>
      <c r="B68" s="1">
        <f>'YE release'!Y12</f>
        <v>29.013425323252104</v>
      </c>
      <c r="C68" s="1">
        <f>'YE release'!Z12</f>
        <v>722.70161259135375</v>
      </c>
      <c r="D68" s="1">
        <f>'YE release'!Y108</f>
        <v>6.158928922320456</v>
      </c>
      <c r="E68" s="1">
        <f>'YE release'!Z108</f>
        <v>13.16444459932228</v>
      </c>
      <c r="F68" s="1">
        <f>'YE release'!Y156</f>
        <v>45.440321033777991</v>
      </c>
      <c r="G68" s="1">
        <f>'YE release'!Z156</f>
        <v>2359.072248239177</v>
      </c>
      <c r="H68" s="1">
        <f>'YE release'!Y36</f>
        <v>19.070366304003997</v>
      </c>
      <c r="I68" s="1">
        <f>'YE release'!Z36</f>
        <v>514.34872202109045</v>
      </c>
      <c r="J68" s="1">
        <f>'YE release'!Y60</f>
        <v>5.4260045044123295</v>
      </c>
      <c r="K68" s="1">
        <f>'YE release'!Z60</f>
        <v>136.24394360238028</v>
      </c>
      <c r="L68" s="2">
        <f t="shared" si="27"/>
        <v>105.10904608776688</v>
      </c>
      <c r="M68" s="1">
        <f t="shared" si="28"/>
        <v>3745.5309710533238</v>
      </c>
      <c r="N68">
        <f t="shared" si="29"/>
        <v>61.200743223046921</v>
      </c>
      <c r="O68" s="14">
        <f t="shared" si="30"/>
        <v>0.58225952476006504</v>
      </c>
      <c r="Q68" s="79"/>
      <c r="R68">
        <v>2008</v>
      </c>
      <c r="S68" s="1">
        <f t="shared" si="31"/>
        <v>29.013425323252104</v>
      </c>
      <c r="T68" s="80">
        <f t="shared" si="32"/>
        <v>0.92657484849899285</v>
      </c>
      <c r="U68" s="1">
        <f t="shared" si="33"/>
        <v>6.158928922320456</v>
      </c>
      <c r="V68" s="80">
        <f t="shared" si="34"/>
        <v>0.58910957087208327</v>
      </c>
      <c r="W68" s="1">
        <f t="shared" si="35"/>
        <v>45.440321033777991</v>
      </c>
      <c r="X68" s="80">
        <f t="shared" si="36"/>
        <v>1.0688806863259475</v>
      </c>
      <c r="Y68" s="1">
        <f t="shared" si="37"/>
        <v>19.070366304003997</v>
      </c>
      <c r="Z68" s="80">
        <f t="shared" si="38"/>
        <v>1.189240792046699</v>
      </c>
      <c r="AA68" s="1">
        <f t="shared" si="39"/>
        <v>5.4260045044123295</v>
      </c>
      <c r="AB68" s="80">
        <f t="shared" si="40"/>
        <v>2.1511884278723463</v>
      </c>
      <c r="AC68" s="2">
        <f t="shared" si="41"/>
        <v>105.10904608776688</v>
      </c>
      <c r="AD68" s="80">
        <f t="shared" si="42"/>
        <v>0.58225952476006504</v>
      </c>
    </row>
    <row r="69" spans="1:30" x14ac:dyDescent="0.3">
      <c r="A69">
        <v>2009</v>
      </c>
      <c r="B69" s="1">
        <f>'YE release'!Y13</f>
        <v>37.946198524254406</v>
      </c>
      <c r="C69" s="1">
        <f>'YE release'!Z13</f>
        <v>799.48548652466684</v>
      </c>
      <c r="D69" s="1">
        <f>'YE release'!Y109</f>
        <v>7.8184453697540253</v>
      </c>
      <c r="E69" s="1">
        <f>'YE release'!Z109</f>
        <v>6.5655079382874248</v>
      </c>
      <c r="F69" s="1">
        <f>'YE release'!Y157</f>
        <v>244.25478763031327</v>
      </c>
      <c r="G69" s="1">
        <f>'YE release'!Z157</f>
        <v>30529.16773288319</v>
      </c>
      <c r="H69" s="1">
        <f>'YE release'!Y37</f>
        <v>35.798094923970048</v>
      </c>
      <c r="I69" s="1">
        <f>'YE release'!Z37</f>
        <v>751.43528606196514</v>
      </c>
      <c r="J69" s="1">
        <f>'YE release'!Y61</f>
        <v>5.2311308059505688</v>
      </c>
      <c r="K69" s="1">
        <f>'YE release'!Z61</f>
        <v>23.03599477405167</v>
      </c>
      <c r="L69" s="2">
        <f t="shared" si="27"/>
        <v>331.0486572542423</v>
      </c>
      <c r="M69" s="1">
        <f t="shared" si="28"/>
        <v>32109.690008182162</v>
      </c>
      <c r="N69">
        <f t="shared" si="29"/>
        <v>179.19176880700229</v>
      </c>
      <c r="O69" s="14">
        <f t="shared" si="30"/>
        <v>0.54128529109056223</v>
      </c>
      <c r="Q69" s="79"/>
      <c r="R69">
        <v>2009</v>
      </c>
      <c r="S69" s="1">
        <f t="shared" si="31"/>
        <v>37.946198524254406</v>
      </c>
      <c r="T69" s="80">
        <f t="shared" si="32"/>
        <v>0.74513852467527408</v>
      </c>
      <c r="U69" s="1">
        <f t="shared" si="33"/>
        <v>7.8184453697540253</v>
      </c>
      <c r="V69" s="80">
        <f t="shared" si="34"/>
        <v>0.32772815981846165</v>
      </c>
      <c r="W69" s="1">
        <f t="shared" si="35"/>
        <v>244.25478763031327</v>
      </c>
      <c r="X69" s="80">
        <f t="shared" si="36"/>
        <v>0.7153431082432542</v>
      </c>
      <c r="Y69" s="1">
        <f t="shared" si="37"/>
        <v>35.798094923970048</v>
      </c>
      <c r="Z69" s="80">
        <f t="shared" si="38"/>
        <v>0.76574801052511587</v>
      </c>
      <c r="AA69" s="1">
        <f t="shared" si="39"/>
        <v>5.2311308059505688</v>
      </c>
      <c r="AB69" s="80">
        <f t="shared" si="40"/>
        <v>0.91750387227379082</v>
      </c>
      <c r="AC69" s="2">
        <f t="shared" si="41"/>
        <v>331.0486572542423</v>
      </c>
      <c r="AD69" s="80">
        <f t="shared" si="42"/>
        <v>0.54128529109056223</v>
      </c>
    </row>
    <row r="70" spans="1:30" x14ac:dyDescent="0.3">
      <c r="A70">
        <v>2010</v>
      </c>
      <c r="B70" s="1">
        <f>'YE release'!Y14</f>
        <v>22.020082433873043</v>
      </c>
      <c r="C70" s="1">
        <f>'YE release'!Z14</f>
        <v>645.1931312331385</v>
      </c>
      <c r="D70" s="1">
        <f>'YE release'!Y110</f>
        <v>3.5533759058596797</v>
      </c>
      <c r="E70" s="1">
        <f>'YE release'!Z110</f>
        <v>23.650594818095769</v>
      </c>
      <c r="F70" s="1">
        <f>'YE release'!Y158</f>
        <v>58.000255918862912</v>
      </c>
      <c r="G70" s="1">
        <f>'YE release'!Z158</f>
        <v>3978.6151607682277</v>
      </c>
      <c r="H70" s="1">
        <f>'YE release'!Y38</f>
        <v>39.979274856017582</v>
      </c>
      <c r="I70" s="1">
        <f>'YE release'!Z38</f>
        <v>432.05914924217893</v>
      </c>
      <c r="J70" s="1">
        <f>'YE release'!Y62</f>
        <v>1.2607869347235465</v>
      </c>
      <c r="K70" s="1">
        <f>'YE release'!Z62</f>
        <v>7.3559760280818169</v>
      </c>
      <c r="L70" s="2">
        <f t="shared" si="27"/>
        <v>124.81377604933677</v>
      </c>
      <c r="M70" s="1">
        <f t="shared" si="28"/>
        <v>5086.8740120897219</v>
      </c>
      <c r="N70">
        <f t="shared" si="29"/>
        <v>71.322324780462125</v>
      </c>
      <c r="O70" s="14">
        <f t="shared" si="30"/>
        <v>0.57142990972622787</v>
      </c>
      <c r="Q70" s="79"/>
      <c r="R70">
        <v>2010</v>
      </c>
      <c r="S70" s="1">
        <f t="shared" si="31"/>
        <v>22.020082433873043</v>
      </c>
      <c r="T70" s="80">
        <f t="shared" si="32"/>
        <v>1.1535221204341435</v>
      </c>
      <c r="U70" s="1">
        <f t="shared" si="33"/>
        <v>3.5533759058596797</v>
      </c>
      <c r="V70" s="80">
        <f t="shared" si="34"/>
        <v>1.3686105412729064</v>
      </c>
      <c r="W70" s="1">
        <f t="shared" si="35"/>
        <v>58.000255918862912</v>
      </c>
      <c r="X70" s="80">
        <f t="shared" si="36"/>
        <v>1.0875170055613803</v>
      </c>
      <c r="Y70" s="1">
        <f t="shared" si="37"/>
        <v>39.979274856017582</v>
      </c>
      <c r="Z70" s="80">
        <f t="shared" si="38"/>
        <v>0.51992019931836664</v>
      </c>
      <c r="AA70" s="1">
        <f t="shared" si="39"/>
        <v>1.2607869347235465</v>
      </c>
      <c r="AB70" s="80">
        <f t="shared" si="40"/>
        <v>2.1511884278723454</v>
      </c>
      <c r="AC70" s="2">
        <f t="shared" si="41"/>
        <v>124.81377604933677</v>
      </c>
      <c r="AD70" s="80">
        <f t="shared" si="42"/>
        <v>0.57142990972622787</v>
      </c>
    </row>
    <row r="71" spans="1:30" x14ac:dyDescent="0.3">
      <c r="A71">
        <v>2011</v>
      </c>
      <c r="B71" s="1">
        <f>'YE release'!Y15</f>
        <v>76.208559431153844</v>
      </c>
      <c r="C71" s="1">
        <f>'YE release'!Z15</f>
        <v>13746.144788293357</v>
      </c>
      <c r="D71" s="1">
        <f>'YE release'!Y111</f>
        <v>0.24339990538047121</v>
      </c>
      <c r="E71" s="1">
        <f>'YE release'!Z111</f>
        <v>0.62929827330794541</v>
      </c>
      <c r="F71" s="1">
        <f>'YE release'!Y159</f>
        <v>113.56393551126956</v>
      </c>
      <c r="G71" s="1">
        <f>'YE release'!Z159</f>
        <v>9971.1689437438999</v>
      </c>
      <c r="H71" s="1">
        <f>'YE release'!Y39</f>
        <v>28</v>
      </c>
      <c r="I71" s="1">
        <f>'YE release'!Z39</f>
        <v>56.227119766097047</v>
      </c>
      <c r="J71" s="1">
        <f>'YE release'!Y63</f>
        <v>2</v>
      </c>
      <c r="K71" s="1">
        <f>'YE release'!Z63</f>
        <v>2.2299430707447141</v>
      </c>
      <c r="L71" s="2">
        <f t="shared" si="27"/>
        <v>220.01589484780388</v>
      </c>
      <c r="M71" s="1">
        <f t="shared" si="28"/>
        <v>23776.400093147407</v>
      </c>
      <c r="N71">
        <f t="shared" si="29"/>
        <v>154.19597949735072</v>
      </c>
      <c r="O71" s="14">
        <f t="shared" si="30"/>
        <v>0.70084018067883636</v>
      </c>
      <c r="Q71" s="79"/>
      <c r="R71">
        <v>2011</v>
      </c>
      <c r="S71" s="1">
        <f t="shared" si="31"/>
        <v>76.208559431153844</v>
      </c>
      <c r="T71" s="80">
        <f t="shared" si="32"/>
        <v>1.538461756006883</v>
      </c>
      <c r="U71" s="1">
        <f t="shared" si="33"/>
        <v>0.24339990538047121</v>
      </c>
      <c r="V71" s="80">
        <f t="shared" si="34"/>
        <v>3.2591763856754059</v>
      </c>
      <c r="W71" s="1">
        <f t="shared" si="35"/>
        <v>113.56393551126956</v>
      </c>
      <c r="X71" s="80">
        <f t="shared" si="36"/>
        <v>0.87929094932635121</v>
      </c>
      <c r="Y71" s="1">
        <f t="shared" si="37"/>
        <v>28</v>
      </c>
      <c r="Z71" s="80">
        <f t="shared" si="38"/>
        <v>0.26780266056889135</v>
      </c>
      <c r="AA71" s="1">
        <f t="shared" si="39"/>
        <v>2</v>
      </c>
      <c r="AB71" s="80">
        <f t="shared" si="40"/>
        <v>0.74664969543031257</v>
      </c>
      <c r="AC71" s="2">
        <f t="shared" si="41"/>
        <v>220.01589484780388</v>
      </c>
      <c r="AD71" s="80">
        <f t="shared" si="42"/>
        <v>0.70084018067883636</v>
      </c>
    </row>
    <row r="72" spans="1:30" x14ac:dyDescent="0.3">
      <c r="A72">
        <v>2012</v>
      </c>
      <c r="B72" s="1">
        <f>'YE release'!Y16</f>
        <v>54.409219648832234</v>
      </c>
      <c r="C72" s="1">
        <f>'YE release'!Z16</f>
        <v>869.69113460900962</v>
      </c>
      <c r="D72" s="1">
        <f>'YE release'!Y112</f>
        <v>1.5697785367058821</v>
      </c>
      <c r="E72" s="1">
        <f>'YE release'!Z112</f>
        <v>56.58907102447494</v>
      </c>
      <c r="F72" s="1">
        <f>'YE release'!Y160</f>
        <v>58.505841040406466</v>
      </c>
      <c r="G72" s="1">
        <f>'YE release'!Z160</f>
        <v>7917.0964668019133</v>
      </c>
      <c r="H72" s="1">
        <f>'YE release'!Y40</f>
        <v>100.46371880979808</v>
      </c>
      <c r="I72" s="1">
        <f>'YE release'!Z40</f>
        <v>1012.7312935324545</v>
      </c>
      <c r="J72" s="1">
        <f>'YE release'!Y64</f>
        <v>5.6345700616470591</v>
      </c>
      <c r="K72" s="1">
        <f>'YE release'!Z64</f>
        <v>6.4982109573775944</v>
      </c>
      <c r="L72" s="2">
        <f t="shared" si="27"/>
        <v>220.5831280973897</v>
      </c>
      <c r="M72" s="1">
        <f t="shared" si="28"/>
        <v>9862.6061769252301</v>
      </c>
      <c r="N72">
        <f t="shared" si="29"/>
        <v>99.310654901300651</v>
      </c>
      <c r="O72" s="14">
        <f t="shared" si="30"/>
        <v>0.45021872596463491</v>
      </c>
      <c r="Q72" s="79"/>
      <c r="R72">
        <v>2012</v>
      </c>
      <c r="S72" s="1">
        <f t="shared" si="31"/>
        <v>54.409219648832234</v>
      </c>
      <c r="T72" s="80">
        <f t="shared" si="32"/>
        <v>0.54201340093341865</v>
      </c>
      <c r="U72" s="1">
        <f t="shared" si="33"/>
        <v>1.5697785367058821</v>
      </c>
      <c r="V72" s="80">
        <f t="shared" si="34"/>
        <v>4.7921223258026924</v>
      </c>
      <c r="W72" s="1">
        <f t="shared" si="35"/>
        <v>58.505841040406466</v>
      </c>
      <c r="X72" s="80">
        <f t="shared" si="36"/>
        <v>1.5208407528793473</v>
      </c>
      <c r="Y72" s="1">
        <f t="shared" si="37"/>
        <v>100.46371880979808</v>
      </c>
      <c r="Z72" s="80">
        <f t="shared" si="38"/>
        <v>0.31676549255891073</v>
      </c>
      <c r="AA72" s="1">
        <f t="shared" si="39"/>
        <v>5.6345700616470591</v>
      </c>
      <c r="AB72" s="80">
        <f t="shared" si="40"/>
        <v>0.45241408743451883</v>
      </c>
      <c r="AC72" s="2">
        <f t="shared" si="41"/>
        <v>220.5831280973897</v>
      </c>
      <c r="AD72" s="80">
        <f t="shared" si="42"/>
        <v>0.45021872596463491</v>
      </c>
    </row>
    <row r="73" spans="1:30" x14ac:dyDescent="0.3">
      <c r="A73">
        <v>2013</v>
      </c>
      <c r="B73" s="1">
        <f>'YE release'!Y17</f>
        <v>79.239290397937921</v>
      </c>
      <c r="C73" s="1">
        <f>'YE release'!Z17</f>
        <v>794.22081387988874</v>
      </c>
      <c r="D73" s="1">
        <f>'YE release'!Y113</f>
        <v>0.16219287166194518</v>
      </c>
      <c r="E73" s="1">
        <f>'YE release'!Z113</f>
        <v>2.4379806592505169</v>
      </c>
      <c r="F73" s="1">
        <f>'YE release'!Y161</f>
        <v>46.435112959455331</v>
      </c>
      <c r="G73" s="1">
        <f>'YE release'!Z161</f>
        <v>949.27462598673526</v>
      </c>
      <c r="H73" s="1">
        <f>'YE release'!Y41</f>
        <v>67.042754627468611</v>
      </c>
      <c r="I73" s="1">
        <f>'YE release'!Z41</f>
        <v>663.05483178113082</v>
      </c>
      <c r="J73" s="1">
        <f>'YE release'!Y65</f>
        <v>7.6777684999591242</v>
      </c>
      <c r="K73" s="1">
        <f>'YE release'!Z65</f>
        <v>3.6898740338923619</v>
      </c>
      <c r="L73" s="2">
        <f t="shared" si="27"/>
        <v>200.55711935648293</v>
      </c>
      <c r="M73" s="1">
        <f t="shared" si="28"/>
        <v>2412.678126340898</v>
      </c>
      <c r="N73">
        <f t="shared" si="29"/>
        <v>49.119020005909093</v>
      </c>
      <c r="O73" s="14">
        <f t="shared" si="30"/>
        <v>0.24491287152266</v>
      </c>
      <c r="Q73" s="79"/>
      <c r="R73">
        <v>2013</v>
      </c>
      <c r="S73" s="1">
        <f t="shared" si="31"/>
        <v>79.239290397937921</v>
      </c>
      <c r="T73" s="80">
        <f t="shared" si="32"/>
        <v>0.35565593014510455</v>
      </c>
      <c r="U73" s="1">
        <f t="shared" si="33"/>
        <v>0.16219287166194518</v>
      </c>
      <c r="V73" s="80">
        <f t="shared" si="34"/>
        <v>9.6268313777859991</v>
      </c>
      <c r="W73" s="1">
        <f t="shared" si="35"/>
        <v>46.435112959455331</v>
      </c>
      <c r="X73" s="80">
        <f t="shared" si="36"/>
        <v>0.66351299014518739</v>
      </c>
      <c r="Y73" s="1">
        <f t="shared" si="37"/>
        <v>67.042754627468611</v>
      </c>
      <c r="Z73" s="80">
        <f t="shared" si="38"/>
        <v>0.38408104268981752</v>
      </c>
      <c r="AA73" s="1">
        <f t="shared" si="39"/>
        <v>7.6777684999591242</v>
      </c>
      <c r="AB73" s="80">
        <f t="shared" si="40"/>
        <v>0.25019046657789823</v>
      </c>
      <c r="AC73" s="2">
        <f t="shared" si="41"/>
        <v>200.55711935648293</v>
      </c>
      <c r="AD73" s="80">
        <f t="shared" si="42"/>
        <v>0.24491287152266</v>
      </c>
    </row>
    <row r="74" spans="1:30" x14ac:dyDescent="0.3">
      <c r="A74">
        <v>2014</v>
      </c>
      <c r="B74" s="1">
        <f>'YE release'!Y18</f>
        <v>131.51658320468374</v>
      </c>
      <c r="C74" s="1">
        <f>'YE release'!Z18</f>
        <v>5979.5460857296912</v>
      </c>
      <c r="D74" s="1">
        <f>'YE release'!Y114</f>
        <v>4.1166374409155155</v>
      </c>
      <c r="E74" s="1">
        <f>'YE release'!Z114</f>
        <v>0.13956693667437148</v>
      </c>
      <c r="F74" s="1">
        <f>'YE release'!Y162</f>
        <v>100.94218154127149</v>
      </c>
      <c r="G74" s="1">
        <f>'YE release'!Z162</f>
        <v>11226.037901033787</v>
      </c>
      <c r="H74" s="1">
        <f>'YE release'!Y42</f>
        <v>257.82293265401341</v>
      </c>
      <c r="I74" s="1">
        <f>'YE release'!Z42</f>
        <v>46101.934576935186</v>
      </c>
      <c r="J74" s="1">
        <f>'YE release'!Y66</f>
        <v>19.765478907100672</v>
      </c>
      <c r="K74" s="1">
        <f>'YE release'!Z66</f>
        <v>266.83187527222276</v>
      </c>
      <c r="L74" s="2">
        <f t="shared" si="27"/>
        <v>514.16381374798482</v>
      </c>
      <c r="M74" s="1">
        <f t="shared" si="28"/>
        <v>63574.490005907566</v>
      </c>
      <c r="N74">
        <f t="shared" si="29"/>
        <v>252.13982233258508</v>
      </c>
      <c r="O74" s="14">
        <f t="shared" si="30"/>
        <v>0.49038811287519024</v>
      </c>
      <c r="Q74" s="79"/>
      <c r="R74">
        <v>2014</v>
      </c>
      <c r="S74" s="1">
        <f t="shared" si="31"/>
        <v>131.51658320468374</v>
      </c>
      <c r="T74" s="80">
        <f t="shared" si="32"/>
        <v>0.58796786593127437</v>
      </c>
      <c r="U74" s="1">
        <f t="shared" si="33"/>
        <v>4.1166374409155155</v>
      </c>
      <c r="V74" s="80">
        <f t="shared" si="34"/>
        <v>9.0750422063170341E-2</v>
      </c>
      <c r="W74" s="1">
        <f t="shared" si="35"/>
        <v>100.94218154127149</v>
      </c>
      <c r="X74" s="80">
        <f t="shared" si="36"/>
        <v>1.0496404667395123</v>
      </c>
      <c r="Y74" s="1">
        <f t="shared" si="37"/>
        <v>257.82293265401341</v>
      </c>
      <c r="Z74" s="80">
        <f t="shared" si="38"/>
        <v>0.83279485028682343</v>
      </c>
      <c r="AA74" s="1">
        <f t="shared" si="39"/>
        <v>19.765478907100672</v>
      </c>
      <c r="AB74" s="80">
        <f t="shared" si="40"/>
        <v>0.82644034945534139</v>
      </c>
      <c r="AC74" s="2">
        <f t="shared" si="41"/>
        <v>514.16381374798482</v>
      </c>
      <c r="AD74" s="80">
        <f t="shared" si="42"/>
        <v>0.49038811287519024</v>
      </c>
    </row>
    <row r="75" spans="1:30" x14ac:dyDescent="0.3">
      <c r="A75">
        <v>2015</v>
      </c>
      <c r="B75" s="1">
        <f>'YE release'!Y19</f>
        <v>90.595657268003151</v>
      </c>
      <c r="C75" s="1">
        <f>'YE release'!Z19</f>
        <v>585.45577448465792</v>
      </c>
      <c r="D75" s="1">
        <f>'YE release'!Y115</f>
        <v>11.176488289018115</v>
      </c>
      <c r="E75" s="1">
        <f>'YE release'!Z115</f>
        <v>2.4526050466937996</v>
      </c>
      <c r="F75" s="1">
        <f>'YE release'!Y163</f>
        <v>53.034958288746175</v>
      </c>
      <c r="G75" s="1">
        <f>'YE release'!Z163</f>
        <v>3394.4137700320912</v>
      </c>
      <c r="H75" s="1">
        <f>'YE release'!Y43</f>
        <v>65.221888221728577</v>
      </c>
      <c r="I75" s="1">
        <f>'YE release'!Z43</f>
        <v>2856.8823565003413</v>
      </c>
      <c r="J75" s="1">
        <f>'YE release'!Y67</f>
        <v>1.0856734367253968</v>
      </c>
      <c r="K75" s="1">
        <f>'YE release'!Z67</f>
        <v>0.34892844798442735</v>
      </c>
      <c r="L75" s="2">
        <f t="shared" si="27"/>
        <v>221.11466550422142</v>
      </c>
      <c r="M75" s="1">
        <f t="shared" si="28"/>
        <v>6839.5534345117685</v>
      </c>
      <c r="N75">
        <f t="shared" si="29"/>
        <v>82.701592696342729</v>
      </c>
      <c r="O75" s="14">
        <f t="shared" si="30"/>
        <v>0.37402129120541683</v>
      </c>
      <c r="Q75" s="79"/>
      <c r="R75">
        <v>2015</v>
      </c>
      <c r="S75" s="1">
        <f t="shared" si="31"/>
        <v>90.595657268003151</v>
      </c>
      <c r="T75" s="80">
        <f t="shared" si="32"/>
        <v>0.26707895409087146</v>
      </c>
      <c r="U75" s="1">
        <f t="shared" si="33"/>
        <v>11.176488289018115</v>
      </c>
      <c r="V75" s="80">
        <f t="shared" si="34"/>
        <v>0.1401226820363986</v>
      </c>
      <c r="W75" s="1">
        <f t="shared" si="35"/>
        <v>53.034958288746175</v>
      </c>
      <c r="X75" s="80">
        <f t="shared" si="36"/>
        <v>1.0985508353306108</v>
      </c>
      <c r="Y75" s="1">
        <f t="shared" si="37"/>
        <v>65.221888221728577</v>
      </c>
      <c r="Z75" s="80">
        <f t="shared" si="38"/>
        <v>0.81950727008773183</v>
      </c>
      <c r="AA75" s="1">
        <f t="shared" si="39"/>
        <v>1.0856734367253968</v>
      </c>
      <c r="AB75" s="80">
        <f t="shared" si="40"/>
        <v>0.5440877867674877</v>
      </c>
      <c r="AC75" s="2">
        <f t="shared" si="41"/>
        <v>221.11466550422142</v>
      </c>
      <c r="AD75" s="80">
        <f t="shared" si="42"/>
        <v>0.37402129120541683</v>
      </c>
    </row>
    <row r="76" spans="1:30" x14ac:dyDescent="0.3">
      <c r="A76">
        <v>2016</v>
      </c>
      <c r="B76" s="1">
        <f>'YE release'!Y20</f>
        <v>104.43425392290969</v>
      </c>
      <c r="C76" s="1">
        <f>'YE release'!Z20</f>
        <v>2227.1855669991292</v>
      </c>
      <c r="D76" s="1">
        <f>'YE release'!Y116</f>
        <v>3.5289365044213938</v>
      </c>
      <c r="E76" s="1">
        <f>'YE release'!Z116</f>
        <v>66.920281225817135</v>
      </c>
      <c r="F76" s="1">
        <f>'YE release'!Y164</f>
        <v>28.765203907736208</v>
      </c>
      <c r="G76" s="1">
        <f>'YE release'!Z164</f>
        <v>729.00994810906298</v>
      </c>
      <c r="H76" s="1">
        <f>'YE release'!Y44</f>
        <v>270.7866205583901</v>
      </c>
      <c r="I76" s="1">
        <f>'YE release'!Z44</f>
        <v>23720.769292757705</v>
      </c>
      <c r="J76" s="1">
        <f>'YE release'!Y68</f>
        <v>17.038274601069691</v>
      </c>
      <c r="K76" s="1">
        <f>'YE release'!Z68</f>
        <v>222.72085943831723</v>
      </c>
      <c r="L76" s="2">
        <f t="shared" si="27"/>
        <v>424.55328949452706</v>
      </c>
      <c r="M76" s="1">
        <f t="shared" si="28"/>
        <v>26966.605948530028</v>
      </c>
      <c r="N76">
        <f t="shared" si="29"/>
        <v>164.21512094971652</v>
      </c>
      <c r="O76" s="14">
        <f t="shared" si="30"/>
        <v>0.38679507381801459</v>
      </c>
      <c r="Q76" s="79"/>
      <c r="R76">
        <v>2016</v>
      </c>
      <c r="S76" s="1">
        <f t="shared" si="31"/>
        <v>104.43425392290969</v>
      </c>
      <c r="T76" s="80">
        <f t="shared" si="32"/>
        <v>0.45189260386418018</v>
      </c>
      <c r="U76" s="1">
        <f t="shared" si="33"/>
        <v>3.5289365044213938</v>
      </c>
      <c r="V76" s="80">
        <f t="shared" si="34"/>
        <v>2.3181153055844583</v>
      </c>
      <c r="W76" s="1">
        <f t="shared" si="35"/>
        <v>28.765203907736208</v>
      </c>
      <c r="X76" s="80">
        <f t="shared" si="36"/>
        <v>0.93864045984919653</v>
      </c>
      <c r="Y76" s="1">
        <f t="shared" si="37"/>
        <v>270.7866205583901</v>
      </c>
      <c r="Z76" s="80">
        <f t="shared" si="38"/>
        <v>0.56877065647015046</v>
      </c>
      <c r="AA76" s="1">
        <f t="shared" si="39"/>
        <v>17.038274601069691</v>
      </c>
      <c r="AB76" s="80">
        <f t="shared" si="40"/>
        <v>0.87590061954884846</v>
      </c>
      <c r="AC76" s="2">
        <f t="shared" si="41"/>
        <v>424.55328949452706</v>
      </c>
      <c r="AD76" s="80">
        <f t="shared" si="42"/>
        <v>0.38679507381801459</v>
      </c>
    </row>
    <row r="77" spans="1:30" x14ac:dyDescent="0.3">
      <c r="A77">
        <v>2017</v>
      </c>
      <c r="B77" s="1">
        <f>'YE release'!Y21</f>
        <v>29.248186205550489</v>
      </c>
      <c r="C77" s="1">
        <f>'YE release'!Z21</f>
        <v>110.53027573044633</v>
      </c>
      <c r="D77" s="1">
        <f>'YE release'!Y117</f>
        <v>2.7687755950097088</v>
      </c>
      <c r="E77" s="1">
        <f>'YE release'!Z117</f>
        <v>126.50112432969202</v>
      </c>
      <c r="F77" s="1">
        <f>'YE release'!Y165</f>
        <v>19.223834637290572</v>
      </c>
      <c r="G77" s="1">
        <f>'YE release'!Z165</f>
        <v>186.24410272896978</v>
      </c>
      <c r="H77" s="1">
        <f>'YE release'!Y45</f>
        <v>125.83323575918446</v>
      </c>
      <c r="I77" s="1">
        <f>'YE release'!Z45</f>
        <v>40797.96057809818</v>
      </c>
      <c r="J77" s="1">
        <f>'YE release'!Y69</f>
        <v>5.893681318194175</v>
      </c>
      <c r="K77" s="1">
        <f>'YE release'!Z69</f>
        <v>149.37054677083285</v>
      </c>
      <c r="L77" s="2">
        <f t="shared" si="27"/>
        <v>182.96771351522941</v>
      </c>
      <c r="M77" s="1">
        <f t="shared" si="28"/>
        <v>41370.606627658119</v>
      </c>
      <c r="N77">
        <f t="shared" si="29"/>
        <v>203.3976563966707</v>
      </c>
      <c r="O77" s="14">
        <f t="shared" si="30"/>
        <v>1.1116587319638818</v>
      </c>
      <c r="Q77" s="79"/>
      <c r="R77">
        <v>2017</v>
      </c>
      <c r="S77" s="1">
        <f t="shared" si="31"/>
        <v>29.248186205550489</v>
      </c>
      <c r="T77" s="80">
        <f t="shared" si="32"/>
        <v>0.35945264837771035</v>
      </c>
      <c r="U77" s="1">
        <f t="shared" si="33"/>
        <v>2.7687755950097088</v>
      </c>
      <c r="V77" s="80">
        <f t="shared" si="34"/>
        <v>4.0621825336491098</v>
      </c>
      <c r="W77" s="1">
        <f t="shared" si="35"/>
        <v>19.223834637290572</v>
      </c>
      <c r="X77" s="80">
        <f t="shared" si="36"/>
        <v>0.70990664768202161</v>
      </c>
      <c r="Y77" s="1">
        <f t="shared" si="37"/>
        <v>125.83323575918446</v>
      </c>
      <c r="Z77" s="80">
        <f t="shared" si="38"/>
        <v>1.6051804530342308</v>
      </c>
      <c r="AA77" s="1">
        <f t="shared" si="39"/>
        <v>5.893681318194175</v>
      </c>
      <c r="AB77" s="80">
        <f t="shared" si="40"/>
        <v>2.073699563671894</v>
      </c>
      <c r="AC77" s="2">
        <f t="shared" si="41"/>
        <v>182.96771351522941</v>
      </c>
      <c r="AD77" s="80">
        <f t="shared" si="42"/>
        <v>1.1116587319638818</v>
      </c>
    </row>
    <row r="78" spans="1:30" x14ac:dyDescent="0.3">
      <c r="A78">
        <v>2018</v>
      </c>
      <c r="B78" s="1">
        <f>'YE release'!Y22</f>
        <v>20.078368857109055</v>
      </c>
      <c r="C78" s="1">
        <f>'YE release'!Z22</f>
        <v>732.65157745859426</v>
      </c>
      <c r="D78" s="1">
        <f>'YE release'!Y118</f>
        <v>1.7468165393808885</v>
      </c>
      <c r="E78" s="1">
        <f>'YE release'!Z118</f>
        <v>8.1958295398421512</v>
      </c>
      <c r="F78" s="1">
        <f>'YE release'!Y166</f>
        <v>33.106142080601707</v>
      </c>
      <c r="G78" s="1">
        <f>'YE release'!Z166</f>
        <v>192.63761980028147</v>
      </c>
      <c r="H78" s="1">
        <f>'YE release'!Y46</f>
        <v>116.09995429466751</v>
      </c>
      <c r="I78" s="1">
        <f>'YE release'!Z46</f>
        <v>2376.8368268438012</v>
      </c>
      <c r="J78" s="1">
        <f>'YE release'!Y70</f>
        <v>2.6773921673195873</v>
      </c>
      <c r="K78" s="1">
        <f>'YE release'!Z70</f>
        <v>1.9920972292823638</v>
      </c>
      <c r="L78" s="2">
        <f t="shared" si="27"/>
        <v>173.70867393907872</v>
      </c>
      <c r="M78" s="1">
        <f t="shared" si="28"/>
        <v>3312.3139508718014</v>
      </c>
      <c r="N78">
        <f t="shared" si="29"/>
        <v>57.552705851869391</v>
      </c>
      <c r="O78" s="14">
        <f t="shared" si="30"/>
        <v>0.33131739795592285</v>
      </c>
      <c r="Q78" s="79"/>
      <c r="R78">
        <v>2018</v>
      </c>
      <c r="S78" s="1">
        <f t="shared" si="31"/>
        <v>20.078368857109055</v>
      </c>
      <c r="T78" s="80">
        <f t="shared" si="32"/>
        <v>1.3480944358106179</v>
      </c>
      <c r="U78" s="1">
        <f t="shared" si="33"/>
        <v>1.7468165393808885</v>
      </c>
      <c r="V78" s="80">
        <f t="shared" si="34"/>
        <v>1.6388875772423459</v>
      </c>
      <c r="W78" s="1">
        <f t="shared" si="35"/>
        <v>33.106142080601707</v>
      </c>
      <c r="X78" s="80">
        <f t="shared" si="36"/>
        <v>0.4192392903707215</v>
      </c>
      <c r="Y78" s="1">
        <f t="shared" si="37"/>
        <v>116.09995429466751</v>
      </c>
      <c r="Z78" s="80">
        <f t="shared" si="38"/>
        <v>0.41992103979410872</v>
      </c>
      <c r="AA78" s="1">
        <f t="shared" si="39"/>
        <v>2.6773921673195873</v>
      </c>
      <c r="AB78" s="80">
        <f t="shared" si="40"/>
        <v>0.52716100489819939</v>
      </c>
      <c r="AC78" s="2">
        <f t="shared" si="41"/>
        <v>173.70867393907872</v>
      </c>
      <c r="AD78" s="80">
        <f t="shared" si="42"/>
        <v>0.33131739795592285</v>
      </c>
    </row>
    <row r="79" spans="1:30" x14ac:dyDescent="0.3">
      <c r="A79">
        <v>2019</v>
      </c>
      <c r="B79" s="1">
        <f>'YE release'!Y23</f>
        <v>69.941601866778882</v>
      </c>
      <c r="C79" s="1">
        <f>'YE release'!Z23</f>
        <v>9420.8526470223842</v>
      </c>
      <c r="D79" s="1">
        <f>'YE release'!Y119</f>
        <v>1.3906214424887897</v>
      </c>
      <c r="E79" s="1">
        <f>'YE release'!Z119</f>
        <v>74.738659940838886</v>
      </c>
      <c r="F79" s="1">
        <f>'YE release'!Y167</f>
        <v>153.51618652909809</v>
      </c>
      <c r="G79" s="1">
        <f>'YE release'!Z167</f>
        <v>11804.357545666409</v>
      </c>
      <c r="H79" s="1">
        <f>'YE release'!Y47</f>
        <v>223.71185882629928</v>
      </c>
      <c r="I79" s="1">
        <f>'YE release'!Z47</f>
        <v>86829.587962900347</v>
      </c>
      <c r="J79" s="1">
        <f>'YE release'!Y71</f>
        <v>8.6966693160762336</v>
      </c>
      <c r="K79" s="1">
        <f>'YE release'!Z71</f>
        <v>29.064673025917763</v>
      </c>
      <c r="L79" s="2">
        <f t="shared" si="27"/>
        <v>457.25693798074121</v>
      </c>
      <c r="M79" s="1">
        <f t="shared" si="28"/>
        <v>108158.6014885559</v>
      </c>
      <c r="N79">
        <f t="shared" si="29"/>
        <v>328.87475045761101</v>
      </c>
      <c r="O79" s="14">
        <f t="shared" si="30"/>
        <v>0.71923403045546042</v>
      </c>
      <c r="Q79" s="79"/>
      <c r="R79">
        <v>2019</v>
      </c>
      <c r="S79" s="1">
        <f t="shared" si="31"/>
        <v>69.941601866778882</v>
      </c>
      <c r="T79" s="80">
        <f t="shared" si="32"/>
        <v>1.3877445511578743</v>
      </c>
      <c r="U79" s="1">
        <f t="shared" si="33"/>
        <v>1.3906214424887897</v>
      </c>
      <c r="V79" s="80">
        <f t="shared" si="34"/>
        <v>6.2167547050002554</v>
      </c>
      <c r="W79" s="1">
        <f t="shared" si="35"/>
        <v>153.51618652909809</v>
      </c>
      <c r="X79" s="80">
        <f t="shared" si="36"/>
        <v>0.7077290202862967</v>
      </c>
      <c r="Y79" s="1">
        <f t="shared" si="37"/>
        <v>223.71185882629928</v>
      </c>
      <c r="Z79" s="80">
        <f t="shared" si="38"/>
        <v>1.3171791990179833</v>
      </c>
      <c r="AA79" s="1">
        <f t="shared" si="39"/>
        <v>8.6966693160762336</v>
      </c>
      <c r="AB79" s="80">
        <f t="shared" si="40"/>
        <v>0.61991160142271673</v>
      </c>
      <c r="AC79" s="2">
        <f t="shared" si="41"/>
        <v>457.25693798074121</v>
      </c>
      <c r="AD79" s="80">
        <f t="shared" si="42"/>
        <v>0.71923403045546042</v>
      </c>
    </row>
    <row r="80" spans="1:30" x14ac:dyDescent="0.3">
      <c r="A80">
        <v>2020</v>
      </c>
      <c r="B80" s="1">
        <f>'YE release'!Y24</f>
        <v>55.532755048648418</v>
      </c>
      <c r="C80" s="1">
        <f>'YE release'!Z24</f>
        <v>3311.0790260002295</v>
      </c>
      <c r="D80" s="1">
        <f>'YE release'!Y120</f>
        <v>2.2035719533666422</v>
      </c>
      <c r="E80" s="1">
        <f>'YE release'!Z120</f>
        <v>0.71533046799418842</v>
      </c>
      <c r="F80" s="1">
        <f>'YE release'!Y168</f>
        <v>52.346205221615051</v>
      </c>
      <c r="G80" s="1">
        <f>'YE release'!Z168</f>
        <v>1791.1478931455053</v>
      </c>
      <c r="H80" s="1">
        <f>'YE release'!Y48</f>
        <v>66.611287363913959</v>
      </c>
      <c r="I80" s="1">
        <f>'YE release'!Z48</f>
        <v>1579.3867347962519</v>
      </c>
      <c r="J80" s="1">
        <f>'YE release'!Y72</f>
        <v>0.20725745614689339</v>
      </c>
      <c r="K80" s="1">
        <f>'YE release'!Z72</f>
        <v>1.8980569918572616</v>
      </c>
      <c r="L80" s="2">
        <f t="shared" ref="L80:L81" si="43">J80+H80+F80+D80+B80</f>
        <v>176.90107704369098</v>
      </c>
      <c r="M80" s="1">
        <f t="shared" ref="M80:M81" si="44">SUM(E80,G80,I80,K80,C80)</f>
        <v>6684.2270414018385</v>
      </c>
      <c r="N80">
        <f t="shared" ref="N80:N81" si="45">SQRT(M80)</f>
        <v>81.757122267126292</v>
      </c>
      <c r="O80" s="14">
        <f t="shared" ref="O80:O81" si="46">N80/L80</f>
        <v>0.46216294232586241</v>
      </c>
      <c r="Q80" s="79"/>
      <c r="R80">
        <v>2020</v>
      </c>
      <c r="S80" s="1">
        <f t="shared" si="31"/>
        <v>55.532755048648418</v>
      </c>
      <c r="T80" s="80">
        <f t="shared" si="32"/>
        <v>1.0361808298232433</v>
      </c>
      <c r="U80" s="1">
        <f t="shared" si="33"/>
        <v>2.2035719533666422</v>
      </c>
      <c r="V80" s="80">
        <f t="shared" si="34"/>
        <v>0.38381869592213808</v>
      </c>
      <c r="W80" s="1">
        <f t="shared" si="35"/>
        <v>52.346205221615051</v>
      </c>
      <c r="X80" s="80">
        <f t="shared" si="36"/>
        <v>0.80850092255853945</v>
      </c>
      <c r="Y80" s="1">
        <f t="shared" si="37"/>
        <v>66.611287363913959</v>
      </c>
      <c r="Z80" s="80">
        <f t="shared" si="38"/>
        <v>0.59661808790152793</v>
      </c>
      <c r="AA80" s="1">
        <f t="shared" si="39"/>
        <v>0.20725745614689339</v>
      </c>
      <c r="AB80" s="80">
        <f t="shared" si="40"/>
        <v>6.647287472352664</v>
      </c>
      <c r="AC80" s="2">
        <f t="shared" si="41"/>
        <v>176.90107704369098</v>
      </c>
      <c r="AD80" s="80">
        <f t="shared" si="42"/>
        <v>0.46216294232586241</v>
      </c>
    </row>
    <row r="81" spans="1:30" x14ac:dyDescent="0.3">
      <c r="A81">
        <v>2021</v>
      </c>
      <c r="B81" s="1">
        <f>'YE release'!Y25</f>
        <v>58.733613377162243</v>
      </c>
      <c r="C81" s="1">
        <f>'YE release'!Z25</f>
        <v>210.1287753408738</v>
      </c>
      <c r="D81" s="1">
        <f>'YE release'!Y121</f>
        <v>12.360609064565917</v>
      </c>
      <c r="E81" s="1">
        <f>'YE release'!Z121</f>
        <v>1.0044476672208904</v>
      </c>
      <c r="F81" s="1">
        <f>'YE release'!Y169</f>
        <v>18.236754802931273</v>
      </c>
      <c r="G81" s="1">
        <f>'YE release'!Z169</f>
        <v>66.616160125349097</v>
      </c>
      <c r="H81" s="1">
        <f>'YE release'!Y49</f>
        <v>166.35657770046416</v>
      </c>
      <c r="I81" s="1">
        <f>'YE release'!Z49</f>
        <v>1382.753594119476</v>
      </c>
      <c r="J81" s="1">
        <f>'YE release'!Y73</f>
        <v>6.3623954113220025</v>
      </c>
      <c r="K81" s="1">
        <f>'YE release'!Z73</f>
        <v>2.338886270309871</v>
      </c>
      <c r="L81" s="2">
        <f t="shared" si="43"/>
        <v>262.04995035644561</v>
      </c>
      <c r="M81" s="1">
        <f t="shared" si="44"/>
        <v>1662.8418635232294</v>
      </c>
      <c r="N81">
        <f t="shared" si="45"/>
        <v>40.777958059756124</v>
      </c>
      <c r="O81" s="14">
        <f t="shared" si="46"/>
        <v>0.15561139395099724</v>
      </c>
      <c r="Q81" s="79"/>
      <c r="R81">
        <v>2021</v>
      </c>
      <c r="S81" s="1">
        <f t="shared" si="31"/>
        <v>58.733613377162243</v>
      </c>
      <c r="T81" s="80">
        <f t="shared" si="32"/>
        <v>0.24680618819649092</v>
      </c>
      <c r="U81" s="1">
        <f t="shared" si="33"/>
        <v>12.360609064565917</v>
      </c>
      <c r="V81" s="80">
        <f t="shared" si="34"/>
        <v>8.1081875588899455E-2</v>
      </c>
      <c r="W81" s="1">
        <f t="shared" si="35"/>
        <v>18.236754802931273</v>
      </c>
      <c r="X81" s="80">
        <f t="shared" si="36"/>
        <v>0.44755069803211733</v>
      </c>
      <c r="Y81" s="1">
        <f t="shared" si="37"/>
        <v>166.35657770046416</v>
      </c>
      <c r="Z81" s="80">
        <f t="shared" si="38"/>
        <v>0.22352825128636261</v>
      </c>
      <c r="AA81" s="1">
        <f t="shared" si="39"/>
        <v>6.3623954113220025</v>
      </c>
      <c r="AB81" s="80">
        <f t="shared" si="40"/>
        <v>0.24037201053127288</v>
      </c>
      <c r="AC81" s="2">
        <f t="shared" si="41"/>
        <v>262.04995035644561</v>
      </c>
      <c r="AD81" s="80">
        <f t="shared" si="42"/>
        <v>0.15561139395099724</v>
      </c>
    </row>
    <row r="82" spans="1:30" x14ac:dyDescent="0.3">
      <c r="A82">
        <v>2022</v>
      </c>
      <c r="B82" s="1">
        <f>'YE release'!Y26</f>
        <v>46.426688484735045</v>
      </c>
      <c r="C82" s="1">
        <f>'YE release'!Z26</f>
        <v>319.56732130155035</v>
      </c>
      <c r="D82" s="1">
        <f>'YE release'!Y122</f>
        <v>9.4804809203851725</v>
      </c>
      <c r="E82" s="1">
        <f>'YE release'!Z122</f>
        <v>1.6202954253750388</v>
      </c>
      <c r="F82" s="1">
        <f>'YE release'!Y170</f>
        <v>22.808278040813953</v>
      </c>
      <c r="G82" s="1">
        <f>'YE release'!Z170</f>
        <v>144.69097734244349</v>
      </c>
      <c r="H82" s="1">
        <f>'YE release'!Y50</f>
        <v>317.78108902440067</v>
      </c>
      <c r="I82" s="1">
        <f>'YE release'!Z50</f>
        <v>8119.1893904738827</v>
      </c>
      <c r="J82" s="1">
        <f>'YE release'!Y74</f>
        <v>41.953883169924737</v>
      </c>
      <c r="K82" s="1">
        <f>'YE release'!Z74</f>
        <v>62.180499356383834</v>
      </c>
      <c r="L82" s="2">
        <f t="shared" ref="L82" si="47">J82+H82+F82+D82+B82</f>
        <v>438.45041964025955</v>
      </c>
      <c r="M82" s="1">
        <f t="shared" ref="M82" si="48">SUM(E82,G82,I82,K82,C82)</f>
        <v>8647.2484838996352</v>
      </c>
      <c r="N82">
        <f t="shared" ref="N82" si="49">SQRT(M82)</f>
        <v>92.990582769975347</v>
      </c>
      <c r="O82" s="14">
        <f t="shared" ref="O82" si="50">N82/L82</f>
        <v>0.21208916357355159</v>
      </c>
      <c r="Q82" s="79"/>
      <c r="R82">
        <v>2022</v>
      </c>
      <c r="S82" s="1">
        <f t="shared" si="31"/>
        <v>46.426688484735045</v>
      </c>
      <c r="T82" s="80">
        <f t="shared" si="32"/>
        <v>0.38504676028711876</v>
      </c>
      <c r="U82" s="1">
        <f t="shared" si="33"/>
        <v>9.4804809203851725</v>
      </c>
      <c r="V82" s="80">
        <f t="shared" si="34"/>
        <v>0.13426621134335881</v>
      </c>
      <c r="W82" s="1">
        <f t="shared" si="35"/>
        <v>22.808278040813953</v>
      </c>
      <c r="X82" s="80">
        <f t="shared" si="36"/>
        <v>0.52738555036708523</v>
      </c>
      <c r="Y82" s="1">
        <f t="shared" si="37"/>
        <v>317.78108902440067</v>
      </c>
      <c r="Z82" s="80">
        <f t="shared" si="38"/>
        <v>0.28354910903014108</v>
      </c>
      <c r="AA82" s="1">
        <f t="shared" si="39"/>
        <v>41.953883169924737</v>
      </c>
      <c r="AB82" s="80">
        <f t="shared" si="40"/>
        <v>0.18795545653586618</v>
      </c>
      <c r="AC82" s="2">
        <f t="shared" si="41"/>
        <v>438.45041964025955</v>
      </c>
      <c r="AD82" s="80">
        <f t="shared" si="42"/>
        <v>0.21208916357355159</v>
      </c>
    </row>
    <row r="83" spans="1:30" x14ac:dyDescent="0.3">
      <c r="Q83" s="79"/>
    </row>
    <row r="84" spans="1:30" x14ac:dyDescent="0.3">
      <c r="Q84" s="79"/>
    </row>
    <row r="85" spans="1:30" x14ac:dyDescent="0.3">
      <c r="Q85" s="79"/>
    </row>
    <row r="86" spans="1:30" x14ac:dyDescent="0.3">
      <c r="Q86" s="79"/>
    </row>
  </sheetData>
  <mergeCells count="27">
    <mergeCell ref="L57:O57"/>
    <mergeCell ref="B57:C57"/>
    <mergeCell ref="D57:E57"/>
    <mergeCell ref="F57:G57"/>
    <mergeCell ref="H57:I57"/>
    <mergeCell ref="J57:K57"/>
    <mergeCell ref="L29:O29"/>
    <mergeCell ref="A1:F1"/>
    <mergeCell ref="A56:F56"/>
    <mergeCell ref="A28:J28"/>
    <mergeCell ref="B29:C29"/>
    <mergeCell ref="D29:E29"/>
    <mergeCell ref="F29:G29"/>
    <mergeCell ref="H29:I29"/>
    <mergeCell ref="J29:K29"/>
    <mergeCell ref="AC29:AD29"/>
    <mergeCell ref="S57:T57"/>
    <mergeCell ref="U57:V57"/>
    <mergeCell ref="W57:X57"/>
    <mergeCell ref="Y57:Z57"/>
    <mergeCell ref="AA57:AB57"/>
    <mergeCell ref="AC57:AD57"/>
    <mergeCell ref="S29:T29"/>
    <mergeCell ref="U29:V29"/>
    <mergeCell ref="W29:X29"/>
    <mergeCell ref="Y29:Z29"/>
    <mergeCell ref="AA29:AB2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38E6-4FC4-451D-A1EF-55FC29FFCC3A}">
  <sheetPr>
    <tabColor rgb="FFFF0000"/>
  </sheetPr>
  <dimension ref="A1:Z85"/>
  <sheetViews>
    <sheetView topLeftCell="A18" zoomScale="80" zoomScaleNormal="80" workbookViewId="0">
      <selection activeCell="Q59" sqref="Q59:Z82"/>
    </sheetView>
  </sheetViews>
  <sheetFormatPr defaultRowHeight="14.4" x14ac:dyDescent="0.3"/>
  <cols>
    <col min="2" max="2" width="9.5546875" bestFit="1" customWidth="1"/>
    <col min="3" max="3" width="10.109375" bestFit="1" customWidth="1"/>
    <col min="5" max="5" width="10.109375" bestFit="1" customWidth="1"/>
    <col min="7" max="7" width="10.109375" bestFit="1" customWidth="1"/>
    <col min="10" max="11" width="11" bestFit="1" customWidth="1"/>
    <col min="15" max="15" width="9.109375" style="77"/>
  </cols>
  <sheetData>
    <row r="1" spans="1:15" ht="21" x14ac:dyDescent="0.4">
      <c r="A1" s="83" t="s">
        <v>54</v>
      </c>
      <c r="B1" s="83"/>
      <c r="C1" s="83"/>
      <c r="D1" s="83"/>
      <c r="E1" s="83"/>
      <c r="O1" s="76" t="s">
        <v>156</v>
      </c>
    </row>
    <row r="2" spans="1:15" x14ac:dyDescent="0.3">
      <c r="A2" t="s">
        <v>23</v>
      </c>
      <c r="B2" t="s">
        <v>32</v>
      </c>
      <c r="C2" t="s">
        <v>34</v>
      </c>
      <c r="D2" t="s">
        <v>36</v>
      </c>
      <c r="E2" t="s">
        <v>37</v>
      </c>
      <c r="F2" t="s">
        <v>94</v>
      </c>
    </row>
    <row r="3" spans="1:15" x14ac:dyDescent="0.3">
      <c r="A3">
        <v>1999</v>
      </c>
      <c r="B3" s="1">
        <f>'rockfish release'!K74</f>
        <v>1832.5727904993271</v>
      </c>
      <c r="C3" s="1">
        <f>'rockfish release'!K122</f>
        <v>6916.3175962775076</v>
      </c>
      <c r="D3" s="1">
        <f>'rockfish release'!K170</f>
        <v>5607.3196652012866</v>
      </c>
      <c r="E3" s="1">
        <f>'rockfish release'!K194</f>
        <v>1140.7881750900642</v>
      </c>
      <c r="F3" s="2">
        <f t="shared" ref="F3:F22" si="0">SUM(B3:E3)</f>
        <v>15496.998227068187</v>
      </c>
      <c r="G3" s="2"/>
      <c r="H3" s="2"/>
      <c r="I3" s="2"/>
      <c r="J3" s="2"/>
    </row>
    <row r="4" spans="1:15" x14ac:dyDescent="0.3">
      <c r="A4">
        <v>2000</v>
      </c>
      <c r="B4" s="1">
        <f>'rockfish release'!K75</f>
        <v>2284.0762316368427</v>
      </c>
      <c r="C4" s="1">
        <f>'rockfish release'!K123</f>
        <v>13981.35003024375</v>
      </c>
      <c r="D4" s="1">
        <f>'rockfish release'!K171</f>
        <v>4789.0391527865058</v>
      </c>
      <c r="E4" s="1">
        <f>'rockfish release'!K195</f>
        <v>2678.1069992756052</v>
      </c>
      <c r="F4" s="2">
        <f t="shared" si="0"/>
        <v>23732.572413942704</v>
      </c>
      <c r="G4" s="2"/>
      <c r="H4" s="2"/>
      <c r="I4" s="2"/>
      <c r="J4" s="2"/>
    </row>
    <row r="5" spans="1:15" x14ac:dyDescent="0.3">
      <c r="A5">
        <v>2001</v>
      </c>
      <c r="B5" s="1">
        <f>'rockfish release'!K76</f>
        <v>2154.2321047737664</v>
      </c>
      <c r="C5" s="1">
        <f>'rockfish release'!K124</f>
        <v>11433.800202010651</v>
      </c>
      <c r="D5" s="1">
        <f>'rockfish release'!K172</f>
        <v>5874.8344481061185</v>
      </c>
      <c r="E5" s="1">
        <f>'rockfish release'!K196</f>
        <v>2678.1069992756052</v>
      </c>
      <c r="F5" s="2">
        <f t="shared" si="0"/>
        <v>22140.973754166142</v>
      </c>
      <c r="G5" s="2"/>
      <c r="H5" s="2"/>
      <c r="I5" s="2"/>
      <c r="J5" s="2"/>
    </row>
    <row r="6" spans="1:15" x14ac:dyDescent="0.3">
      <c r="A6">
        <v>2002</v>
      </c>
      <c r="B6" s="1">
        <f>'rockfish release'!K77</f>
        <v>4827.8407169998382</v>
      </c>
      <c r="C6" s="1">
        <f>'rockfish release'!K125</f>
        <v>8366.8260856183497</v>
      </c>
      <c r="D6" s="1">
        <f>'rockfish release'!K173</f>
        <v>5665.018932102329</v>
      </c>
      <c r="E6" s="1">
        <f>'rockfish release'!K197</f>
        <v>2621.6776376735565</v>
      </c>
      <c r="F6" s="2">
        <f t="shared" si="0"/>
        <v>21481.363372394073</v>
      </c>
      <c r="G6" s="2"/>
      <c r="H6" s="2"/>
      <c r="I6" s="2"/>
      <c r="J6" s="2"/>
    </row>
    <row r="7" spans="1:15" x14ac:dyDescent="0.3">
      <c r="A7">
        <v>2003</v>
      </c>
      <c r="B7" s="1">
        <f>'rockfish release'!K78</f>
        <v>9637.9754167001647</v>
      </c>
      <c r="C7" s="1">
        <f>'rockfish release'!K126</f>
        <v>9114.7108490674909</v>
      </c>
      <c r="D7" s="1">
        <f>'rockfish release'!K174</f>
        <v>10102.617095582485</v>
      </c>
      <c r="E7" s="1">
        <f>'rockfish release'!K198</f>
        <v>2360.882479999224</v>
      </c>
      <c r="F7" s="2">
        <f t="shared" si="0"/>
        <v>31216.185841349365</v>
      </c>
      <c r="G7" s="2"/>
      <c r="H7" s="2"/>
      <c r="I7" s="2"/>
      <c r="J7" s="2"/>
    </row>
    <row r="8" spans="1:15" x14ac:dyDescent="0.3">
      <c r="A8">
        <v>2004</v>
      </c>
      <c r="B8" s="1">
        <f>'rockfish release'!K79</f>
        <v>10390.481151929358</v>
      </c>
      <c r="C8" s="1">
        <f>'rockfish release'!K127</f>
        <v>10716.089463599803</v>
      </c>
      <c r="D8" s="1">
        <f>'rockfish release'!K175</f>
        <v>8932.8955938613581</v>
      </c>
      <c r="E8" s="1">
        <f>'rockfish release'!K199</f>
        <v>2790.9657224797024</v>
      </c>
      <c r="F8" s="2">
        <f t="shared" si="0"/>
        <v>32830.431931870226</v>
      </c>
      <c r="G8" s="2"/>
      <c r="H8" s="2"/>
      <c r="I8" s="2"/>
      <c r="J8" s="2"/>
    </row>
    <row r="9" spans="1:15" x14ac:dyDescent="0.3">
      <c r="A9">
        <v>2005</v>
      </c>
      <c r="B9" s="1">
        <f>'rockfish release'!K80</f>
        <v>6504.0103546868231</v>
      </c>
      <c r="C9" s="1">
        <f>'rockfish release'!K128</f>
        <v>10757.039926151774</v>
      </c>
      <c r="D9" s="1">
        <f>'rockfish release'!K176</f>
        <v>12583.685572327302</v>
      </c>
      <c r="E9" s="1">
        <f>'rockfish release'!K200</f>
        <v>2183.9688057873959</v>
      </c>
      <c r="F9" s="2">
        <f t="shared" si="0"/>
        <v>32028.704658953295</v>
      </c>
      <c r="G9" s="2"/>
      <c r="H9" s="2"/>
      <c r="I9" s="2"/>
      <c r="J9" s="2"/>
    </row>
    <row r="10" spans="1:15" x14ac:dyDescent="0.3">
      <c r="A10">
        <v>2006</v>
      </c>
      <c r="B10" s="1">
        <f>'rockfish release'!K81</f>
        <v>4438.3083364106087</v>
      </c>
      <c r="C10" s="1">
        <f>'rockfish release'!K129</f>
        <v>7937.9238725740297</v>
      </c>
      <c r="D10" s="1">
        <f>'rockfish release'!K177</f>
        <v>5109.0078146922851</v>
      </c>
      <c r="E10" s="1">
        <f>'rockfish release'!K201</f>
        <v>2037.5574891982965</v>
      </c>
      <c r="F10" s="2">
        <f t="shared" si="0"/>
        <v>19522.797512875222</v>
      </c>
      <c r="G10" s="2"/>
      <c r="H10" s="2"/>
      <c r="I10" s="2"/>
      <c r="J10" s="2"/>
    </row>
    <row r="11" spans="1:15" x14ac:dyDescent="0.3">
      <c r="A11">
        <v>2007</v>
      </c>
      <c r="B11" s="1">
        <f>'rockfish release'!K82</f>
        <v>3724.1656386636892</v>
      </c>
      <c r="C11" s="1">
        <f>'rockfish release'!K130</f>
        <v>6843.0378211845082</v>
      </c>
      <c r="D11" s="1">
        <f>'rockfish release'!K178</f>
        <v>11125.467736100962</v>
      </c>
      <c r="E11" s="1">
        <f>'rockfish release'!K202</f>
        <v>1410.7340400512157</v>
      </c>
      <c r="F11" s="2">
        <f t="shared" si="0"/>
        <v>23103.405236000373</v>
      </c>
      <c r="G11" s="2"/>
      <c r="H11" s="2"/>
      <c r="I11" s="2"/>
      <c r="J11" s="2"/>
    </row>
    <row r="12" spans="1:15" x14ac:dyDescent="0.3">
      <c r="A12">
        <v>2008</v>
      </c>
      <c r="B12" s="1">
        <f>'rockfish release'!K83</f>
        <v>2174.8891249565286</v>
      </c>
      <c r="C12" s="1">
        <f>'rockfish release'!K131</f>
        <v>5952.9040825548382</v>
      </c>
      <c r="D12" s="1">
        <f>'rockfish release'!K179</f>
        <v>6577.7164267188155</v>
      </c>
      <c r="E12" s="1">
        <f>'rockfish release'!K203</f>
        <v>1467.1634016532644</v>
      </c>
      <c r="F12" s="2">
        <f t="shared" si="0"/>
        <v>16172.673035883447</v>
      </c>
      <c r="G12" s="2"/>
      <c r="H12" s="2"/>
      <c r="I12" s="2"/>
      <c r="J12" s="2"/>
    </row>
    <row r="13" spans="1:15" x14ac:dyDescent="0.3">
      <c r="A13">
        <v>2009</v>
      </c>
      <c r="B13" s="1">
        <f>'rockfish release'!K84</f>
        <v>1785.3567443672994</v>
      </c>
      <c r="C13" s="1">
        <f>'rockfish release'!K132</f>
        <v>3567.0008170268852</v>
      </c>
      <c r="D13" s="1">
        <f>'rockfish release'!K180</f>
        <v>3781.9246759683137</v>
      </c>
      <c r="E13" s="1">
        <f>'rockfish release'!K204</f>
        <v>1706.6069089916871</v>
      </c>
      <c r="F13" s="2">
        <f t="shared" si="0"/>
        <v>10840.889146354186</v>
      </c>
      <c r="G13" s="2"/>
      <c r="H13" s="2"/>
      <c r="I13" s="2"/>
      <c r="J13" s="2"/>
    </row>
    <row r="14" spans="1:15" x14ac:dyDescent="0.3">
      <c r="A14">
        <v>2010</v>
      </c>
      <c r="B14" s="1">
        <f>'rockfish release'!K85</f>
        <v>2036.1919894436969</v>
      </c>
      <c r="C14" s="1">
        <f>'rockfish release'!K133</f>
        <v>3592.8642670597087</v>
      </c>
      <c r="D14" s="1">
        <f>'rockfish release'!K181</f>
        <v>3928.7955371709668</v>
      </c>
      <c r="E14" s="1">
        <f>'rockfish release'!K205</f>
        <v>1235.345483720524</v>
      </c>
      <c r="F14" s="2">
        <f t="shared" si="0"/>
        <v>10793.197277394896</v>
      </c>
      <c r="G14" s="2"/>
      <c r="H14" s="2"/>
      <c r="I14" s="2"/>
      <c r="J14" s="2"/>
    </row>
    <row r="15" spans="1:15" x14ac:dyDescent="0.3">
      <c r="A15">
        <v>2011</v>
      </c>
      <c r="B15" s="1">
        <f>'rockfish release'!K86</f>
        <v>4795.1255813953494</v>
      </c>
      <c r="C15" s="1">
        <f>'rockfish release'!K134</f>
        <v>3847.6784090909091</v>
      </c>
      <c r="D15" s="1">
        <f>'rockfish release'!K182</f>
        <v>2225.2385147891755</v>
      </c>
      <c r="E15" s="1">
        <f>'rockfish release'!K206</f>
        <v>1319.3628784554628</v>
      </c>
      <c r="F15" s="2">
        <f t="shared" si="0"/>
        <v>12187.405383730895</v>
      </c>
      <c r="G15" s="2"/>
      <c r="H15" s="2"/>
      <c r="I15" s="2"/>
      <c r="J15" s="2"/>
    </row>
    <row r="16" spans="1:15" x14ac:dyDescent="0.3">
      <c r="A16">
        <v>2012</v>
      </c>
      <c r="B16" s="1">
        <f>'rockfish release'!K87</f>
        <v>891.43630769230765</v>
      </c>
      <c r="C16" s="1">
        <f>'rockfish release'!K135</f>
        <v>2142.1301046819281</v>
      </c>
      <c r="D16" s="1">
        <f>'rockfish release'!K183</f>
        <v>4286.7915162454874</v>
      </c>
      <c r="E16" s="1">
        <f>'rockfish release'!K207</f>
        <v>831.93639344262306</v>
      </c>
      <c r="F16" s="2">
        <f t="shared" si="0"/>
        <v>8152.2943220623465</v>
      </c>
      <c r="G16" s="2"/>
      <c r="H16" s="2"/>
      <c r="I16" s="2"/>
      <c r="J16" s="2"/>
    </row>
    <row r="17" spans="1:26" x14ac:dyDescent="0.3">
      <c r="A17">
        <v>2013</v>
      </c>
      <c r="B17" s="1">
        <f>'rockfish release'!K88</f>
        <v>1398.8589020010263</v>
      </c>
      <c r="C17" s="1">
        <f>'rockfish release'!K136</f>
        <v>4274.9620253164558</v>
      </c>
      <c r="D17" s="1">
        <f>'rockfish release'!K184</f>
        <v>3402.0712166172111</v>
      </c>
      <c r="E17" s="1">
        <f>'rockfish release'!K208</f>
        <v>1378.1862269641124</v>
      </c>
      <c r="F17" s="2">
        <f t="shared" si="0"/>
        <v>10454.078370898806</v>
      </c>
      <c r="G17" s="2"/>
      <c r="H17" s="2"/>
      <c r="I17" s="2"/>
      <c r="J17" s="2"/>
    </row>
    <row r="18" spans="1:26" x14ac:dyDescent="0.3">
      <c r="A18">
        <v>2014</v>
      </c>
      <c r="B18" s="1">
        <f>'rockfish release'!K89</f>
        <v>1071.5234248788367</v>
      </c>
      <c r="C18" s="1">
        <f>'rockfish release'!K137</f>
        <v>4653.2881210736723</v>
      </c>
      <c r="D18" s="1">
        <f>'rockfish release'!K185</f>
        <v>3601.6736842105265</v>
      </c>
      <c r="E18" s="1">
        <f>'rockfish release'!K209</f>
        <v>1292.3304562268804</v>
      </c>
      <c r="F18" s="2">
        <f t="shared" si="0"/>
        <v>10618.815686389915</v>
      </c>
      <c r="G18" s="2"/>
      <c r="H18" s="2"/>
      <c r="I18" s="2"/>
      <c r="J18" s="2"/>
    </row>
    <row r="19" spans="1:26" x14ac:dyDescent="0.3">
      <c r="A19">
        <v>2015</v>
      </c>
      <c r="B19" s="1">
        <f>'rockfish release'!K90</f>
        <v>1761.6606776180697</v>
      </c>
      <c r="C19" s="1">
        <f>'rockfish release'!K138</f>
        <v>4011.7752808988762</v>
      </c>
      <c r="D19" s="1">
        <f>'rockfish release'!K186</f>
        <v>3665.5311410064778</v>
      </c>
      <c r="E19" s="1">
        <f>'rockfish release'!K210</f>
        <v>932.13046495489243</v>
      </c>
      <c r="F19" s="2">
        <f t="shared" si="0"/>
        <v>10371.097564478316</v>
      </c>
      <c r="G19" s="2"/>
      <c r="H19" s="2"/>
      <c r="I19" s="2"/>
      <c r="J19" s="2"/>
    </row>
    <row r="20" spans="1:26" x14ac:dyDescent="0.3">
      <c r="A20">
        <v>2016</v>
      </c>
      <c r="B20" s="1">
        <f>'rockfish release'!K91</f>
        <v>1029.2006004366813</v>
      </c>
      <c r="C20" s="1">
        <f>'rockfish release'!K139</f>
        <v>5835.5314499765882</v>
      </c>
      <c r="D20" s="1">
        <f>'rockfish release'!K187</f>
        <v>3800.7016016713092</v>
      </c>
      <c r="E20" s="1">
        <f>'rockfish release'!K211</f>
        <v>1279.7974358974359</v>
      </c>
      <c r="F20" s="2">
        <f t="shared" si="0"/>
        <v>11945.231087982014</v>
      </c>
      <c r="G20" s="2"/>
      <c r="H20" s="2"/>
      <c r="I20" s="2"/>
      <c r="J20" s="2"/>
    </row>
    <row r="21" spans="1:26" x14ac:dyDescent="0.3">
      <c r="A21">
        <v>2017</v>
      </c>
      <c r="B21" s="1">
        <f>'rockfish release'!K92</f>
        <v>671.61685144124169</v>
      </c>
      <c r="C21" s="1">
        <f>'rockfish release'!K140</f>
        <v>2590.5412844036696</v>
      </c>
      <c r="D21" s="1">
        <f>'rockfish release'!K188</f>
        <v>3653.9211037699188</v>
      </c>
      <c r="E21" s="1">
        <f>'rockfish release'!K212</f>
        <v>1072.4086738949125</v>
      </c>
      <c r="F21" s="2">
        <f t="shared" si="0"/>
        <v>7988.4879135097426</v>
      </c>
      <c r="G21" s="2"/>
      <c r="H21" s="2"/>
      <c r="I21" s="2"/>
      <c r="J21" s="2"/>
    </row>
    <row r="22" spans="1:26" x14ac:dyDescent="0.3">
      <c r="A22">
        <v>2018</v>
      </c>
      <c r="B22" s="1">
        <f>'rockfish release'!K93</f>
        <v>1458.4914054600606</v>
      </c>
      <c r="C22" s="1">
        <f>'rockfish release'!K141</f>
        <v>5684.9590021470203</v>
      </c>
      <c r="D22" s="1">
        <f>'rockfish release'!K189</f>
        <v>4218.8118195956449</v>
      </c>
      <c r="E22" s="1">
        <f>'rockfish release'!K213</f>
        <v>1327.2409513960704</v>
      </c>
      <c r="F22" s="2">
        <f t="shared" si="0"/>
        <v>12689.503178598796</v>
      </c>
      <c r="G22" s="2"/>
      <c r="H22" s="2"/>
      <c r="I22" s="2"/>
      <c r="J22" s="2"/>
    </row>
    <row r="23" spans="1:26" x14ac:dyDescent="0.3">
      <c r="A23">
        <v>2019</v>
      </c>
      <c r="B23" s="1">
        <f>'rockfish release'!K94</f>
        <v>895.29113924050637</v>
      </c>
      <c r="C23" s="1">
        <f>'rockfish release'!K142</f>
        <v>7380.7570335636719</v>
      </c>
      <c r="D23" s="1">
        <f>'rockfish release'!K190</f>
        <v>7572.2709251101323</v>
      </c>
      <c r="E23" s="1">
        <f>'rockfish release'!K214</f>
        <v>2566.5738264580368</v>
      </c>
      <c r="F23" s="2">
        <f t="shared" ref="F23:F25" si="1">SUM(B23:E23)</f>
        <v>18414.892924372347</v>
      </c>
      <c r="G23" s="2"/>
      <c r="H23" s="2"/>
      <c r="I23" s="2"/>
      <c r="J23" s="2"/>
    </row>
    <row r="24" spans="1:26" x14ac:dyDescent="0.3">
      <c r="A24">
        <v>2020</v>
      </c>
      <c r="B24" s="1">
        <f>'rockfish release'!K95</f>
        <v>1414.5392491467578</v>
      </c>
      <c r="C24" s="1">
        <f>'rockfish release'!K143</f>
        <v>3221.7337230932767</v>
      </c>
      <c r="D24" s="1">
        <f>'rockfish release'!K191</f>
        <v>3138.459335624284</v>
      </c>
      <c r="E24" s="1">
        <f>'rockfish release'!K215</f>
        <v>1266.6563307493541</v>
      </c>
      <c r="F24" s="2">
        <f t="shared" si="1"/>
        <v>9041.3886386136728</v>
      </c>
      <c r="G24" s="2"/>
      <c r="H24" s="2"/>
      <c r="I24" s="2"/>
      <c r="J24" s="2"/>
    </row>
    <row r="25" spans="1:26" x14ac:dyDescent="0.3">
      <c r="A25">
        <v>2021</v>
      </c>
      <c r="B25" s="1">
        <f>'rockfish release'!K96</f>
        <v>1085.7374890254609</v>
      </c>
      <c r="C25" s="1">
        <f>'rockfish release'!K144</f>
        <v>4465.7536501194581</v>
      </c>
      <c r="D25" s="1">
        <f>'rockfish release'!K192</f>
        <v>3087.2883031301485</v>
      </c>
      <c r="E25" s="1">
        <f>'rockfish release'!K216</f>
        <v>1107.9309074159373</v>
      </c>
      <c r="F25" s="2">
        <f t="shared" si="1"/>
        <v>9746.710349691004</v>
      </c>
      <c r="G25" s="2"/>
      <c r="H25" s="2"/>
      <c r="I25" s="2"/>
      <c r="J25" s="2"/>
    </row>
    <row r="26" spans="1:26" x14ac:dyDescent="0.3">
      <c r="A26">
        <v>2022</v>
      </c>
      <c r="B26" s="1">
        <f>'rockfish release'!K97</f>
        <v>903.70030850594981</v>
      </c>
      <c r="C26" s="1">
        <f>'rockfish release'!K145</f>
        <v>3267.2315789473687</v>
      </c>
      <c r="D26" s="1">
        <f>'rockfish release'!K193</f>
        <v>5332.099286889742</v>
      </c>
      <c r="E26" s="1">
        <f>'rockfish release'!K217</f>
        <v>1196.9865470852019</v>
      </c>
      <c r="F26" s="2">
        <f t="shared" ref="F26" si="2">SUM(B26:E26)</f>
        <v>10700.017721428263</v>
      </c>
      <c r="G26" s="2"/>
      <c r="H26" s="2"/>
      <c r="I26" s="2"/>
      <c r="J26" s="2"/>
    </row>
    <row r="28" spans="1:26" x14ac:dyDescent="0.3">
      <c r="A28" s="83" t="s">
        <v>122</v>
      </c>
      <c r="B28" s="83"/>
      <c r="C28" s="83"/>
      <c r="D28" s="83"/>
      <c r="E28" s="83"/>
    </row>
    <row r="29" spans="1:26" x14ac:dyDescent="0.3">
      <c r="A29" t="s">
        <v>23</v>
      </c>
      <c r="B29" s="83" t="s">
        <v>32</v>
      </c>
      <c r="C29" s="83"/>
      <c r="D29" s="83" t="s">
        <v>34</v>
      </c>
      <c r="E29" s="83"/>
      <c r="F29" s="83" t="s">
        <v>36</v>
      </c>
      <c r="G29" s="83"/>
      <c r="H29" s="83" t="s">
        <v>37</v>
      </c>
      <c r="I29" s="83"/>
      <c r="J29" s="83" t="s">
        <v>150</v>
      </c>
      <c r="K29" s="83"/>
      <c r="L29" s="83"/>
      <c r="M29" s="83"/>
      <c r="P29" t="s">
        <v>23</v>
      </c>
      <c r="Q29" s="83" t="s">
        <v>32</v>
      </c>
      <c r="R29" s="83"/>
      <c r="S29" s="83" t="s">
        <v>34</v>
      </c>
      <c r="T29" s="83"/>
      <c r="U29" s="83" t="s">
        <v>36</v>
      </c>
      <c r="V29" s="83"/>
      <c r="W29" s="83" t="s">
        <v>37</v>
      </c>
      <c r="X29" s="83"/>
      <c r="Y29" s="83" t="s">
        <v>150</v>
      </c>
      <c r="Z29" s="83"/>
    </row>
    <row r="30" spans="1:26" x14ac:dyDescent="0.3">
      <c r="B30" s="9" t="s">
        <v>155</v>
      </c>
      <c r="C30" s="9" t="s">
        <v>154</v>
      </c>
      <c r="D30" s="9" t="s">
        <v>155</v>
      </c>
      <c r="E30" s="9" t="s">
        <v>154</v>
      </c>
      <c r="F30" s="9" t="s">
        <v>155</v>
      </c>
      <c r="G30" s="9" t="s">
        <v>154</v>
      </c>
      <c r="H30" s="9" t="s">
        <v>155</v>
      </c>
      <c r="I30" s="9" t="s">
        <v>154</v>
      </c>
      <c r="J30" s="9" t="s">
        <v>155</v>
      </c>
      <c r="K30" s="9" t="s">
        <v>151</v>
      </c>
      <c r="L30" s="9" t="s">
        <v>152</v>
      </c>
      <c r="M30" s="9" t="s">
        <v>153</v>
      </c>
      <c r="O30" s="78"/>
      <c r="Q30" s="9" t="s">
        <v>158</v>
      </c>
      <c r="R30" s="9" t="s">
        <v>159</v>
      </c>
      <c r="S30" s="9" t="s">
        <v>158</v>
      </c>
      <c r="T30" s="9" t="s">
        <v>159</v>
      </c>
      <c r="U30" s="9" t="s">
        <v>158</v>
      </c>
      <c r="V30" s="9" t="s">
        <v>159</v>
      </c>
      <c r="W30" s="9" t="s">
        <v>158</v>
      </c>
      <c r="X30" s="9" t="s">
        <v>159</v>
      </c>
      <c r="Y30" s="9" t="s">
        <v>158</v>
      </c>
      <c r="Z30" s="9" t="s">
        <v>159</v>
      </c>
    </row>
    <row r="31" spans="1:26" x14ac:dyDescent="0.3">
      <c r="A31">
        <v>1999</v>
      </c>
      <c r="B31" s="1">
        <f>'BRF release'!V75</f>
        <v>1006.5911245615627</v>
      </c>
      <c r="C31" s="1">
        <f>'BRF release'!W75</f>
        <v>188729.06844075065</v>
      </c>
      <c r="D31" s="1">
        <f>'BRF release'!V123</f>
        <v>5023.1704088113274</v>
      </c>
      <c r="E31" s="1">
        <f>'BRF release'!W123</f>
        <v>746766.08752189344</v>
      </c>
      <c r="F31" s="1">
        <f>'BRF release'!V171</f>
        <v>2936.9739461982967</v>
      </c>
      <c r="G31" s="1">
        <f>'BRF release'!W171</f>
        <v>989195.08523266332</v>
      </c>
      <c r="H31" s="1">
        <f>'BRF release'!V195</f>
        <v>958.49542845489464</v>
      </c>
      <c r="I31" s="1">
        <f>'BRF release'!W195</f>
        <v>66111.15441151071</v>
      </c>
      <c r="J31" s="2">
        <f>SUM(B31,D31,F31,H31)</f>
        <v>9925.230908026082</v>
      </c>
      <c r="K31" s="1">
        <f>SUM(C31,E31,G31,I31)</f>
        <v>1990801.3956068184</v>
      </c>
      <c r="L31">
        <f>SQRT(K31)</f>
        <v>1410.9576165168173</v>
      </c>
      <c r="M31" s="14">
        <f>L31/J31</f>
        <v>0.14215866911225614</v>
      </c>
      <c r="O31" s="78"/>
      <c r="P31">
        <v>1999</v>
      </c>
      <c r="Q31" s="1">
        <f t="shared" ref="Q31:Q54" si="3">B31</f>
        <v>1006.5911245615627</v>
      </c>
      <c r="R31" s="80">
        <f t="shared" ref="R31:R54" si="4">SQRT(C31)/Q31</f>
        <v>0.43158495951190801</v>
      </c>
      <c r="S31" s="1">
        <f t="shared" ref="S31:S54" si="5">D31</f>
        <v>5023.1704088113274</v>
      </c>
      <c r="T31" s="80">
        <f t="shared" ref="T31:T54" si="6">SQRT(E31)/S31</f>
        <v>0.17203403750712559</v>
      </c>
      <c r="U31" s="1">
        <f t="shared" ref="U31:U54" si="7">F31</f>
        <v>2936.9739461982967</v>
      </c>
      <c r="V31" s="80">
        <f t="shared" ref="V31:V54" si="8">SQRT(G31)/U31</f>
        <v>0.33864204728640968</v>
      </c>
      <c r="W31" s="1">
        <f t="shared" ref="W31:W54" si="9">H31</f>
        <v>958.49542845489464</v>
      </c>
      <c r="X31" s="80">
        <f t="shared" ref="X31:X54" si="10">SQRT(I31)/W31</f>
        <v>0.26825469054063961</v>
      </c>
      <c r="Y31" s="2">
        <f>W31+U31+S31+Q31</f>
        <v>9925.2309080260802</v>
      </c>
      <c r="Z31" s="80">
        <f>M31</f>
        <v>0.14215866911225614</v>
      </c>
    </row>
    <row r="32" spans="1:26" x14ac:dyDescent="0.3">
      <c r="A32">
        <v>2000</v>
      </c>
      <c r="B32" s="1">
        <f>'BRF release'!V76</f>
        <v>876.39611473702814</v>
      </c>
      <c r="C32" s="1">
        <f>'BRF release'!W76</f>
        <v>175304.06365355744</v>
      </c>
      <c r="D32" s="1">
        <f>'BRF release'!V124</f>
        <v>10322.399092507083</v>
      </c>
      <c r="E32" s="1">
        <f>'BRF release'!W124</f>
        <v>4940970.6625112882</v>
      </c>
      <c r="F32" s="1">
        <f>'BRF release'!V172</f>
        <v>3027.6482478976027</v>
      </c>
      <c r="G32" s="1">
        <f>'BRF release'!W172</f>
        <v>1400969.3288702262</v>
      </c>
      <c r="H32" s="1">
        <f>'BRF release'!V196</f>
        <v>2290.766858826913</v>
      </c>
      <c r="I32" s="1">
        <f>'BRF release'!W196</f>
        <v>364880.36640372348</v>
      </c>
      <c r="J32" s="2">
        <f t="shared" ref="J32:J51" si="11">SUM(B32,D32,F32,H32)</f>
        <v>16517.210313968626</v>
      </c>
      <c r="K32" s="1">
        <f t="shared" ref="K32:K51" si="12">SUM(C32,E32,G32,I32)</f>
        <v>6882124.4214387946</v>
      </c>
      <c r="L32">
        <f t="shared" ref="L32:L51" si="13">SQRT(K32)</f>
        <v>2623.3803425044557</v>
      </c>
      <c r="M32" s="14">
        <f t="shared" ref="M32:M51" si="14">L32/J32</f>
        <v>0.15882708354726582</v>
      </c>
      <c r="O32" s="79"/>
      <c r="P32">
        <v>2000</v>
      </c>
      <c r="Q32" s="1">
        <f t="shared" si="3"/>
        <v>876.39611473702814</v>
      </c>
      <c r="R32" s="80">
        <f t="shared" si="4"/>
        <v>0.47774433738090361</v>
      </c>
      <c r="S32" s="1">
        <f t="shared" si="5"/>
        <v>10322.399092507083</v>
      </c>
      <c r="T32" s="80">
        <f t="shared" si="6"/>
        <v>0.21534038814994561</v>
      </c>
      <c r="U32" s="1">
        <f t="shared" si="7"/>
        <v>3027.6482478976027</v>
      </c>
      <c r="V32" s="80">
        <f t="shared" si="8"/>
        <v>0.39093890869704878</v>
      </c>
      <c r="W32" s="1">
        <f t="shared" si="9"/>
        <v>2290.766858826913</v>
      </c>
      <c r="X32" s="80">
        <f t="shared" si="10"/>
        <v>0.26369042260636705</v>
      </c>
      <c r="Y32" s="2">
        <f t="shared" ref="Y32:Y54" si="15">W32+U32+S32+Q32</f>
        <v>16517.210313968626</v>
      </c>
      <c r="Z32" s="80">
        <f t="shared" ref="Z32:Z54" si="16">M32</f>
        <v>0.15882708354726582</v>
      </c>
    </row>
    <row r="33" spans="1:26" x14ac:dyDescent="0.3">
      <c r="A33">
        <v>2001</v>
      </c>
      <c r="B33" s="1">
        <f>'BRF release'!V77</f>
        <v>1023.9372577441555</v>
      </c>
      <c r="C33" s="1">
        <f>'BRF release'!W77</f>
        <v>184053.06666736206</v>
      </c>
      <c r="D33" s="1">
        <f>'BRF release'!V125</f>
        <v>9074.9425174968583</v>
      </c>
      <c r="E33" s="1">
        <f>'BRF release'!W125</f>
        <v>3219191.7849016106</v>
      </c>
      <c r="F33" s="1">
        <f>'BRF release'!V173</f>
        <v>1062.780872255855</v>
      </c>
      <c r="G33" s="1">
        <f>'BRF release'!W173</f>
        <v>29086.303417990708</v>
      </c>
      <c r="H33" s="1">
        <f>'BRF release'!V197</f>
        <v>2114.5114717471679</v>
      </c>
      <c r="I33" s="1">
        <f>'BRF release'!W197</f>
        <v>301254.98557085177</v>
      </c>
      <c r="J33" s="2">
        <f t="shared" si="11"/>
        <v>13276.172119244036</v>
      </c>
      <c r="K33" s="1">
        <f t="shared" si="12"/>
        <v>3733586.1405578153</v>
      </c>
      <c r="L33">
        <f t="shared" si="13"/>
        <v>1932.248985135667</v>
      </c>
      <c r="M33" s="14">
        <f t="shared" si="14"/>
        <v>0.14554262838569557</v>
      </c>
      <c r="O33" s="79"/>
      <c r="P33">
        <v>2001</v>
      </c>
      <c r="Q33" s="1">
        <f t="shared" si="3"/>
        <v>1023.9372577441555</v>
      </c>
      <c r="R33" s="80">
        <f t="shared" si="4"/>
        <v>0.41898471829174755</v>
      </c>
      <c r="S33" s="1">
        <f t="shared" si="5"/>
        <v>9074.9425174968583</v>
      </c>
      <c r="T33" s="80">
        <f t="shared" si="6"/>
        <v>0.19771041266295766</v>
      </c>
      <c r="U33" s="1">
        <f t="shared" si="7"/>
        <v>1062.780872255855</v>
      </c>
      <c r="V33" s="80">
        <f t="shared" si="8"/>
        <v>0.16047246937416687</v>
      </c>
      <c r="W33" s="1">
        <f t="shared" si="9"/>
        <v>2114.5114717471679</v>
      </c>
      <c r="X33" s="80">
        <f t="shared" si="10"/>
        <v>0.2595715412509873</v>
      </c>
      <c r="Y33" s="2">
        <f t="shared" si="15"/>
        <v>13276.172119244036</v>
      </c>
      <c r="Z33" s="80">
        <f t="shared" si="16"/>
        <v>0.14554262838569557</v>
      </c>
    </row>
    <row r="34" spans="1:26" x14ac:dyDescent="0.3">
      <c r="A34">
        <v>2002</v>
      </c>
      <c r="B34" s="1">
        <f>'BRF release'!V78</f>
        <v>1899.4741973288064</v>
      </c>
      <c r="C34" s="1">
        <f>'BRF release'!W78</f>
        <v>787995.61523240968</v>
      </c>
      <c r="D34" s="1">
        <f>'BRF release'!V126</f>
        <v>6585.2941490684389</v>
      </c>
      <c r="E34" s="1">
        <f>'BRF release'!W126</f>
        <v>1810218.4721703117</v>
      </c>
      <c r="F34" s="1">
        <f>'BRF release'!V174</f>
        <v>1967.1749721149436</v>
      </c>
      <c r="G34" s="1">
        <f>'BRF release'!W174</f>
        <v>353532.59571120492</v>
      </c>
      <c r="H34" s="1">
        <f>'BRF release'!V198</f>
        <v>2068.858980062299</v>
      </c>
      <c r="I34" s="1">
        <f>'BRF release'!W198</f>
        <v>349787.18749063765</v>
      </c>
      <c r="J34" s="2">
        <f t="shared" si="11"/>
        <v>12520.802298574488</v>
      </c>
      <c r="K34" s="1">
        <f t="shared" si="12"/>
        <v>3301533.8706045635</v>
      </c>
      <c r="L34">
        <f t="shared" si="13"/>
        <v>1817.0123474001391</v>
      </c>
      <c r="M34" s="14">
        <f t="shared" si="14"/>
        <v>0.14511948228804863</v>
      </c>
      <c r="O34" s="79"/>
      <c r="P34">
        <v>2002</v>
      </c>
      <c r="Q34" s="1">
        <f t="shared" si="3"/>
        <v>1899.4741973288064</v>
      </c>
      <c r="R34" s="80">
        <f t="shared" si="4"/>
        <v>0.46733520904840953</v>
      </c>
      <c r="S34" s="1">
        <f t="shared" si="5"/>
        <v>6585.2941490684389</v>
      </c>
      <c r="T34" s="80">
        <f t="shared" si="6"/>
        <v>0.20431032636414556</v>
      </c>
      <c r="U34" s="1">
        <f t="shared" si="7"/>
        <v>1967.1749721149436</v>
      </c>
      <c r="V34" s="80">
        <f t="shared" si="8"/>
        <v>0.3022537798268109</v>
      </c>
      <c r="W34" s="1">
        <f t="shared" si="9"/>
        <v>2068.858980062299</v>
      </c>
      <c r="X34" s="80">
        <f t="shared" si="10"/>
        <v>0.28587163130174026</v>
      </c>
      <c r="Y34" s="2">
        <f t="shared" si="15"/>
        <v>12520.802298574486</v>
      </c>
      <c r="Z34" s="80">
        <f t="shared" si="16"/>
        <v>0.14511948228804863</v>
      </c>
    </row>
    <row r="35" spans="1:26" x14ac:dyDescent="0.3">
      <c r="A35">
        <v>2003</v>
      </c>
      <c r="B35" s="1">
        <f>'BRF release'!V79</f>
        <v>4282.9759577330387</v>
      </c>
      <c r="C35" s="1">
        <f>'BRF release'!W79</f>
        <v>3048443.1793493964</v>
      </c>
      <c r="D35" s="1">
        <f>'BRF release'!V127</f>
        <v>7141.9009261903184</v>
      </c>
      <c r="E35" s="1">
        <f>'BRF release'!W127</f>
        <v>2393336.2373171565</v>
      </c>
      <c r="F35" s="1">
        <f>'BRF release'!V175</f>
        <v>6161.0977810827499</v>
      </c>
      <c r="G35" s="1">
        <f>'BRF release'!W175</f>
        <v>5032642.7049397836</v>
      </c>
      <c r="H35" s="1">
        <f>'BRF release'!V199</f>
        <v>2041.3094549561379</v>
      </c>
      <c r="I35" s="1">
        <f>'BRF release'!W199</f>
        <v>428189.65438042191</v>
      </c>
      <c r="J35" s="2">
        <f t="shared" si="11"/>
        <v>19627.284119962245</v>
      </c>
      <c r="K35" s="1">
        <f t="shared" si="12"/>
        <v>10902611.775986757</v>
      </c>
      <c r="L35">
        <f t="shared" si="13"/>
        <v>3301.9103222205713</v>
      </c>
      <c r="M35" s="14">
        <f t="shared" si="14"/>
        <v>0.16823062742859621</v>
      </c>
      <c r="O35" s="79"/>
      <c r="P35">
        <v>2003</v>
      </c>
      <c r="Q35" s="1">
        <f t="shared" si="3"/>
        <v>4282.9759577330387</v>
      </c>
      <c r="R35" s="80">
        <f t="shared" si="4"/>
        <v>0.40765560291263914</v>
      </c>
      <c r="S35" s="1">
        <f t="shared" si="5"/>
        <v>7141.9009261903184</v>
      </c>
      <c r="T35" s="80">
        <f t="shared" si="6"/>
        <v>0.21661475555768223</v>
      </c>
      <c r="U35" s="1">
        <f t="shared" si="7"/>
        <v>6161.0977810827499</v>
      </c>
      <c r="V35" s="80">
        <f t="shared" si="8"/>
        <v>0.36411615486296556</v>
      </c>
      <c r="W35" s="1">
        <f t="shared" si="9"/>
        <v>2041.3094549561379</v>
      </c>
      <c r="X35" s="80">
        <f t="shared" si="10"/>
        <v>0.32055993239981517</v>
      </c>
      <c r="Y35" s="2">
        <f t="shared" si="15"/>
        <v>19627.284119962242</v>
      </c>
      <c r="Z35" s="80">
        <f t="shared" si="16"/>
        <v>0.16823062742859621</v>
      </c>
    </row>
    <row r="36" spans="1:26" x14ac:dyDescent="0.3">
      <c r="A36">
        <v>2004</v>
      </c>
      <c r="B36" s="1">
        <f>'BRF release'!V80</f>
        <v>4151.1088885124282</v>
      </c>
      <c r="C36" s="1">
        <f>'BRF release'!W80</f>
        <v>3664656.2529345546</v>
      </c>
      <c r="D36" s="1">
        <f>'BRF release'!V128</f>
        <v>8263.5999808382257</v>
      </c>
      <c r="E36" s="1">
        <f>'BRF release'!W128</f>
        <v>2682776.3162523983</v>
      </c>
      <c r="F36" s="1">
        <f>'BRF release'!V176</f>
        <v>4574.0951781072681</v>
      </c>
      <c r="G36" s="1">
        <f>'BRF release'!W176</f>
        <v>2551393.5540428995</v>
      </c>
      <c r="H36" s="1">
        <f>'BRF release'!V200</f>
        <v>2210.7220214183449</v>
      </c>
      <c r="I36" s="1">
        <f>'BRF release'!W200</f>
        <v>378976.12380258169</v>
      </c>
      <c r="J36" s="2">
        <f t="shared" si="11"/>
        <v>19199.526068876265</v>
      </c>
      <c r="K36" s="1">
        <f t="shared" si="12"/>
        <v>9277802.2470324337</v>
      </c>
      <c r="L36">
        <f t="shared" si="13"/>
        <v>3045.9484971076636</v>
      </c>
      <c r="M36" s="14">
        <f t="shared" si="14"/>
        <v>0.15864706692137329</v>
      </c>
      <c r="O36" s="79"/>
      <c r="P36">
        <v>2004</v>
      </c>
      <c r="Q36" s="1">
        <f t="shared" si="3"/>
        <v>4151.1088885124282</v>
      </c>
      <c r="R36" s="80">
        <f t="shared" si="4"/>
        <v>0.46116091935541959</v>
      </c>
      <c r="S36" s="1">
        <f t="shared" si="5"/>
        <v>8263.5999808382257</v>
      </c>
      <c r="T36" s="80">
        <f t="shared" si="6"/>
        <v>0.19820880623629247</v>
      </c>
      <c r="U36" s="1">
        <f t="shared" si="7"/>
        <v>4574.0951781072681</v>
      </c>
      <c r="V36" s="80">
        <f t="shared" si="8"/>
        <v>0.34920747364657917</v>
      </c>
      <c r="W36" s="1">
        <f t="shared" si="9"/>
        <v>2210.7220214183449</v>
      </c>
      <c r="X36" s="80">
        <f t="shared" si="10"/>
        <v>0.27846575051480704</v>
      </c>
      <c r="Y36" s="2">
        <f t="shared" si="15"/>
        <v>19199.526068876265</v>
      </c>
      <c r="Z36" s="80">
        <f t="shared" si="16"/>
        <v>0.15864706692137329</v>
      </c>
    </row>
    <row r="37" spans="1:26" x14ac:dyDescent="0.3">
      <c r="A37">
        <v>2005</v>
      </c>
      <c r="B37" s="1">
        <f>'BRF release'!V81</f>
        <v>2694.6665033924651</v>
      </c>
      <c r="C37" s="1">
        <f>'BRF release'!W81</f>
        <v>1387826.5681604471</v>
      </c>
      <c r="D37" s="1">
        <f>'BRF release'!V129</f>
        <v>7862.1008060717959</v>
      </c>
      <c r="E37" s="1">
        <f>'BRF release'!W129</f>
        <v>2274910.7097736336</v>
      </c>
      <c r="F37" s="1">
        <f>'BRF release'!V177</f>
        <v>2078.5676524698852</v>
      </c>
      <c r="G37" s="1">
        <f>'BRF release'!W177</f>
        <v>5369.5031863812601</v>
      </c>
      <c r="H37" s="1">
        <f>'BRF release'!V201</f>
        <v>1888.3241278930414</v>
      </c>
      <c r="I37" s="1">
        <f>'BRF release'!W201</f>
        <v>346202.97317410586</v>
      </c>
      <c r="J37" s="2">
        <f t="shared" si="11"/>
        <v>14523.659089827188</v>
      </c>
      <c r="K37" s="1">
        <f t="shared" si="12"/>
        <v>4014309.7542945682</v>
      </c>
      <c r="L37">
        <f t="shared" si="13"/>
        <v>2003.574244767228</v>
      </c>
      <c r="M37" s="14">
        <f t="shared" si="14"/>
        <v>0.13795244245099311</v>
      </c>
      <c r="O37" s="79"/>
      <c r="P37">
        <v>2005</v>
      </c>
      <c r="Q37" s="1">
        <f t="shared" si="3"/>
        <v>2694.6665033924651</v>
      </c>
      <c r="R37" s="80">
        <f t="shared" si="4"/>
        <v>0.43718230429044108</v>
      </c>
      <c r="S37" s="1">
        <f t="shared" si="5"/>
        <v>7862.1008060717959</v>
      </c>
      <c r="T37" s="80">
        <f t="shared" si="6"/>
        <v>0.19184194535164881</v>
      </c>
      <c r="U37" s="1">
        <f t="shared" si="7"/>
        <v>2078.5676524698852</v>
      </c>
      <c r="V37" s="80">
        <f t="shared" si="8"/>
        <v>3.5253552540847964E-2</v>
      </c>
      <c r="W37" s="1">
        <f t="shared" si="9"/>
        <v>1888.3241278930414</v>
      </c>
      <c r="X37" s="80">
        <f t="shared" si="10"/>
        <v>0.31159383348504727</v>
      </c>
      <c r="Y37" s="2">
        <f t="shared" si="15"/>
        <v>14523.659089827188</v>
      </c>
      <c r="Z37" s="80">
        <f t="shared" si="16"/>
        <v>0.13795244245099311</v>
      </c>
    </row>
    <row r="38" spans="1:26" x14ac:dyDescent="0.3">
      <c r="A38">
        <v>2006</v>
      </c>
      <c r="B38" s="1">
        <f>'BRF release'!V82</f>
        <v>1754.2194725381812</v>
      </c>
      <c r="C38" s="1">
        <f>'BRF release'!W82</f>
        <v>666750.73666242184</v>
      </c>
      <c r="D38" s="1">
        <f>'BRF release'!V130</f>
        <v>5527.9523452483281</v>
      </c>
      <c r="E38" s="1">
        <f>'BRF release'!W130</f>
        <v>1029328.4396747017</v>
      </c>
      <c r="F38" s="1">
        <f>'BRF release'!V178</f>
        <v>2738.4065341786845</v>
      </c>
      <c r="G38" s="1">
        <f>'BRF release'!W178</f>
        <v>964682.00033872586</v>
      </c>
      <c r="H38" s="1">
        <f>'BRF release'!V202</f>
        <v>1576.2773742494055</v>
      </c>
      <c r="I38" s="1">
        <f>'BRF release'!W202</f>
        <v>210928.12276871607</v>
      </c>
      <c r="J38" s="2">
        <f t="shared" si="11"/>
        <v>11596.855726214599</v>
      </c>
      <c r="K38" s="1">
        <f t="shared" si="12"/>
        <v>2871689.2994445651</v>
      </c>
      <c r="L38">
        <f t="shared" si="13"/>
        <v>1694.6059422309852</v>
      </c>
      <c r="M38" s="14">
        <f t="shared" si="14"/>
        <v>0.14612632788043936</v>
      </c>
      <c r="O38" s="79"/>
      <c r="P38">
        <v>2006</v>
      </c>
      <c r="Q38" s="1">
        <f t="shared" si="3"/>
        <v>1754.2194725381812</v>
      </c>
      <c r="R38" s="80">
        <f t="shared" si="4"/>
        <v>0.46547656905859958</v>
      </c>
      <c r="S38" s="1">
        <f t="shared" si="5"/>
        <v>5527.9523452483281</v>
      </c>
      <c r="T38" s="80">
        <f t="shared" si="6"/>
        <v>0.18353237965396033</v>
      </c>
      <c r="U38" s="1">
        <f t="shared" si="7"/>
        <v>2738.4065341786845</v>
      </c>
      <c r="V38" s="80">
        <f t="shared" si="8"/>
        <v>0.35866926698358453</v>
      </c>
      <c r="W38" s="1">
        <f t="shared" si="9"/>
        <v>1576.2773742494055</v>
      </c>
      <c r="X38" s="80">
        <f t="shared" si="10"/>
        <v>0.29136313540039666</v>
      </c>
      <c r="Y38" s="2">
        <f t="shared" si="15"/>
        <v>11596.855726214599</v>
      </c>
      <c r="Z38" s="80">
        <f t="shared" si="16"/>
        <v>0.14612632788043936</v>
      </c>
    </row>
    <row r="39" spans="1:26" x14ac:dyDescent="0.3">
      <c r="A39">
        <v>2007</v>
      </c>
      <c r="B39" s="1">
        <f>'BRF release'!V83</f>
        <v>1493.7833184213689</v>
      </c>
      <c r="C39" s="1">
        <f>'BRF release'!W83</f>
        <v>471292.09057743131</v>
      </c>
      <c r="D39" s="1">
        <f>'BRF release'!V131</f>
        <v>5265.1517864541638</v>
      </c>
      <c r="E39" s="1">
        <f>'BRF release'!W131</f>
        <v>1025609.1384583864</v>
      </c>
      <c r="F39" s="1">
        <f>'BRF release'!V179</f>
        <v>7339.7961905619622</v>
      </c>
      <c r="G39" s="1">
        <f>'BRF release'!W179</f>
        <v>7315682.5322932899</v>
      </c>
      <c r="H39" s="1">
        <f>'BRF release'!V203</f>
        <v>1007.2171060243443</v>
      </c>
      <c r="I39" s="1">
        <f>'BRF release'!W203</f>
        <v>101063.11396981178</v>
      </c>
      <c r="J39" s="2">
        <f t="shared" si="11"/>
        <v>15105.948401461837</v>
      </c>
      <c r="K39" s="1">
        <f t="shared" si="12"/>
        <v>8913646.8752989192</v>
      </c>
      <c r="L39">
        <f t="shared" si="13"/>
        <v>2985.5731234218529</v>
      </c>
      <c r="M39" s="14">
        <f t="shared" si="14"/>
        <v>0.19764221643527738</v>
      </c>
      <c r="O39" s="79"/>
      <c r="P39">
        <v>2007</v>
      </c>
      <c r="Q39" s="1">
        <f t="shared" si="3"/>
        <v>1493.7833184213689</v>
      </c>
      <c r="R39" s="80">
        <f t="shared" si="4"/>
        <v>0.45957613711786871</v>
      </c>
      <c r="S39" s="1">
        <f t="shared" si="5"/>
        <v>5265.1517864541638</v>
      </c>
      <c r="T39" s="80">
        <f t="shared" si="6"/>
        <v>0.19234462082019232</v>
      </c>
      <c r="U39" s="1">
        <f t="shared" si="7"/>
        <v>7339.7961905619622</v>
      </c>
      <c r="V39" s="80">
        <f t="shared" si="8"/>
        <v>0.36850503376279176</v>
      </c>
      <c r="W39" s="1">
        <f t="shared" si="9"/>
        <v>1007.2171060243443</v>
      </c>
      <c r="X39" s="80">
        <f t="shared" si="10"/>
        <v>0.31562634404474532</v>
      </c>
      <c r="Y39" s="2">
        <f t="shared" si="15"/>
        <v>15105.948401461839</v>
      </c>
      <c r="Z39" s="80">
        <f t="shared" si="16"/>
        <v>0.19764221643527738</v>
      </c>
    </row>
    <row r="40" spans="1:26" x14ac:dyDescent="0.3">
      <c r="A40">
        <v>2008</v>
      </c>
      <c r="B40" s="1">
        <f>'BRF release'!V84</f>
        <v>861.06046621815608</v>
      </c>
      <c r="C40" s="1">
        <f>'BRF release'!W84</f>
        <v>160174.26016241696</v>
      </c>
      <c r="D40" s="1">
        <f>'BRF release'!V132</f>
        <v>4472.1839112923426</v>
      </c>
      <c r="E40" s="1">
        <f>'BRF release'!W132</f>
        <v>774676.78489832883</v>
      </c>
      <c r="F40" s="1">
        <f>'BRF release'!V180</f>
        <v>3845.4586823791078</v>
      </c>
      <c r="G40" s="1">
        <f>'BRF release'!W180</f>
        <v>2075623.7800588422</v>
      </c>
      <c r="H40" s="1">
        <f>'BRF release'!V204</f>
        <v>1041.266442586958</v>
      </c>
      <c r="I40" s="1">
        <f>'BRF release'!W204</f>
        <v>109387.63368427333</v>
      </c>
      <c r="J40" s="2">
        <f t="shared" si="11"/>
        <v>10219.969502476564</v>
      </c>
      <c r="K40" s="1">
        <f t="shared" si="12"/>
        <v>3119862.4588038614</v>
      </c>
      <c r="L40">
        <f t="shared" si="13"/>
        <v>1766.3132391520653</v>
      </c>
      <c r="M40" s="14">
        <f t="shared" si="14"/>
        <v>0.17282959980693111</v>
      </c>
      <c r="O40" s="79"/>
      <c r="P40">
        <v>2008</v>
      </c>
      <c r="Q40" s="1">
        <f t="shared" si="3"/>
        <v>861.06046621815608</v>
      </c>
      <c r="R40" s="80">
        <f t="shared" si="4"/>
        <v>0.46479635475927789</v>
      </c>
      <c r="S40" s="1">
        <f t="shared" si="5"/>
        <v>4472.1839112923426</v>
      </c>
      <c r="T40" s="80">
        <f t="shared" si="6"/>
        <v>0.19680703377931227</v>
      </c>
      <c r="U40" s="1">
        <f t="shared" si="7"/>
        <v>3845.4586823791078</v>
      </c>
      <c r="V40" s="80">
        <f t="shared" si="8"/>
        <v>0.37465037308553145</v>
      </c>
      <c r="W40" s="1">
        <f t="shared" si="9"/>
        <v>1041.266442586958</v>
      </c>
      <c r="X40" s="80">
        <f t="shared" si="10"/>
        <v>0.31763053157184512</v>
      </c>
      <c r="Y40" s="2">
        <f t="shared" si="15"/>
        <v>10219.969502476564</v>
      </c>
      <c r="Z40" s="80">
        <f t="shared" si="16"/>
        <v>0.17282959980693111</v>
      </c>
    </row>
    <row r="41" spans="1:26" x14ac:dyDescent="0.3">
      <c r="A41">
        <v>2009</v>
      </c>
      <c r="B41" s="1">
        <f>'BRF release'!V85</f>
        <v>611.51723442474088</v>
      </c>
      <c r="C41" s="1">
        <f>'BRF release'!W85</f>
        <v>48765.344243509062</v>
      </c>
      <c r="D41" s="1">
        <f>'BRF release'!V133</f>
        <v>2469.6298657382795</v>
      </c>
      <c r="E41" s="1">
        <f>'BRF release'!W133</f>
        <v>260201.9546925615</v>
      </c>
      <c r="F41" s="1">
        <f>'BRF release'!V181</f>
        <v>1557.6667348717713</v>
      </c>
      <c r="G41" s="1">
        <f>'BRF release'!W181</f>
        <v>246385.25945650277</v>
      </c>
      <c r="H41" s="1">
        <f>'BRF release'!V205</f>
        <v>1112.4303571385956</v>
      </c>
      <c r="I41" s="1">
        <f>'BRF release'!W205</f>
        <v>122207.36030435588</v>
      </c>
      <c r="J41" s="2">
        <f t="shared" si="11"/>
        <v>5751.2441921733871</v>
      </c>
      <c r="K41" s="1">
        <f t="shared" si="12"/>
        <v>677559.91869692924</v>
      </c>
      <c r="L41">
        <f t="shared" si="13"/>
        <v>823.14027886923941</v>
      </c>
      <c r="M41" s="14">
        <f t="shared" si="14"/>
        <v>0.1431238617879266</v>
      </c>
      <c r="O41" s="79"/>
      <c r="P41">
        <v>2009</v>
      </c>
      <c r="Q41" s="1">
        <f t="shared" si="3"/>
        <v>611.51723442474088</v>
      </c>
      <c r="R41" s="80">
        <f t="shared" si="4"/>
        <v>0.36111617851812439</v>
      </c>
      <c r="S41" s="1">
        <f t="shared" si="5"/>
        <v>2469.6298657382795</v>
      </c>
      <c r="T41" s="80">
        <f t="shared" si="6"/>
        <v>0.2065491484632484</v>
      </c>
      <c r="U41" s="1">
        <f t="shared" si="7"/>
        <v>1557.6667348717713</v>
      </c>
      <c r="V41" s="80">
        <f t="shared" si="8"/>
        <v>0.31866386221752452</v>
      </c>
      <c r="W41" s="1">
        <f t="shared" si="9"/>
        <v>1112.4303571385956</v>
      </c>
      <c r="X41" s="80">
        <f t="shared" si="10"/>
        <v>0.31425040774599328</v>
      </c>
      <c r="Y41" s="2">
        <f t="shared" si="15"/>
        <v>5751.2441921733871</v>
      </c>
      <c r="Z41" s="80">
        <f t="shared" si="16"/>
        <v>0.1431238617879266</v>
      </c>
    </row>
    <row r="42" spans="1:26" x14ac:dyDescent="0.3">
      <c r="A42">
        <v>2010</v>
      </c>
      <c r="B42" s="1">
        <f>'BRF release'!V86</f>
        <v>485.54555714830099</v>
      </c>
      <c r="C42" s="1">
        <f>'BRF release'!W86</f>
        <v>35113.902096396407</v>
      </c>
      <c r="D42" s="1">
        <f>'BRF release'!V134</f>
        <v>2475.2338398849142</v>
      </c>
      <c r="E42" s="1">
        <f>'BRF release'!W134</f>
        <v>265716.35735311947</v>
      </c>
      <c r="F42" s="1">
        <f>'BRF release'!V182</f>
        <v>2329.3386755932479</v>
      </c>
      <c r="G42" s="1">
        <f>'BRF release'!W182</f>
        <v>745228.16834084829</v>
      </c>
      <c r="H42" s="1">
        <f>'BRF release'!V206</f>
        <v>741.24947851772731</v>
      </c>
      <c r="I42" s="1">
        <f>'BRF release'!W206</f>
        <v>75085.597338029736</v>
      </c>
      <c r="J42" s="2">
        <f t="shared" si="11"/>
        <v>6031.3675511441907</v>
      </c>
      <c r="K42" s="1">
        <f t="shared" si="12"/>
        <v>1121144.0251283939</v>
      </c>
      <c r="L42">
        <f t="shared" si="13"/>
        <v>1058.8408875408968</v>
      </c>
      <c r="M42" s="14">
        <f t="shared" si="14"/>
        <v>0.17555568924663323</v>
      </c>
      <c r="O42" s="79"/>
      <c r="P42">
        <v>2010</v>
      </c>
      <c r="Q42" s="1">
        <f t="shared" si="3"/>
        <v>485.54555714830099</v>
      </c>
      <c r="R42" s="80">
        <f t="shared" si="4"/>
        <v>0.38593090899643878</v>
      </c>
      <c r="S42" s="1">
        <f t="shared" si="5"/>
        <v>2475.2338398849142</v>
      </c>
      <c r="T42" s="80">
        <f t="shared" si="6"/>
        <v>0.20825378876436534</v>
      </c>
      <c r="U42" s="1">
        <f t="shared" si="7"/>
        <v>2329.3386755932479</v>
      </c>
      <c r="V42" s="80">
        <f t="shared" si="8"/>
        <v>0.37060561367881006</v>
      </c>
      <c r="W42" s="1">
        <f t="shared" si="9"/>
        <v>741.24947851772731</v>
      </c>
      <c r="X42" s="80">
        <f t="shared" si="10"/>
        <v>0.36966975461331375</v>
      </c>
      <c r="Y42" s="2">
        <f t="shared" si="15"/>
        <v>6031.3675511441897</v>
      </c>
      <c r="Z42" s="80">
        <f t="shared" si="16"/>
        <v>0.17555568924663323</v>
      </c>
    </row>
    <row r="43" spans="1:26" x14ac:dyDescent="0.3">
      <c r="A43">
        <v>2011</v>
      </c>
      <c r="B43" s="1">
        <f>'BRF release'!V87</f>
        <v>1516.6872940960654</v>
      </c>
      <c r="C43" s="1">
        <f>'BRF release'!W87</f>
        <v>1295309.582242118</v>
      </c>
      <c r="D43" s="1">
        <f>'BRF release'!V135</f>
        <v>2094.1536192897443</v>
      </c>
      <c r="E43" s="1">
        <f>'BRF release'!W135</f>
        <v>222002.3524277742</v>
      </c>
      <c r="F43" s="1">
        <f>'BRF release'!V183</f>
        <v>1334.0813219604054</v>
      </c>
      <c r="G43" s="1">
        <f>'BRF release'!W183</f>
        <v>693443.27163685113</v>
      </c>
      <c r="H43" s="1">
        <f>'BRF release'!V207</f>
        <v>973.44776151923861</v>
      </c>
      <c r="I43" s="1">
        <f>'BRF release'!W207</f>
        <v>433009.29859090177</v>
      </c>
      <c r="J43" s="2">
        <f t="shared" si="11"/>
        <v>5918.3699968654528</v>
      </c>
      <c r="K43" s="1">
        <f t="shared" si="12"/>
        <v>2643764.5048976452</v>
      </c>
      <c r="L43">
        <f t="shared" si="13"/>
        <v>1625.9657145517076</v>
      </c>
      <c r="M43" s="14">
        <f t="shared" si="14"/>
        <v>0.27473201496575378</v>
      </c>
      <c r="O43" s="79"/>
      <c r="P43">
        <v>2011</v>
      </c>
      <c r="Q43" s="1">
        <f t="shared" si="3"/>
        <v>1516.6872940960654</v>
      </c>
      <c r="R43" s="80">
        <f t="shared" si="4"/>
        <v>0.75039639786263912</v>
      </c>
      <c r="S43" s="1">
        <f t="shared" si="5"/>
        <v>2094.1536192897443</v>
      </c>
      <c r="T43" s="80">
        <f t="shared" si="6"/>
        <v>0.22499364497611521</v>
      </c>
      <c r="U43" s="1">
        <f t="shared" si="7"/>
        <v>1334.0813219604054</v>
      </c>
      <c r="V43" s="80">
        <f t="shared" si="8"/>
        <v>0.62419913934626969</v>
      </c>
      <c r="W43" s="1">
        <f t="shared" si="9"/>
        <v>973.44776151923861</v>
      </c>
      <c r="X43" s="80">
        <f t="shared" si="10"/>
        <v>0.67598329004773205</v>
      </c>
      <c r="Y43" s="2">
        <f t="shared" si="15"/>
        <v>5918.3699968654546</v>
      </c>
      <c r="Z43" s="80">
        <f t="shared" si="16"/>
        <v>0.27473201496575378</v>
      </c>
    </row>
    <row r="44" spans="1:26" x14ac:dyDescent="0.3">
      <c r="A44">
        <v>2012</v>
      </c>
      <c r="B44" s="1">
        <f>'BRF release'!V88</f>
        <v>162.1934205497169</v>
      </c>
      <c r="C44" s="1">
        <f>'BRF release'!W88</f>
        <v>7530.1823577521127</v>
      </c>
      <c r="D44" s="1">
        <f>'BRF release'!V136</f>
        <v>1351.6992861773033</v>
      </c>
      <c r="E44" s="1">
        <f>'BRF release'!W136</f>
        <v>93282.916788562186</v>
      </c>
      <c r="F44" s="1">
        <f>'BRF release'!V184</f>
        <v>1678.6358081746994</v>
      </c>
      <c r="G44" s="1">
        <f>'BRF release'!W184</f>
        <v>855644.30866080034</v>
      </c>
      <c r="H44" s="1">
        <f>'BRF release'!V208</f>
        <v>571.17742221727485</v>
      </c>
      <c r="I44" s="1">
        <f>'BRF release'!W208</f>
        <v>27282.185823281008</v>
      </c>
      <c r="J44" s="2">
        <f t="shared" si="11"/>
        <v>3763.7059371189944</v>
      </c>
      <c r="K44" s="1">
        <f t="shared" si="12"/>
        <v>983739.59363039571</v>
      </c>
      <c r="L44">
        <f t="shared" si="13"/>
        <v>991.83647524700143</v>
      </c>
      <c r="M44" s="14">
        <f t="shared" si="14"/>
        <v>0.26352655914617573</v>
      </c>
      <c r="O44" s="79"/>
      <c r="P44">
        <v>2012</v>
      </c>
      <c r="Q44" s="1">
        <f t="shared" si="3"/>
        <v>162.1934205497169</v>
      </c>
      <c r="R44" s="80">
        <f t="shared" si="4"/>
        <v>0.53501938021147011</v>
      </c>
      <c r="S44" s="1">
        <f t="shared" si="5"/>
        <v>1351.6992861773033</v>
      </c>
      <c r="T44" s="80">
        <f t="shared" si="6"/>
        <v>0.22595448918813588</v>
      </c>
      <c r="U44" s="1">
        <f t="shared" si="7"/>
        <v>1678.6358081746994</v>
      </c>
      <c r="V44" s="80">
        <f t="shared" si="8"/>
        <v>0.55104891278406232</v>
      </c>
      <c r="W44" s="1">
        <f t="shared" si="9"/>
        <v>571.17742221727485</v>
      </c>
      <c r="X44" s="80">
        <f t="shared" si="10"/>
        <v>0.28918019698535208</v>
      </c>
      <c r="Y44" s="2">
        <f t="shared" si="15"/>
        <v>3763.7059371189944</v>
      </c>
      <c r="Z44" s="80">
        <f t="shared" si="16"/>
        <v>0.26352655914617573</v>
      </c>
    </row>
    <row r="45" spans="1:26" x14ac:dyDescent="0.3">
      <c r="A45">
        <v>2013</v>
      </c>
      <c r="B45" s="1">
        <f>'BRF release'!V89</f>
        <v>466.66213635243719</v>
      </c>
      <c r="C45" s="1">
        <f>'BRF release'!W89</f>
        <v>50584.476240443961</v>
      </c>
      <c r="D45" s="1">
        <f>'BRF release'!V137</f>
        <v>3069.7740249979997</v>
      </c>
      <c r="E45" s="1">
        <f>'BRF release'!W137</f>
        <v>1302445.8244543148</v>
      </c>
      <c r="F45" s="1">
        <f>'BRF release'!V185</f>
        <v>1144.7897846189558</v>
      </c>
      <c r="G45" s="1">
        <f>'BRF release'!W185</f>
        <v>535151.71479445545</v>
      </c>
      <c r="H45" s="1">
        <f>'BRF release'!V209</f>
        <v>760.83315368601347</v>
      </c>
      <c r="I45" s="1">
        <f>'BRF release'!W209</f>
        <v>363036.56823062577</v>
      </c>
      <c r="J45" s="2">
        <f t="shared" si="11"/>
        <v>5442.0590996554056</v>
      </c>
      <c r="K45" s="1">
        <f t="shared" si="12"/>
        <v>2251218.5837198398</v>
      </c>
      <c r="L45">
        <f t="shared" si="13"/>
        <v>1500.4061395901576</v>
      </c>
      <c r="M45" s="14">
        <f t="shared" si="14"/>
        <v>0.27570559453960436</v>
      </c>
      <c r="O45" s="79"/>
      <c r="P45">
        <v>2013</v>
      </c>
      <c r="Q45" s="1">
        <f t="shared" si="3"/>
        <v>466.66213635243719</v>
      </c>
      <c r="R45" s="80">
        <f t="shared" si="4"/>
        <v>0.48195452695306268</v>
      </c>
      <c r="S45" s="1">
        <f t="shared" si="5"/>
        <v>3069.7740249979997</v>
      </c>
      <c r="T45" s="80">
        <f t="shared" si="6"/>
        <v>0.37176921713896288</v>
      </c>
      <c r="U45" s="1">
        <f t="shared" si="7"/>
        <v>1144.7897846189558</v>
      </c>
      <c r="V45" s="80">
        <f t="shared" si="8"/>
        <v>0.6390174462526621</v>
      </c>
      <c r="W45" s="1">
        <f t="shared" si="9"/>
        <v>760.83315368601347</v>
      </c>
      <c r="X45" s="80">
        <f t="shared" si="10"/>
        <v>0.79192810790773593</v>
      </c>
      <c r="Y45" s="2">
        <f t="shared" si="15"/>
        <v>5442.0590996554065</v>
      </c>
      <c r="Z45" s="80">
        <f t="shared" si="16"/>
        <v>0.27570559453960436</v>
      </c>
    </row>
    <row r="46" spans="1:26" x14ac:dyDescent="0.3">
      <c r="A46">
        <v>2014</v>
      </c>
      <c r="B46" s="1">
        <f>'BRF release'!V90</f>
        <v>427.61445673873015</v>
      </c>
      <c r="C46" s="1">
        <f>'BRF release'!W90</f>
        <v>73791.888801137873</v>
      </c>
      <c r="D46" s="1">
        <f>'BRF release'!V138</f>
        <v>3117.0005846063364</v>
      </c>
      <c r="E46" s="1">
        <f>'BRF release'!W138</f>
        <v>1356762.6426318777</v>
      </c>
      <c r="F46" s="1">
        <f>'BRF release'!V186</f>
        <v>846.58461562946309</v>
      </c>
      <c r="G46" s="1">
        <f>'BRF release'!W186</f>
        <v>173221.70955068959</v>
      </c>
      <c r="H46" s="1">
        <f>'BRF release'!V210</f>
        <v>741.02193848263869</v>
      </c>
      <c r="I46" s="1">
        <f>'BRF release'!W210</f>
        <v>216752.45253142511</v>
      </c>
      <c r="J46" s="2">
        <f t="shared" si="11"/>
        <v>5132.2215954571684</v>
      </c>
      <c r="K46" s="1">
        <f t="shared" si="12"/>
        <v>1820528.6935151303</v>
      </c>
      <c r="L46">
        <f t="shared" si="13"/>
        <v>1349.269688948481</v>
      </c>
      <c r="M46" s="14">
        <f t="shared" si="14"/>
        <v>0.26290168182581963</v>
      </c>
      <c r="O46" s="79"/>
      <c r="P46">
        <v>2014</v>
      </c>
      <c r="Q46" s="1">
        <f t="shared" si="3"/>
        <v>427.61445673873015</v>
      </c>
      <c r="R46" s="80">
        <f t="shared" si="4"/>
        <v>0.63526061990009797</v>
      </c>
      <c r="S46" s="1">
        <f t="shared" si="5"/>
        <v>3117.0005846063364</v>
      </c>
      <c r="T46" s="80">
        <f t="shared" si="6"/>
        <v>0.37369307924127587</v>
      </c>
      <c r="U46" s="1">
        <f t="shared" si="7"/>
        <v>846.58461562946309</v>
      </c>
      <c r="V46" s="80">
        <f t="shared" si="8"/>
        <v>0.49162141006734483</v>
      </c>
      <c r="W46" s="1">
        <f t="shared" si="9"/>
        <v>741.02193848263869</v>
      </c>
      <c r="X46" s="80">
        <f t="shared" si="10"/>
        <v>0.62827668605889708</v>
      </c>
      <c r="Y46" s="2">
        <f t="shared" si="15"/>
        <v>5132.2215954571684</v>
      </c>
      <c r="Z46" s="80">
        <f t="shared" si="16"/>
        <v>0.26290168182581963</v>
      </c>
    </row>
    <row r="47" spans="1:26" x14ac:dyDescent="0.3">
      <c r="A47">
        <v>2015</v>
      </c>
      <c r="B47" s="1">
        <f>'BRF release'!V91</f>
        <v>650.66151783959901</v>
      </c>
      <c r="C47" s="1">
        <f>'BRF release'!W91</f>
        <v>161622.05904316864</v>
      </c>
      <c r="D47" s="1">
        <f>'BRF release'!V139</f>
        <v>2841.084826671618</v>
      </c>
      <c r="E47" s="1">
        <f>'BRF release'!W139</f>
        <v>552229.11576248507</v>
      </c>
      <c r="F47" s="1">
        <f>'BRF release'!V187</f>
        <v>669.53411443092182</v>
      </c>
      <c r="G47" s="1">
        <f>'BRF release'!W187</f>
        <v>57268.992202556059</v>
      </c>
      <c r="H47" s="1">
        <f>'BRF release'!V211</f>
        <v>527.48625699648301</v>
      </c>
      <c r="I47" s="1">
        <f>'BRF release'!W211</f>
        <v>39988.06106759212</v>
      </c>
      <c r="J47" s="2">
        <f t="shared" si="11"/>
        <v>4688.7667159386219</v>
      </c>
      <c r="K47" s="1">
        <f t="shared" si="12"/>
        <v>811108.22807580198</v>
      </c>
      <c r="L47">
        <f t="shared" si="13"/>
        <v>900.6154718168026</v>
      </c>
      <c r="M47" s="14">
        <f t="shared" si="14"/>
        <v>0.19207939451440861</v>
      </c>
      <c r="O47" s="79"/>
      <c r="P47">
        <v>2015</v>
      </c>
      <c r="Q47" s="1">
        <f t="shared" si="3"/>
        <v>650.66151783959901</v>
      </c>
      <c r="R47" s="80">
        <f t="shared" si="4"/>
        <v>0.61786727791101514</v>
      </c>
      <c r="S47" s="1">
        <f t="shared" si="5"/>
        <v>2841.084826671618</v>
      </c>
      <c r="T47" s="80">
        <f t="shared" si="6"/>
        <v>0.26156248190571779</v>
      </c>
      <c r="U47" s="1">
        <f t="shared" si="7"/>
        <v>669.53411443092182</v>
      </c>
      <c r="V47" s="80">
        <f t="shared" si="8"/>
        <v>0.35742675643097027</v>
      </c>
      <c r="W47" s="1">
        <f t="shared" si="9"/>
        <v>527.48625699648301</v>
      </c>
      <c r="X47" s="80">
        <f t="shared" si="10"/>
        <v>0.37910020932132693</v>
      </c>
      <c r="Y47" s="2">
        <f t="shared" si="15"/>
        <v>4688.7667159386219</v>
      </c>
      <c r="Z47" s="80">
        <f t="shared" si="16"/>
        <v>0.19207939451440861</v>
      </c>
    </row>
    <row r="48" spans="1:26" x14ac:dyDescent="0.3">
      <c r="A48">
        <v>2016</v>
      </c>
      <c r="B48" s="1">
        <f>'BRF release'!V92</f>
        <v>305.48806961063485</v>
      </c>
      <c r="C48" s="1">
        <f>'BRF release'!W92</f>
        <v>15773.805155718208</v>
      </c>
      <c r="D48" s="1">
        <f>'BRF release'!V140</f>
        <v>3624.0544765885443</v>
      </c>
      <c r="E48" s="1">
        <f>'BRF release'!W140</f>
        <v>749101.882100082</v>
      </c>
      <c r="F48" s="1">
        <f>'BRF release'!V188</f>
        <v>1429.9652987471532</v>
      </c>
      <c r="G48" s="1">
        <f>'BRF release'!W188</f>
        <v>695929.79523612268</v>
      </c>
      <c r="H48" s="1">
        <f>'BRF release'!V212</f>
        <v>775.12014798471273</v>
      </c>
      <c r="I48" s="1">
        <f>'BRF release'!W212</f>
        <v>28827.513349610985</v>
      </c>
      <c r="J48" s="2">
        <f t="shared" si="11"/>
        <v>6134.6279929310458</v>
      </c>
      <c r="K48" s="1">
        <f t="shared" si="12"/>
        <v>1489632.9958415341</v>
      </c>
      <c r="L48">
        <f t="shared" si="13"/>
        <v>1220.5052215543915</v>
      </c>
      <c r="M48" s="14">
        <f t="shared" si="14"/>
        <v>0.19895342031510047</v>
      </c>
      <c r="O48" s="79"/>
      <c r="P48">
        <v>2016</v>
      </c>
      <c r="Q48" s="1">
        <f t="shared" si="3"/>
        <v>305.48806961063485</v>
      </c>
      <c r="R48" s="80">
        <f t="shared" si="4"/>
        <v>0.4111250902230898</v>
      </c>
      <c r="S48" s="1">
        <f t="shared" si="5"/>
        <v>3624.0544765885443</v>
      </c>
      <c r="T48" s="80">
        <f t="shared" si="6"/>
        <v>0.23882276754890275</v>
      </c>
      <c r="U48" s="1">
        <f t="shared" si="7"/>
        <v>1429.9652987471532</v>
      </c>
      <c r="V48" s="80">
        <f t="shared" si="8"/>
        <v>0.58338763080092948</v>
      </c>
      <c r="W48" s="1">
        <f t="shared" si="9"/>
        <v>775.12014798471273</v>
      </c>
      <c r="X48" s="80">
        <f t="shared" si="10"/>
        <v>0.21904561577841225</v>
      </c>
      <c r="Y48" s="2">
        <f t="shared" si="15"/>
        <v>6134.6279929310449</v>
      </c>
      <c r="Z48" s="80">
        <f t="shared" si="16"/>
        <v>0.19895342031510047</v>
      </c>
    </row>
    <row r="49" spans="1:26" x14ac:dyDescent="0.3">
      <c r="A49">
        <v>2017</v>
      </c>
      <c r="B49" s="1">
        <f>'BRF release'!V93</f>
        <v>381.54161357927455</v>
      </c>
      <c r="C49" s="1">
        <f>'BRF release'!W93</f>
        <v>40863.972302145288</v>
      </c>
      <c r="D49" s="1">
        <f>'BRF release'!V141</f>
        <v>1591.1906027380273</v>
      </c>
      <c r="E49" s="1">
        <f>'BRF release'!W141</f>
        <v>303813.89746128023</v>
      </c>
      <c r="F49" s="1">
        <f>'BRF release'!V189</f>
        <v>1951.8453477573062</v>
      </c>
      <c r="G49" s="1">
        <f>'BRF release'!W189</f>
        <v>1464280.2866116252</v>
      </c>
      <c r="H49" s="1">
        <f>'BRF release'!V213</f>
        <v>623.70880321599839</v>
      </c>
      <c r="I49" s="1">
        <f>'BRF release'!W213</f>
        <v>208101.83162650128</v>
      </c>
      <c r="J49" s="2">
        <f t="shared" si="11"/>
        <v>4548.286367290606</v>
      </c>
      <c r="K49" s="1">
        <f t="shared" si="12"/>
        <v>2017059.9880015519</v>
      </c>
      <c r="L49">
        <f t="shared" si="13"/>
        <v>1420.2323711285953</v>
      </c>
      <c r="M49" s="14">
        <f t="shared" si="14"/>
        <v>0.31225658554446328</v>
      </c>
      <c r="O49" s="79"/>
      <c r="P49">
        <v>2017</v>
      </c>
      <c r="Q49" s="1">
        <f t="shared" si="3"/>
        <v>381.54161357927455</v>
      </c>
      <c r="R49" s="80">
        <f t="shared" si="4"/>
        <v>0.52982003690452983</v>
      </c>
      <c r="S49" s="1">
        <f t="shared" si="5"/>
        <v>1591.1906027380273</v>
      </c>
      <c r="T49" s="80">
        <f t="shared" si="6"/>
        <v>0.34640297465528702</v>
      </c>
      <c r="U49" s="1">
        <f t="shared" si="7"/>
        <v>1951.8453477573062</v>
      </c>
      <c r="V49" s="80">
        <f t="shared" si="8"/>
        <v>0.61996433154756392</v>
      </c>
      <c r="W49" s="1">
        <f t="shared" si="9"/>
        <v>623.70880321599839</v>
      </c>
      <c r="X49" s="80">
        <f t="shared" si="10"/>
        <v>0.73140188872200451</v>
      </c>
      <c r="Y49" s="2">
        <f t="shared" si="15"/>
        <v>4548.2863672906069</v>
      </c>
      <c r="Z49" s="80">
        <f t="shared" si="16"/>
        <v>0.31225658554446328</v>
      </c>
    </row>
    <row r="50" spans="1:26" x14ac:dyDescent="0.3">
      <c r="A50">
        <v>2018</v>
      </c>
      <c r="B50" s="1">
        <f>'BRF release'!V94</f>
        <v>650.13919849081083</v>
      </c>
      <c r="C50" s="1">
        <f>'BRF release'!W94</f>
        <v>232241.89449878971</v>
      </c>
      <c r="D50" s="1">
        <f>'BRF release'!V142</f>
        <v>3187.3271395107827</v>
      </c>
      <c r="E50" s="1">
        <f>'BRF release'!W142</f>
        <v>831312.7462214923</v>
      </c>
      <c r="F50" s="1">
        <f>'BRF release'!V190</f>
        <v>1492.6682874165908</v>
      </c>
      <c r="G50" s="1">
        <f>'BRF release'!W190</f>
        <v>1606686.2319712997</v>
      </c>
      <c r="H50" s="1">
        <f>'BRF release'!V214</f>
        <v>654.55447199776847</v>
      </c>
      <c r="I50" s="1">
        <f>'BRF release'!W214</f>
        <v>141051.74271700298</v>
      </c>
      <c r="J50" s="2">
        <f t="shared" si="11"/>
        <v>5984.6890974159533</v>
      </c>
      <c r="K50" s="1">
        <f t="shared" si="12"/>
        <v>2811292.6154085849</v>
      </c>
      <c r="L50">
        <f t="shared" si="13"/>
        <v>1676.6909719470027</v>
      </c>
      <c r="M50" s="14">
        <f t="shared" si="14"/>
        <v>0.28016342113259618</v>
      </c>
      <c r="O50" s="79"/>
      <c r="P50">
        <v>2018</v>
      </c>
      <c r="Q50" s="1">
        <f t="shared" si="3"/>
        <v>650.13919849081083</v>
      </c>
      <c r="R50" s="80">
        <f t="shared" si="4"/>
        <v>0.74124867706866682</v>
      </c>
      <c r="S50" s="1">
        <f t="shared" si="5"/>
        <v>3187.3271395107827</v>
      </c>
      <c r="T50" s="80">
        <f t="shared" si="6"/>
        <v>0.28605897557542759</v>
      </c>
      <c r="U50" s="1">
        <f t="shared" si="7"/>
        <v>1492.6682874165908</v>
      </c>
      <c r="V50" s="80">
        <f t="shared" si="8"/>
        <v>0.84918483536357203</v>
      </c>
      <c r="W50" s="1">
        <f t="shared" si="9"/>
        <v>654.55447199776847</v>
      </c>
      <c r="X50" s="80">
        <f t="shared" si="10"/>
        <v>0.57377739415666218</v>
      </c>
      <c r="Y50" s="2">
        <f t="shared" si="15"/>
        <v>5984.6890974159523</v>
      </c>
      <c r="Z50" s="80">
        <f t="shared" si="16"/>
        <v>0.28016342113259618</v>
      </c>
    </row>
    <row r="51" spans="1:26" x14ac:dyDescent="0.3">
      <c r="A51">
        <v>2019</v>
      </c>
      <c r="B51" s="1">
        <f>'BRF release'!V95</f>
        <v>665.49354474258234</v>
      </c>
      <c r="C51" s="1">
        <f>'BRF release'!W95</f>
        <v>160723.98057733913</v>
      </c>
      <c r="D51" s="1">
        <f>'BRF release'!V143</f>
        <v>4086.6724345663097</v>
      </c>
      <c r="E51" s="1">
        <f>'BRF release'!W143</f>
        <v>787321.06863144867</v>
      </c>
      <c r="F51" s="1">
        <f>'BRF release'!V191</f>
        <v>2392.4696113440532</v>
      </c>
      <c r="G51" s="1">
        <f>'BRF release'!W191</f>
        <v>1747756.3175272336</v>
      </c>
      <c r="H51" s="1">
        <f>'BRF release'!V215</f>
        <v>960.72591550362063</v>
      </c>
      <c r="I51" s="1">
        <f>'BRF release'!W215</f>
        <v>208265.92504852364</v>
      </c>
      <c r="J51" s="2">
        <f t="shared" si="11"/>
        <v>8105.3615061565661</v>
      </c>
      <c r="K51" s="1">
        <f t="shared" si="12"/>
        <v>2904067.2917845449</v>
      </c>
      <c r="L51">
        <f t="shared" si="13"/>
        <v>1704.1324161533178</v>
      </c>
      <c r="M51" s="14">
        <f t="shared" si="14"/>
        <v>0.21024755217381913</v>
      </c>
      <c r="O51" s="79"/>
      <c r="P51">
        <v>2019</v>
      </c>
      <c r="Q51" s="1">
        <f t="shared" si="3"/>
        <v>665.49354474258234</v>
      </c>
      <c r="R51" s="80">
        <f t="shared" si="4"/>
        <v>0.60241599256986733</v>
      </c>
      <c r="S51" s="1">
        <f t="shared" si="5"/>
        <v>4086.6724345663097</v>
      </c>
      <c r="T51" s="80">
        <f t="shared" si="6"/>
        <v>0.21712313857784474</v>
      </c>
      <c r="U51" s="1">
        <f t="shared" si="7"/>
        <v>2392.4696113440532</v>
      </c>
      <c r="V51" s="80">
        <f t="shared" si="8"/>
        <v>0.5525785343352162</v>
      </c>
      <c r="W51" s="1">
        <f t="shared" si="9"/>
        <v>960.72591550362063</v>
      </c>
      <c r="X51" s="80">
        <f t="shared" si="10"/>
        <v>0.47501749372302093</v>
      </c>
      <c r="Y51" s="2">
        <f t="shared" si="15"/>
        <v>8105.3615061565661</v>
      </c>
      <c r="Z51" s="80">
        <f t="shared" si="16"/>
        <v>0.21024755217381913</v>
      </c>
    </row>
    <row r="52" spans="1:26" x14ac:dyDescent="0.3">
      <c r="A52">
        <v>2020</v>
      </c>
      <c r="B52" s="1">
        <f>'BRF release'!V96</f>
        <v>1088.7793945717635</v>
      </c>
      <c r="C52" s="1">
        <f>'BRF release'!W96</f>
        <v>1364673.7431832617</v>
      </c>
      <c r="D52" s="1">
        <f>'BRF release'!V144</f>
        <v>1789.2966177024889</v>
      </c>
      <c r="E52" s="1">
        <f>'BRF release'!W144</f>
        <v>256484.84192197921</v>
      </c>
      <c r="F52" s="1">
        <f>'BRF release'!V192</f>
        <v>1091.5634647503487</v>
      </c>
      <c r="G52" s="1">
        <f>'BRF release'!W192</f>
        <v>501832.28278613841</v>
      </c>
      <c r="H52" s="1">
        <f>'BRF release'!V216</f>
        <v>632.43941836799138</v>
      </c>
      <c r="I52" s="1">
        <f>'BRF release'!W216</f>
        <v>55722.227075742398</v>
      </c>
      <c r="J52" s="2">
        <f t="shared" ref="J52:J53" si="17">SUM(B52,D52,F52,H52)</f>
        <v>4602.0788953925921</v>
      </c>
      <c r="K52" s="1">
        <f t="shared" ref="K52:K53" si="18">SUM(C52,E52,G52,I52)</f>
        <v>2178713.0949671217</v>
      </c>
      <c r="L52">
        <f t="shared" ref="L52:L53" si="19">SQRT(K52)</f>
        <v>1476.0464406539252</v>
      </c>
      <c r="M52" s="14">
        <f t="shared" ref="M52:M53" si="20">L52/J52</f>
        <v>0.32073471016146221</v>
      </c>
      <c r="O52" s="79"/>
      <c r="P52">
        <v>2020</v>
      </c>
      <c r="Q52" s="1">
        <f t="shared" si="3"/>
        <v>1088.7793945717635</v>
      </c>
      <c r="R52" s="80">
        <f t="shared" si="4"/>
        <v>1.0729377475426383</v>
      </c>
      <c r="S52" s="1">
        <f t="shared" si="5"/>
        <v>1789.2966177024889</v>
      </c>
      <c r="T52" s="80">
        <f t="shared" si="6"/>
        <v>0.28304045314132581</v>
      </c>
      <c r="U52" s="1">
        <f t="shared" si="7"/>
        <v>1091.5634647503487</v>
      </c>
      <c r="V52" s="80">
        <f t="shared" si="8"/>
        <v>0.64897849629921744</v>
      </c>
      <c r="W52" s="1">
        <f t="shared" si="9"/>
        <v>632.43941836799138</v>
      </c>
      <c r="X52" s="80">
        <f t="shared" si="10"/>
        <v>0.37324612040734612</v>
      </c>
      <c r="Y52" s="2">
        <f t="shared" si="15"/>
        <v>4602.078895392593</v>
      </c>
      <c r="Z52" s="80">
        <f t="shared" si="16"/>
        <v>0.32073471016146221</v>
      </c>
    </row>
    <row r="53" spans="1:26" x14ac:dyDescent="0.3">
      <c r="A53">
        <v>2021</v>
      </c>
      <c r="B53" s="1">
        <f>'BRF release'!V97</f>
        <v>852.5143619850711</v>
      </c>
      <c r="C53" s="1">
        <f>'BRF release'!W97</f>
        <v>412588.83986529039</v>
      </c>
      <c r="D53" s="1">
        <f>'BRF release'!V145</f>
        <v>2889.7961056082581</v>
      </c>
      <c r="E53" s="1">
        <f>'BRF release'!W145</f>
        <v>725671.85027852876</v>
      </c>
      <c r="F53" s="1">
        <f>'BRF release'!V193</f>
        <v>1378.704222086003</v>
      </c>
      <c r="G53" s="1">
        <f>'BRF release'!W193</f>
        <v>619425.18403025111</v>
      </c>
      <c r="H53" s="1">
        <f>'BRF release'!V217</f>
        <v>545.71329276478082</v>
      </c>
      <c r="I53" s="1">
        <f>'BRF release'!W217</f>
        <v>41232.532559581545</v>
      </c>
      <c r="J53" s="2">
        <f t="shared" si="17"/>
        <v>5666.727982444113</v>
      </c>
      <c r="K53" s="1">
        <f t="shared" si="18"/>
        <v>1798918.4067336519</v>
      </c>
      <c r="L53">
        <f t="shared" si="19"/>
        <v>1341.2376399183152</v>
      </c>
      <c r="M53" s="14">
        <f t="shared" si="20"/>
        <v>0.23668643423039812</v>
      </c>
      <c r="O53" s="79"/>
      <c r="P53">
        <v>2021</v>
      </c>
      <c r="Q53" s="1">
        <f t="shared" si="3"/>
        <v>852.5143619850711</v>
      </c>
      <c r="R53" s="80">
        <f t="shared" si="4"/>
        <v>0.75345450539448333</v>
      </c>
      <c r="S53" s="1">
        <f t="shared" si="5"/>
        <v>2889.7961056082581</v>
      </c>
      <c r="T53" s="80">
        <f t="shared" si="6"/>
        <v>0.29478334106447235</v>
      </c>
      <c r="U53" s="1">
        <f t="shared" si="7"/>
        <v>1378.704222086003</v>
      </c>
      <c r="V53" s="80">
        <f t="shared" si="8"/>
        <v>0.57085173284189994</v>
      </c>
      <c r="W53" s="1">
        <f t="shared" si="9"/>
        <v>545.71329276478082</v>
      </c>
      <c r="X53" s="80">
        <f t="shared" si="10"/>
        <v>0.37209640371440755</v>
      </c>
      <c r="Y53" s="2">
        <f t="shared" si="15"/>
        <v>5666.7279824441139</v>
      </c>
      <c r="Z53" s="80">
        <f t="shared" si="16"/>
        <v>0.23668643423039812</v>
      </c>
    </row>
    <row r="54" spans="1:26" x14ac:dyDescent="0.3">
      <c r="A54">
        <v>2022</v>
      </c>
      <c r="B54" s="1">
        <f>'BRF release'!V98</f>
        <v>663.59983999172323</v>
      </c>
      <c r="C54" s="1">
        <f>'BRF release'!W98</f>
        <v>238348.91293841976</v>
      </c>
      <c r="D54" s="1">
        <f>'BRF release'!V146</f>
        <v>1970.8025452694767</v>
      </c>
      <c r="E54" s="1">
        <f>'BRF release'!W146</f>
        <v>466760.87469363841</v>
      </c>
      <c r="F54" s="1">
        <f>'BRF release'!V194</f>
        <v>757.7370414738682</v>
      </c>
      <c r="G54" s="1">
        <f>'BRF release'!W194</f>
        <v>13576.390024747516</v>
      </c>
      <c r="H54" s="1">
        <f>'BRF release'!V218</f>
        <v>660.65611986068132</v>
      </c>
      <c r="I54" s="1">
        <f>'BRF release'!W218</f>
        <v>327135.88943257369</v>
      </c>
      <c r="J54" s="2">
        <f t="shared" ref="J54" si="21">SUM(B54,D54,F54,H54)</f>
        <v>4052.7955465957493</v>
      </c>
      <c r="K54" s="1">
        <f t="shared" ref="K54" si="22">SUM(C54,E54,G54,I54)</f>
        <v>1045822.0670893793</v>
      </c>
      <c r="L54">
        <f t="shared" ref="L54" si="23">SQRT(K54)</f>
        <v>1022.6544221238078</v>
      </c>
      <c r="M54" s="14">
        <f t="shared" ref="M54" si="24">L54/J54</f>
        <v>0.25233308968245705</v>
      </c>
      <c r="O54" s="79"/>
      <c r="P54">
        <v>2022</v>
      </c>
      <c r="Q54" s="1">
        <f t="shared" si="3"/>
        <v>663.59983999172323</v>
      </c>
      <c r="R54" s="80">
        <f t="shared" si="4"/>
        <v>0.73569925309656281</v>
      </c>
      <c r="S54" s="1">
        <f t="shared" si="5"/>
        <v>1970.8025452694767</v>
      </c>
      <c r="T54" s="80">
        <f t="shared" si="6"/>
        <v>0.34666029960207501</v>
      </c>
      <c r="U54" s="1">
        <f t="shared" si="7"/>
        <v>757.7370414738682</v>
      </c>
      <c r="V54" s="80">
        <f t="shared" si="8"/>
        <v>0.15377071545179896</v>
      </c>
      <c r="W54" s="1">
        <f t="shared" si="9"/>
        <v>660.65611986068132</v>
      </c>
      <c r="X54" s="80">
        <f t="shared" si="10"/>
        <v>0.86574229249964063</v>
      </c>
      <c r="Y54" s="2">
        <f t="shared" si="15"/>
        <v>4052.7955465957493</v>
      </c>
      <c r="Z54" s="80">
        <f t="shared" si="16"/>
        <v>0.25233308968245705</v>
      </c>
    </row>
    <row r="55" spans="1:26" x14ac:dyDescent="0.3">
      <c r="O55" s="79"/>
    </row>
    <row r="56" spans="1:26" x14ac:dyDescent="0.3">
      <c r="A56" s="83" t="s">
        <v>123</v>
      </c>
      <c r="B56" s="83"/>
      <c r="C56" s="83"/>
      <c r="D56" s="83"/>
      <c r="E56" s="83"/>
      <c r="O56" s="79"/>
    </row>
    <row r="57" spans="1:26" x14ac:dyDescent="0.3">
      <c r="A57" t="s">
        <v>23</v>
      </c>
      <c r="B57" s="83" t="s">
        <v>32</v>
      </c>
      <c r="C57" s="83"/>
      <c r="D57" s="83" t="s">
        <v>34</v>
      </c>
      <c r="E57" s="83"/>
      <c r="F57" s="83" t="s">
        <v>36</v>
      </c>
      <c r="G57" s="83"/>
      <c r="H57" s="83" t="s">
        <v>37</v>
      </c>
      <c r="I57" s="83"/>
      <c r="J57" s="83" t="s">
        <v>150</v>
      </c>
      <c r="K57" s="83"/>
      <c r="L57" s="83"/>
      <c r="M57" s="83"/>
      <c r="P57" t="s">
        <v>23</v>
      </c>
      <c r="Q57" s="83" t="s">
        <v>32</v>
      </c>
      <c r="R57" s="83"/>
      <c r="S57" s="83" t="s">
        <v>34</v>
      </c>
      <c r="T57" s="83"/>
      <c r="U57" s="83" t="s">
        <v>36</v>
      </c>
      <c r="V57" s="83"/>
      <c r="W57" s="83" t="s">
        <v>37</v>
      </c>
      <c r="X57" s="83"/>
      <c r="Y57" s="83" t="s">
        <v>150</v>
      </c>
      <c r="Z57" s="83"/>
    </row>
    <row r="58" spans="1:26" x14ac:dyDescent="0.3">
      <c r="B58" s="9" t="s">
        <v>155</v>
      </c>
      <c r="C58" s="9" t="s">
        <v>154</v>
      </c>
      <c r="D58" s="9" t="s">
        <v>155</v>
      </c>
      <c r="E58" s="9" t="s">
        <v>154</v>
      </c>
      <c r="F58" s="9" t="s">
        <v>155</v>
      </c>
      <c r="G58" s="9" t="s">
        <v>154</v>
      </c>
      <c r="H58" s="9" t="s">
        <v>155</v>
      </c>
      <c r="I58" s="9" t="s">
        <v>154</v>
      </c>
      <c r="J58" s="9" t="s">
        <v>155</v>
      </c>
      <c r="K58" s="9" t="s">
        <v>151</v>
      </c>
      <c r="L58" s="9" t="s">
        <v>152</v>
      </c>
      <c r="M58" s="9" t="s">
        <v>153</v>
      </c>
      <c r="Q58" s="9" t="s">
        <v>158</v>
      </c>
      <c r="R58" s="9" t="s">
        <v>159</v>
      </c>
      <c r="S58" s="9" t="s">
        <v>158</v>
      </c>
      <c r="T58" s="9" t="s">
        <v>159</v>
      </c>
      <c r="U58" s="9" t="s">
        <v>158</v>
      </c>
      <c r="V58" s="9" t="s">
        <v>159</v>
      </c>
      <c r="W58" s="9" t="s">
        <v>158</v>
      </c>
      <c r="X58" s="9" t="s">
        <v>159</v>
      </c>
      <c r="Y58" s="9" t="s">
        <v>158</v>
      </c>
      <c r="Z58" s="9" t="s">
        <v>159</v>
      </c>
    </row>
    <row r="59" spans="1:26" x14ac:dyDescent="0.3">
      <c r="A59">
        <v>1999</v>
      </c>
      <c r="B59" s="1">
        <f>'YE release'!Y75</f>
        <v>23.962553202000002</v>
      </c>
      <c r="C59" s="1">
        <f>'YE release'!Z75</f>
        <v>420.65519999999998</v>
      </c>
      <c r="D59" s="1">
        <f>'YE release'!Y123</f>
        <v>906.52899508385826</v>
      </c>
      <c r="E59" s="1">
        <f>'YE release'!Z123</f>
        <v>117017.96918853575</v>
      </c>
      <c r="F59" s="1">
        <f>'YE release'!Y171</f>
        <v>2023.3247501678431</v>
      </c>
      <c r="G59" s="1">
        <f>'YE release'!Z171</f>
        <v>857541.98111974914</v>
      </c>
      <c r="H59" s="1">
        <f>'YE release'!Y195</f>
        <v>115.74028586550737</v>
      </c>
      <c r="I59" s="1">
        <f>'YE release'!Z195</f>
        <v>4808.827704945641</v>
      </c>
      <c r="J59" s="2">
        <f>SUM(B59,D59,F59,H59)</f>
        <v>3069.5565843192085</v>
      </c>
      <c r="K59" s="1">
        <f>SUM(C59,E59,G59,I59)</f>
        <v>979789.43321323057</v>
      </c>
      <c r="L59">
        <f>SQRT(K59)</f>
        <v>989.8431356600048</v>
      </c>
      <c r="M59" s="14">
        <f>L59/J59</f>
        <v>0.32247105028674372</v>
      </c>
      <c r="O59" s="78"/>
      <c r="P59">
        <v>1999</v>
      </c>
      <c r="Q59" s="1">
        <f t="shared" ref="Q59:Q82" si="25">B59</f>
        <v>23.962553202000002</v>
      </c>
      <c r="R59" s="80">
        <f t="shared" ref="R59:R82" si="26">SQRT(C59)/Q59</f>
        <v>0.85591382407511529</v>
      </c>
      <c r="S59" s="1">
        <f t="shared" ref="S59:S82" si="27">D59</f>
        <v>906.52899508385826</v>
      </c>
      <c r="T59" s="80">
        <f t="shared" ref="T59:T82" si="28">SQRT(E59)/S59</f>
        <v>0.37735019517070822</v>
      </c>
      <c r="U59" s="1">
        <f t="shared" ref="U59:U82" si="29">F59</f>
        <v>2023.3247501678431</v>
      </c>
      <c r="V59" s="80">
        <f t="shared" ref="V59:V82" si="30">SQRT(G59)/U59</f>
        <v>0.45768017526220628</v>
      </c>
      <c r="W59" s="1">
        <f t="shared" ref="W59:W82" si="31">H59</f>
        <v>115.74028586550737</v>
      </c>
      <c r="X59" s="80">
        <f t="shared" ref="X59:X82" si="32">SQRT(I59)/W59</f>
        <v>0.59914930218358309</v>
      </c>
      <c r="Y59" s="2">
        <f>W59+U59+S59+Q59</f>
        <v>3069.5565843192089</v>
      </c>
      <c r="Z59" s="80">
        <f>M59</f>
        <v>0.32247105028674372</v>
      </c>
    </row>
    <row r="60" spans="1:26" x14ac:dyDescent="0.3">
      <c r="A60">
        <v>2000</v>
      </c>
      <c r="B60" s="1">
        <f>'YE release'!Y76</f>
        <v>53.790168120798633</v>
      </c>
      <c r="C60" s="1">
        <f>'YE release'!Z76</f>
        <v>1751.510885462073</v>
      </c>
      <c r="D60" s="1">
        <f>'YE release'!Y124</f>
        <v>1346.3478636110051</v>
      </c>
      <c r="E60" s="1">
        <f>'YE release'!Z124</f>
        <v>81383.086472391034</v>
      </c>
      <c r="F60" s="1">
        <f>'YE release'!Y172</f>
        <v>797.88316961989074</v>
      </c>
      <c r="G60" s="1">
        <f>'YE release'!Z172</f>
        <v>137327.3168203379</v>
      </c>
      <c r="H60" s="1">
        <f>'YE release'!Y196</f>
        <v>220.74999278278466</v>
      </c>
      <c r="I60" s="1">
        <f>'YE release'!Z196</f>
        <v>26496.315187887565</v>
      </c>
      <c r="J60" s="2">
        <f t="shared" ref="J60:J79" si="33">SUM(B60,D60,F60,H60)</f>
        <v>2418.7711941344792</v>
      </c>
      <c r="K60" s="1">
        <f t="shared" ref="K60:K79" si="34">SUM(C60,E60,G60,I60)</f>
        <v>246958.22936607857</v>
      </c>
      <c r="L60">
        <f t="shared" ref="L60:L79" si="35">SQRT(K60)</f>
        <v>496.94892027861232</v>
      </c>
      <c r="M60" s="14">
        <f t="shared" ref="M60:M79" si="36">L60/J60</f>
        <v>0.20545511765797178</v>
      </c>
      <c r="O60" s="78"/>
      <c r="P60">
        <v>2000</v>
      </c>
      <c r="Q60" s="1">
        <f t="shared" si="25"/>
        <v>53.790168120798633</v>
      </c>
      <c r="R60" s="80">
        <f t="shared" si="26"/>
        <v>0.77804285481925939</v>
      </c>
      <c r="S60" s="1">
        <f t="shared" si="27"/>
        <v>1346.3478636110051</v>
      </c>
      <c r="T60" s="80">
        <f t="shared" si="28"/>
        <v>0.21188967397098379</v>
      </c>
      <c r="U60" s="1">
        <f t="shared" si="29"/>
        <v>797.88316961989074</v>
      </c>
      <c r="V60" s="80">
        <f t="shared" si="30"/>
        <v>0.46445020945474857</v>
      </c>
      <c r="W60" s="1">
        <f t="shared" si="31"/>
        <v>220.74999278278466</v>
      </c>
      <c r="X60" s="80">
        <f t="shared" si="32"/>
        <v>0.73738116910051543</v>
      </c>
      <c r="Y60" s="2">
        <f t="shared" ref="Y60:Y82" si="37">W60+U60+S60+Q60</f>
        <v>2418.7711941344792</v>
      </c>
      <c r="Z60" s="80">
        <f t="shared" ref="Z60:Z82" si="38">M60</f>
        <v>0.20545511765797178</v>
      </c>
    </row>
    <row r="61" spans="1:26" x14ac:dyDescent="0.3">
      <c r="A61">
        <v>2001</v>
      </c>
      <c r="B61" s="1">
        <f>'YE release'!Y77</f>
        <v>26.163195843</v>
      </c>
      <c r="C61" s="1">
        <f>'YE release'!Z77</f>
        <v>501.46619999999996</v>
      </c>
      <c r="D61" s="1">
        <f>'YE release'!Y125</f>
        <v>1371.3072728970121</v>
      </c>
      <c r="E61" s="1">
        <f>'YE release'!Z125</f>
        <v>258175.85201772911</v>
      </c>
      <c r="F61" s="1">
        <f>'YE release'!Y173</f>
        <v>3963.1847071110769</v>
      </c>
      <c r="G61" s="1">
        <f>'YE release'!Z173</f>
        <v>3317720.6572650676</v>
      </c>
      <c r="H61" s="1">
        <f>'YE release'!Y197</f>
        <v>398.19325826043729</v>
      </c>
      <c r="I61" s="1">
        <f>'YE release'!Z197</f>
        <v>91090.473136243352</v>
      </c>
      <c r="J61" s="2">
        <f t="shared" si="33"/>
        <v>5758.8484341115263</v>
      </c>
      <c r="K61" s="1">
        <f t="shared" si="34"/>
        <v>3667488.4486190402</v>
      </c>
      <c r="L61">
        <f t="shared" si="35"/>
        <v>1915.0687843048981</v>
      </c>
      <c r="M61" s="14">
        <f t="shared" si="36"/>
        <v>0.33254370317533011</v>
      </c>
      <c r="O61" s="79"/>
      <c r="P61">
        <v>2001</v>
      </c>
      <c r="Q61" s="1">
        <f t="shared" si="25"/>
        <v>26.163195843</v>
      </c>
      <c r="R61" s="80">
        <f t="shared" si="26"/>
        <v>0.8559138240751154</v>
      </c>
      <c r="S61" s="1">
        <f t="shared" si="27"/>
        <v>1371.3072728970121</v>
      </c>
      <c r="T61" s="80">
        <f t="shared" si="28"/>
        <v>0.37052970452692069</v>
      </c>
      <c r="U61" s="1">
        <f t="shared" si="29"/>
        <v>3963.1847071110769</v>
      </c>
      <c r="V61" s="80">
        <f t="shared" si="30"/>
        <v>0.45959531718201213</v>
      </c>
      <c r="W61" s="1">
        <f t="shared" si="31"/>
        <v>398.19325826043729</v>
      </c>
      <c r="X61" s="80">
        <f t="shared" si="32"/>
        <v>0.75795352339143218</v>
      </c>
      <c r="Y61" s="2">
        <f t="shared" si="37"/>
        <v>5758.8484341115263</v>
      </c>
      <c r="Z61" s="80">
        <f t="shared" si="38"/>
        <v>0.33254370317533011</v>
      </c>
    </row>
    <row r="62" spans="1:26" x14ac:dyDescent="0.3">
      <c r="A62">
        <v>2002</v>
      </c>
      <c r="B62" s="1">
        <f>'YE release'!Y78</f>
        <v>86.236315786626051</v>
      </c>
      <c r="C62" s="1">
        <f>'YE release'!Z78</f>
        <v>5944.7526478919144</v>
      </c>
      <c r="D62" s="1">
        <f>'YE release'!Y126</f>
        <v>523.74963599469334</v>
      </c>
      <c r="E62" s="1">
        <f>'YE release'!Z126</f>
        <v>21504.246463097377</v>
      </c>
      <c r="F62" s="1">
        <f>'YE release'!Y174</f>
        <v>2784.1540695755189</v>
      </c>
      <c r="G62" s="1">
        <f>'YE release'!Z174</f>
        <v>1632120.5305274515</v>
      </c>
      <c r="H62" s="1">
        <f>'YE release'!Y198</f>
        <v>298.05708969829436</v>
      </c>
      <c r="I62" s="1">
        <f>'YE release'!Z198</f>
        <v>25400.021386543929</v>
      </c>
      <c r="J62" s="2">
        <f t="shared" si="33"/>
        <v>3692.1971110551326</v>
      </c>
      <c r="K62" s="1">
        <f t="shared" si="34"/>
        <v>1684969.5510249848</v>
      </c>
      <c r="L62">
        <f t="shared" si="35"/>
        <v>1298.0637700147804</v>
      </c>
      <c r="M62" s="14">
        <f t="shared" si="36"/>
        <v>0.35156946689767277</v>
      </c>
      <c r="O62" s="79"/>
      <c r="P62">
        <v>2002</v>
      </c>
      <c r="Q62" s="1">
        <f t="shared" si="25"/>
        <v>86.236315786626051</v>
      </c>
      <c r="R62" s="80">
        <f t="shared" si="26"/>
        <v>0.8940806592343209</v>
      </c>
      <c r="S62" s="1">
        <f t="shared" si="27"/>
        <v>523.74963599469334</v>
      </c>
      <c r="T62" s="80">
        <f t="shared" si="28"/>
        <v>0.27998733080109001</v>
      </c>
      <c r="U62" s="1">
        <f t="shared" si="29"/>
        <v>2784.1540695755189</v>
      </c>
      <c r="V62" s="80">
        <f t="shared" si="30"/>
        <v>0.45886279835173471</v>
      </c>
      <c r="W62" s="1">
        <f t="shared" si="31"/>
        <v>298.05708969829436</v>
      </c>
      <c r="X62" s="80">
        <f t="shared" si="32"/>
        <v>0.53470911147243172</v>
      </c>
      <c r="Y62" s="2">
        <f t="shared" si="37"/>
        <v>3692.1971110551326</v>
      </c>
      <c r="Z62" s="80">
        <f t="shared" si="38"/>
        <v>0.35156946689767277</v>
      </c>
    </row>
    <row r="63" spans="1:26" x14ac:dyDescent="0.3">
      <c r="A63">
        <v>2003</v>
      </c>
      <c r="B63" s="1">
        <f>'YE release'!Y79</f>
        <v>188.65998559743196</v>
      </c>
      <c r="C63" s="1">
        <f>'YE release'!Z79</f>
        <v>25484.883271130664</v>
      </c>
      <c r="D63" s="1">
        <f>'YE release'!Y127</f>
        <v>1045.3772745098058</v>
      </c>
      <c r="E63" s="1">
        <f>'YE release'!Z127</f>
        <v>57155.151675075176</v>
      </c>
      <c r="F63" s="1">
        <f>'YE release'!Y175</f>
        <v>1655.1296143628315</v>
      </c>
      <c r="G63" s="1">
        <f>'YE release'!Z175</f>
        <v>493441.48134194419</v>
      </c>
      <c r="H63" s="1">
        <f>'YE release'!Y199</f>
        <v>206.68858644090645</v>
      </c>
      <c r="I63" s="1">
        <f>'YE release'!Z199</f>
        <v>4019.4475412022798</v>
      </c>
      <c r="J63" s="2">
        <f t="shared" si="33"/>
        <v>3095.8554609109756</v>
      </c>
      <c r="K63" s="1">
        <f t="shared" si="34"/>
        <v>580100.96382935229</v>
      </c>
      <c r="L63">
        <f t="shared" si="35"/>
        <v>761.6435937033491</v>
      </c>
      <c r="M63" s="14">
        <f t="shared" si="36"/>
        <v>0.24602039834225028</v>
      </c>
      <c r="O63" s="79"/>
      <c r="P63">
        <v>2003</v>
      </c>
      <c r="Q63" s="1">
        <f t="shared" si="25"/>
        <v>188.65998559743196</v>
      </c>
      <c r="R63" s="80">
        <f t="shared" si="26"/>
        <v>0.84617760565495315</v>
      </c>
      <c r="S63" s="1">
        <f t="shared" si="27"/>
        <v>1045.3772745098058</v>
      </c>
      <c r="T63" s="80">
        <f t="shared" si="28"/>
        <v>0.22869392914155498</v>
      </c>
      <c r="U63" s="1">
        <f t="shared" si="29"/>
        <v>1655.1296143628315</v>
      </c>
      <c r="V63" s="80">
        <f t="shared" si="30"/>
        <v>0.42441020552266229</v>
      </c>
      <c r="W63" s="1">
        <f t="shared" si="31"/>
        <v>206.68858644090645</v>
      </c>
      <c r="X63" s="80">
        <f t="shared" si="32"/>
        <v>0.30673736845593591</v>
      </c>
      <c r="Y63" s="2">
        <f t="shared" si="37"/>
        <v>3095.8554609109756</v>
      </c>
      <c r="Z63" s="80">
        <f t="shared" si="38"/>
        <v>0.24602039834225028</v>
      </c>
    </row>
    <row r="64" spans="1:26" x14ac:dyDescent="0.3">
      <c r="A64">
        <v>2004</v>
      </c>
      <c r="B64" s="1">
        <f>'YE release'!Y80</f>
        <v>148.78669734428809</v>
      </c>
      <c r="C64" s="1">
        <f>'YE release'!Z80</f>
        <v>24696.886986738918</v>
      </c>
      <c r="D64" s="1">
        <f>'YE release'!Y128</f>
        <v>1294.7507773604511</v>
      </c>
      <c r="E64" s="1">
        <f>'YE release'!Z128</f>
        <v>156009.32944754994</v>
      </c>
      <c r="F64" s="1">
        <f>'YE release'!Y176</f>
        <v>2594.6168108370457</v>
      </c>
      <c r="G64" s="1">
        <f>'YE release'!Z176</f>
        <v>1356776.3126184056</v>
      </c>
      <c r="H64" s="1">
        <f>'YE release'!Y200</f>
        <v>219.63988506126589</v>
      </c>
      <c r="I64" s="1">
        <f>'YE release'!Z200</f>
        <v>6571.1237521561561</v>
      </c>
      <c r="J64" s="2">
        <f t="shared" si="33"/>
        <v>4257.7941706030506</v>
      </c>
      <c r="K64" s="1">
        <f t="shared" si="34"/>
        <v>1544053.6528048506</v>
      </c>
      <c r="L64">
        <f t="shared" si="35"/>
        <v>1242.5995544844086</v>
      </c>
      <c r="M64" s="14">
        <f t="shared" si="36"/>
        <v>0.29184115170800135</v>
      </c>
      <c r="O64" s="79"/>
      <c r="P64">
        <v>2004</v>
      </c>
      <c r="Q64" s="1">
        <f t="shared" si="25"/>
        <v>148.78669734428809</v>
      </c>
      <c r="R64" s="80">
        <f t="shared" si="26"/>
        <v>1.0562263638715952</v>
      </c>
      <c r="S64" s="1">
        <f t="shared" si="27"/>
        <v>1294.7507773604511</v>
      </c>
      <c r="T64" s="80">
        <f t="shared" si="28"/>
        <v>0.30506269644015549</v>
      </c>
      <c r="U64" s="1">
        <f t="shared" si="29"/>
        <v>2594.6168108370457</v>
      </c>
      <c r="V64" s="80">
        <f t="shared" si="30"/>
        <v>0.44893234697513301</v>
      </c>
      <c r="W64" s="1">
        <f t="shared" si="31"/>
        <v>219.63988506126589</v>
      </c>
      <c r="X64" s="80">
        <f t="shared" si="32"/>
        <v>0.36906988995426887</v>
      </c>
      <c r="Y64" s="2">
        <f t="shared" si="37"/>
        <v>4257.7941706030506</v>
      </c>
      <c r="Z64" s="80">
        <f t="shared" si="38"/>
        <v>0.29184115170800135</v>
      </c>
    </row>
    <row r="65" spans="1:26" x14ac:dyDescent="0.3">
      <c r="A65">
        <v>2005</v>
      </c>
      <c r="B65" s="1">
        <f>'YE release'!Y81</f>
        <v>96.891485920266391</v>
      </c>
      <c r="C65" s="1">
        <f>'YE release'!Z81</f>
        <v>9805.1362512648338</v>
      </c>
      <c r="D65" s="1">
        <f>'YE release'!Y129</f>
        <v>1121.9748761245405</v>
      </c>
      <c r="E65" s="1">
        <f>'YE release'!Z129</f>
        <v>103822.60688085236</v>
      </c>
      <c r="F65" s="1">
        <f>'YE release'!Y177</f>
        <v>5141.9452493686631</v>
      </c>
      <c r="G65" s="1">
        <f>'YE release'!Z177</f>
        <v>5495641.8372397805</v>
      </c>
      <c r="H65" s="1">
        <f>'YE release'!Y201</f>
        <v>132.31290386992578</v>
      </c>
      <c r="I65" s="1">
        <f>'YE release'!Z201</f>
        <v>4055.5997441331274</v>
      </c>
      <c r="J65" s="2">
        <f t="shared" si="33"/>
        <v>6493.1245152833962</v>
      </c>
      <c r="K65" s="1">
        <f t="shared" si="34"/>
        <v>5613325.1801160304</v>
      </c>
      <c r="L65">
        <f t="shared" si="35"/>
        <v>2369.2456985538734</v>
      </c>
      <c r="M65" s="14">
        <f t="shared" si="36"/>
        <v>0.36488530182613726</v>
      </c>
      <c r="O65" s="79"/>
      <c r="P65">
        <v>2005</v>
      </c>
      <c r="Q65" s="1">
        <f t="shared" si="25"/>
        <v>96.891485920266391</v>
      </c>
      <c r="R65" s="80">
        <f t="shared" si="26"/>
        <v>1.0219771842060534</v>
      </c>
      <c r="S65" s="1">
        <f t="shared" si="27"/>
        <v>1121.9748761245405</v>
      </c>
      <c r="T65" s="80">
        <f t="shared" si="28"/>
        <v>0.28718571427067546</v>
      </c>
      <c r="U65" s="1">
        <f t="shared" si="29"/>
        <v>5141.9452493686631</v>
      </c>
      <c r="V65" s="80">
        <f t="shared" si="30"/>
        <v>0.45591277593599672</v>
      </c>
      <c r="W65" s="1">
        <f t="shared" si="31"/>
        <v>132.31290386992578</v>
      </c>
      <c r="X65" s="80">
        <f t="shared" si="32"/>
        <v>0.48131050707784945</v>
      </c>
      <c r="Y65" s="2">
        <f t="shared" si="37"/>
        <v>6493.1245152833953</v>
      </c>
      <c r="Z65" s="80">
        <f t="shared" si="38"/>
        <v>0.36488530182613726</v>
      </c>
    </row>
    <row r="66" spans="1:26" x14ac:dyDescent="0.3">
      <c r="A66">
        <v>2006</v>
      </c>
      <c r="B66" s="1">
        <f>'YE release'!Y82</f>
        <v>58.932103277582868</v>
      </c>
      <c r="C66" s="1">
        <f>'YE release'!Z82</f>
        <v>4349.515195798489</v>
      </c>
      <c r="D66" s="1">
        <f>'YE release'!Y130</f>
        <v>945.44322858071394</v>
      </c>
      <c r="E66" s="1">
        <f>'YE release'!Z130</f>
        <v>108882.16557588428</v>
      </c>
      <c r="F66" s="1">
        <f>'YE release'!Y178</f>
        <v>1192.3531869169062</v>
      </c>
      <c r="G66" s="1">
        <f>'YE release'!Z178</f>
        <v>282265.22685301327</v>
      </c>
      <c r="H66" s="1">
        <f>'YE release'!Y202</f>
        <v>276.69204933100247</v>
      </c>
      <c r="I66" s="1">
        <f>'YE release'!Z202</f>
        <v>15335.702882958434</v>
      </c>
      <c r="J66" s="2">
        <f t="shared" si="33"/>
        <v>2473.4205681062058</v>
      </c>
      <c r="K66" s="1">
        <f t="shared" si="34"/>
        <v>410832.61050765449</v>
      </c>
      <c r="L66">
        <f t="shared" si="35"/>
        <v>640.96225357477522</v>
      </c>
      <c r="M66" s="14">
        <f t="shared" si="36"/>
        <v>0.25914001922670721</v>
      </c>
      <c r="O66" s="79"/>
      <c r="P66">
        <v>2006</v>
      </c>
      <c r="Q66" s="1">
        <f t="shared" si="25"/>
        <v>58.932103277582868</v>
      </c>
      <c r="R66" s="80">
        <f t="shared" si="26"/>
        <v>1.119098941491147</v>
      </c>
      <c r="S66" s="1">
        <f t="shared" si="27"/>
        <v>945.44322858071394</v>
      </c>
      <c r="T66" s="80">
        <f t="shared" si="28"/>
        <v>0.34901405717845702</v>
      </c>
      <c r="U66" s="1">
        <f t="shared" si="29"/>
        <v>1192.3531869169062</v>
      </c>
      <c r="V66" s="80">
        <f t="shared" si="30"/>
        <v>0.44557803389347761</v>
      </c>
      <c r="W66" s="1">
        <f t="shared" si="31"/>
        <v>276.69204933100247</v>
      </c>
      <c r="X66" s="80">
        <f t="shared" si="32"/>
        <v>0.44756401683003028</v>
      </c>
      <c r="Y66" s="2">
        <f t="shared" si="37"/>
        <v>2473.4205681062053</v>
      </c>
      <c r="Z66" s="80">
        <f t="shared" si="38"/>
        <v>0.25914001922670721</v>
      </c>
    </row>
    <row r="67" spans="1:26" x14ac:dyDescent="0.3">
      <c r="A67">
        <v>2007</v>
      </c>
      <c r="B67" s="1">
        <f>'YE release'!Y83</f>
        <v>44.05871963850371</v>
      </c>
      <c r="C67" s="1">
        <f>'YE release'!Z83</f>
        <v>3062.4139172743648</v>
      </c>
      <c r="D67" s="1">
        <f>'YE release'!Y131</f>
        <v>565.84428079236523</v>
      </c>
      <c r="E67" s="1">
        <f>'YE release'!Z131</f>
        <v>41457.764038087495</v>
      </c>
      <c r="F67" s="1">
        <f>'YE release'!Y179</f>
        <v>1459.4500155882781</v>
      </c>
      <c r="G67" s="1">
        <f>'YE release'!Z179</f>
        <v>467633.99822389852</v>
      </c>
      <c r="H67" s="1">
        <f>'YE release'!Y203</f>
        <v>293.63933056225846</v>
      </c>
      <c r="I67" s="1">
        <f>'YE release'!Z203</f>
        <v>7351.4707743371664</v>
      </c>
      <c r="J67" s="2">
        <f t="shared" si="33"/>
        <v>2362.9923465814054</v>
      </c>
      <c r="K67" s="1">
        <f t="shared" si="34"/>
        <v>519505.64695359755</v>
      </c>
      <c r="L67">
        <f t="shared" si="35"/>
        <v>720.76740142267636</v>
      </c>
      <c r="M67" s="14">
        <f t="shared" si="36"/>
        <v>0.30502316372942423</v>
      </c>
      <c r="O67" s="79"/>
      <c r="P67">
        <v>2007</v>
      </c>
      <c r="Q67" s="1">
        <f t="shared" si="25"/>
        <v>44.05871963850371</v>
      </c>
      <c r="R67" s="80">
        <f t="shared" si="26"/>
        <v>1.2560301737613391</v>
      </c>
      <c r="S67" s="1">
        <f t="shared" si="27"/>
        <v>565.84428079236523</v>
      </c>
      <c r="T67" s="80">
        <f t="shared" si="28"/>
        <v>0.35983715715753956</v>
      </c>
      <c r="U67" s="1">
        <f t="shared" si="29"/>
        <v>1459.4500155882781</v>
      </c>
      <c r="V67" s="80">
        <f t="shared" si="30"/>
        <v>0.46855849219930712</v>
      </c>
      <c r="W67" s="1">
        <f t="shared" si="31"/>
        <v>293.63933056225846</v>
      </c>
      <c r="X67" s="80">
        <f t="shared" si="32"/>
        <v>0.29199330394294198</v>
      </c>
      <c r="Y67" s="2">
        <f t="shared" si="37"/>
        <v>2362.9923465814054</v>
      </c>
      <c r="Z67" s="80">
        <f t="shared" si="38"/>
        <v>0.30502316372942423</v>
      </c>
    </row>
    <row r="68" spans="1:26" x14ac:dyDescent="0.3">
      <c r="A68">
        <v>2008</v>
      </c>
      <c r="B68" s="1">
        <f>'YE release'!Y84</f>
        <v>35.978031991741076</v>
      </c>
      <c r="C68" s="1">
        <f>'YE release'!Z84</f>
        <v>1044.4319666114961</v>
      </c>
      <c r="D68" s="1">
        <f>'YE release'!Y132</f>
        <v>572.96947085338047</v>
      </c>
      <c r="E68" s="1">
        <f>'YE release'!Z132</f>
        <v>31902.105259076397</v>
      </c>
      <c r="F68" s="1">
        <f>'YE release'!Y180</f>
        <v>1044.6821098991823</v>
      </c>
      <c r="G68" s="1">
        <f>'YE release'!Z180</f>
        <v>228684.36455826394</v>
      </c>
      <c r="H68" s="1">
        <f>'YE release'!Y204</f>
        <v>270.70490378474881</v>
      </c>
      <c r="I68" s="1">
        <f>'YE release'!Z204</f>
        <v>7951.3507895230787</v>
      </c>
      <c r="J68" s="2">
        <f t="shared" si="33"/>
        <v>1924.3345165290525</v>
      </c>
      <c r="K68" s="1">
        <f t="shared" si="34"/>
        <v>269582.25257347495</v>
      </c>
      <c r="L68">
        <f t="shared" si="35"/>
        <v>519.21310901543598</v>
      </c>
      <c r="M68" s="14">
        <f t="shared" si="36"/>
        <v>0.26981437195854463</v>
      </c>
      <c r="O68" s="79"/>
      <c r="P68">
        <v>2008</v>
      </c>
      <c r="Q68" s="1">
        <f t="shared" si="25"/>
        <v>35.978031991741076</v>
      </c>
      <c r="R68" s="80">
        <f t="shared" si="26"/>
        <v>0.89826126883262525</v>
      </c>
      <c r="S68" s="1">
        <f t="shared" si="27"/>
        <v>572.96947085338047</v>
      </c>
      <c r="T68" s="80">
        <f t="shared" si="28"/>
        <v>0.31172970564314945</v>
      </c>
      <c r="U68" s="1">
        <f t="shared" si="29"/>
        <v>1044.6821098991823</v>
      </c>
      <c r="V68" s="80">
        <f t="shared" si="30"/>
        <v>0.45775603496851469</v>
      </c>
      <c r="W68" s="1">
        <f t="shared" si="31"/>
        <v>270.70490378474881</v>
      </c>
      <c r="X68" s="80">
        <f t="shared" si="32"/>
        <v>0.32940056047640015</v>
      </c>
      <c r="Y68" s="2">
        <f t="shared" si="37"/>
        <v>1924.3345165290525</v>
      </c>
      <c r="Z68" s="80">
        <f t="shared" si="38"/>
        <v>0.26981437195854463</v>
      </c>
    </row>
    <row r="69" spans="1:26" x14ac:dyDescent="0.3">
      <c r="A69">
        <v>2009</v>
      </c>
      <c r="B69" s="1">
        <f>'YE release'!Y85</f>
        <v>1</v>
      </c>
      <c r="C69" s="1">
        <f>'YE release'!Z85</f>
        <v>0</v>
      </c>
      <c r="D69" s="1">
        <f>'YE release'!Y133</f>
        <v>294.54779827505467</v>
      </c>
      <c r="E69" s="1">
        <f>'YE release'!Z133</f>
        <v>7169.983725063028</v>
      </c>
      <c r="F69" s="1">
        <f>'YE release'!Y181</f>
        <v>832.52055611959725</v>
      </c>
      <c r="G69" s="1">
        <f>'YE release'!Z181</f>
        <v>141010.56560076686</v>
      </c>
      <c r="H69" s="1">
        <f>'YE release'!Y205</f>
        <v>313.78205062825646</v>
      </c>
      <c r="I69" s="1">
        <f>'YE release'!Z205</f>
        <v>11521.9248489808</v>
      </c>
      <c r="J69" s="2">
        <f t="shared" si="33"/>
        <v>1441.8504050229085</v>
      </c>
      <c r="K69" s="1">
        <f t="shared" si="34"/>
        <v>159702.47417481069</v>
      </c>
      <c r="L69">
        <f t="shared" si="35"/>
        <v>399.62791966379262</v>
      </c>
      <c r="M69" s="14">
        <f t="shared" si="36"/>
        <v>0.27716323293430933</v>
      </c>
      <c r="O69" s="79"/>
      <c r="P69">
        <v>2009</v>
      </c>
      <c r="Q69" s="1">
        <f t="shared" si="25"/>
        <v>1</v>
      </c>
      <c r="R69" s="80">
        <f t="shared" si="26"/>
        <v>0</v>
      </c>
      <c r="S69" s="1">
        <f t="shared" si="27"/>
        <v>294.54779827505467</v>
      </c>
      <c r="T69" s="80">
        <f t="shared" si="28"/>
        <v>0.28747713245350309</v>
      </c>
      <c r="U69" s="1">
        <f t="shared" si="29"/>
        <v>832.52055611959725</v>
      </c>
      <c r="V69" s="80">
        <f t="shared" si="30"/>
        <v>0.45105641273170516</v>
      </c>
      <c r="W69" s="1">
        <f t="shared" si="31"/>
        <v>313.78205062825646</v>
      </c>
      <c r="X69" s="80">
        <f t="shared" si="32"/>
        <v>0.34208530791135672</v>
      </c>
      <c r="Y69" s="2">
        <f t="shared" si="37"/>
        <v>1441.8504050229083</v>
      </c>
      <c r="Z69" s="80">
        <f t="shared" si="38"/>
        <v>0.27716323293430933</v>
      </c>
    </row>
    <row r="70" spans="1:26" x14ac:dyDescent="0.3">
      <c r="A70">
        <v>2010</v>
      </c>
      <c r="B70" s="1">
        <f>'YE release'!Y86</f>
        <v>18</v>
      </c>
      <c r="C70" s="1">
        <f>'YE release'!Z86</f>
        <v>0</v>
      </c>
      <c r="D70" s="1">
        <f>'YE release'!Y134</f>
        <v>294.89625355033206</v>
      </c>
      <c r="E70" s="1">
        <f>'YE release'!Z134</f>
        <v>8243.9061106094123</v>
      </c>
      <c r="F70" s="1">
        <f>'YE release'!Y182</f>
        <v>488.87113686560406</v>
      </c>
      <c r="G70" s="1">
        <f>'YE release'!Z182</f>
        <v>42240.071195147873</v>
      </c>
      <c r="H70" s="1">
        <f>'YE release'!Y206</f>
        <v>307.68639494909041</v>
      </c>
      <c r="I70" s="1">
        <f>'YE release'!Z206</f>
        <v>2428.1112141130793</v>
      </c>
      <c r="J70" s="2">
        <f t="shared" si="33"/>
        <v>1109.4537853650265</v>
      </c>
      <c r="K70" s="1">
        <f t="shared" si="34"/>
        <v>52912.088519870369</v>
      </c>
      <c r="L70">
        <f t="shared" si="35"/>
        <v>230.02627788987581</v>
      </c>
      <c r="M70" s="14">
        <f t="shared" si="36"/>
        <v>0.20733290644836891</v>
      </c>
      <c r="O70" s="79"/>
      <c r="P70">
        <v>2010</v>
      </c>
      <c r="Q70" s="1">
        <f t="shared" si="25"/>
        <v>18</v>
      </c>
      <c r="R70" s="80">
        <f t="shared" si="26"/>
        <v>0</v>
      </c>
      <c r="S70" s="1">
        <f t="shared" si="27"/>
        <v>294.89625355033206</v>
      </c>
      <c r="T70" s="80">
        <f t="shared" si="28"/>
        <v>0.30789119080290289</v>
      </c>
      <c r="U70" s="1">
        <f t="shared" si="29"/>
        <v>488.87113686560406</v>
      </c>
      <c r="V70" s="80">
        <f t="shared" si="30"/>
        <v>0.42040504943796791</v>
      </c>
      <c r="W70" s="1">
        <f t="shared" si="31"/>
        <v>307.68639494909041</v>
      </c>
      <c r="X70" s="80">
        <f t="shared" si="32"/>
        <v>0.16014965005082737</v>
      </c>
      <c r="Y70" s="2">
        <f t="shared" si="37"/>
        <v>1109.4537853650265</v>
      </c>
      <c r="Z70" s="80">
        <f t="shared" si="38"/>
        <v>0.20733290644836891</v>
      </c>
    </row>
    <row r="71" spans="1:26" x14ac:dyDescent="0.3">
      <c r="A71">
        <v>2011</v>
      </c>
      <c r="B71" s="1">
        <f>'YE release'!Y87</f>
        <v>120.66251162790699</v>
      </c>
      <c r="C71" s="1">
        <f>'YE release'!Z87</f>
        <v>8177.8905904471558</v>
      </c>
      <c r="D71" s="1">
        <f>'YE release'!Y135</f>
        <v>847.64298046336478</v>
      </c>
      <c r="E71" s="1">
        <f>'YE release'!Z135</f>
        <v>97194.111540100581</v>
      </c>
      <c r="F71" s="1">
        <f>'YE release'!Y183</f>
        <v>286.44801312254248</v>
      </c>
      <c r="G71" s="1">
        <f>'YE release'!Z183</f>
        <v>43646.020010183915</v>
      </c>
      <c r="H71" s="1">
        <f>'YE release'!Y207</f>
        <v>201.894655979498</v>
      </c>
      <c r="I71" s="1">
        <f>'YE release'!Z207</f>
        <v>10097.970634174771</v>
      </c>
      <c r="J71" s="2">
        <f t="shared" si="33"/>
        <v>1456.6481611933123</v>
      </c>
      <c r="K71" s="1">
        <f t="shared" si="34"/>
        <v>159115.99277490642</v>
      </c>
      <c r="L71">
        <f t="shared" si="35"/>
        <v>398.8934604313618</v>
      </c>
      <c r="M71" s="14">
        <f t="shared" si="36"/>
        <v>0.27384338308887241</v>
      </c>
      <c r="O71" s="79"/>
      <c r="P71">
        <v>2011</v>
      </c>
      <c r="Q71" s="1">
        <f t="shared" si="25"/>
        <v>120.66251162790699</v>
      </c>
      <c r="R71" s="80">
        <f t="shared" si="26"/>
        <v>0.74945970350685442</v>
      </c>
      <c r="S71" s="1">
        <f t="shared" si="27"/>
        <v>847.64298046336478</v>
      </c>
      <c r="T71" s="80">
        <f t="shared" si="28"/>
        <v>0.3677960046657584</v>
      </c>
      <c r="U71" s="1">
        <f t="shared" si="29"/>
        <v>286.44801312254248</v>
      </c>
      <c r="V71" s="80">
        <f t="shared" si="30"/>
        <v>0.72933408326368698</v>
      </c>
      <c r="W71" s="1">
        <f t="shared" si="31"/>
        <v>201.894655979498</v>
      </c>
      <c r="X71" s="80">
        <f t="shared" si="32"/>
        <v>0.49772817781692497</v>
      </c>
      <c r="Y71" s="2">
        <f t="shared" si="37"/>
        <v>1456.6481611933123</v>
      </c>
      <c r="Z71" s="80">
        <f t="shared" si="38"/>
        <v>0.27384338308887241</v>
      </c>
    </row>
    <row r="72" spans="1:26" x14ac:dyDescent="0.3">
      <c r="A72">
        <v>2012</v>
      </c>
      <c r="B72" s="1">
        <f>'YE release'!Y88</f>
        <v>41.689465270980925</v>
      </c>
      <c r="C72" s="1">
        <f>'YE release'!Z88</f>
        <v>179.84188711920052</v>
      </c>
      <c r="D72" s="1">
        <f>'YE release'!Y136</f>
        <v>403.00751407043509</v>
      </c>
      <c r="E72" s="1">
        <f>'YE release'!Z136</f>
        <v>20641.420844080334</v>
      </c>
      <c r="F72" s="1">
        <f>'YE release'!Y184</f>
        <v>1085.8064475167103</v>
      </c>
      <c r="G72" s="1">
        <f>'YE release'!Z184</f>
        <v>767760.03285676858</v>
      </c>
      <c r="H72" s="1">
        <f>'YE release'!Y208</f>
        <v>117.66290954121969</v>
      </c>
      <c r="I72" s="1">
        <f>'YE release'!Z208</f>
        <v>2300.0531038226136</v>
      </c>
      <c r="J72" s="2">
        <f t="shared" si="33"/>
        <v>1648.1663363993459</v>
      </c>
      <c r="K72" s="1">
        <f t="shared" si="34"/>
        <v>790881.34869179071</v>
      </c>
      <c r="L72">
        <f t="shared" si="35"/>
        <v>889.31510090169434</v>
      </c>
      <c r="M72" s="14">
        <f t="shared" si="36"/>
        <v>0.53957848868854452</v>
      </c>
      <c r="O72" s="79"/>
      <c r="P72">
        <v>2012</v>
      </c>
      <c r="Q72" s="1">
        <f t="shared" si="25"/>
        <v>41.689465270980925</v>
      </c>
      <c r="R72" s="80">
        <f t="shared" si="26"/>
        <v>0.32167632671941854</v>
      </c>
      <c r="S72" s="1">
        <f t="shared" si="27"/>
        <v>403.00751407043509</v>
      </c>
      <c r="T72" s="80">
        <f t="shared" si="28"/>
        <v>0.35649763295639009</v>
      </c>
      <c r="U72" s="1">
        <f t="shared" si="29"/>
        <v>1085.8064475167103</v>
      </c>
      <c r="V72" s="80">
        <f t="shared" si="30"/>
        <v>0.80697547101754452</v>
      </c>
      <c r="W72" s="1">
        <f t="shared" si="31"/>
        <v>117.66290954121969</v>
      </c>
      <c r="X72" s="80">
        <f t="shared" si="32"/>
        <v>0.40759546965608029</v>
      </c>
      <c r="Y72" s="2">
        <f t="shared" si="37"/>
        <v>1648.1663363993459</v>
      </c>
      <c r="Z72" s="80">
        <f t="shared" si="38"/>
        <v>0.53957848868854452</v>
      </c>
    </row>
    <row r="73" spans="1:26" x14ac:dyDescent="0.3">
      <c r="A73">
        <v>2013</v>
      </c>
      <c r="B73" s="1">
        <f>'YE release'!Y89</f>
        <v>93.813276790220641</v>
      </c>
      <c r="C73" s="1">
        <f>'YE release'!Z89</f>
        <v>1669.0446128576903</v>
      </c>
      <c r="D73" s="1">
        <f>'YE release'!Y137</f>
        <v>475.48553307625315</v>
      </c>
      <c r="E73" s="1">
        <f>'YE release'!Z137</f>
        <v>23899.30464848697</v>
      </c>
      <c r="F73" s="1">
        <f>'YE release'!Y185</f>
        <v>463.25645898100896</v>
      </c>
      <c r="G73" s="1">
        <f>'YE release'!Z185</f>
        <v>173560.29758287358</v>
      </c>
      <c r="H73" s="1">
        <f>'YE release'!Y209</f>
        <v>153.61740388564112</v>
      </c>
      <c r="I73" s="1">
        <f>'YE release'!Z209</f>
        <v>7434.016281299173</v>
      </c>
      <c r="J73" s="2">
        <f t="shared" si="33"/>
        <v>1186.1726727331238</v>
      </c>
      <c r="K73" s="1">
        <f t="shared" si="34"/>
        <v>206562.66312551743</v>
      </c>
      <c r="L73">
        <f t="shared" si="35"/>
        <v>454.49165352679188</v>
      </c>
      <c r="M73" s="14">
        <f t="shared" si="36"/>
        <v>0.38315808817241875</v>
      </c>
      <c r="O73" s="79"/>
      <c r="P73">
        <v>2013</v>
      </c>
      <c r="Q73" s="1">
        <f t="shared" si="25"/>
        <v>93.813276790220641</v>
      </c>
      <c r="R73" s="80">
        <f t="shared" si="26"/>
        <v>0.43548145675530969</v>
      </c>
      <c r="S73" s="1">
        <f t="shared" si="27"/>
        <v>475.48553307625315</v>
      </c>
      <c r="T73" s="80">
        <f t="shared" si="28"/>
        <v>0.3251287129460122</v>
      </c>
      <c r="U73" s="1">
        <f t="shared" si="29"/>
        <v>463.25645898100896</v>
      </c>
      <c r="V73" s="80">
        <f t="shared" si="30"/>
        <v>0.89929817036287851</v>
      </c>
      <c r="W73" s="1">
        <f t="shared" si="31"/>
        <v>153.61740388564112</v>
      </c>
      <c r="X73" s="80">
        <f t="shared" si="32"/>
        <v>0.5612693576035761</v>
      </c>
      <c r="Y73" s="2">
        <f t="shared" si="37"/>
        <v>1186.172672733124</v>
      </c>
      <c r="Z73" s="80">
        <f t="shared" si="38"/>
        <v>0.38315808817241875</v>
      </c>
    </row>
    <row r="74" spans="1:26" x14ac:dyDescent="0.3">
      <c r="A74">
        <v>2014</v>
      </c>
      <c r="B74" s="1">
        <f>'YE release'!Y90</f>
        <v>27.818956021654277</v>
      </c>
      <c r="C74" s="1">
        <f>'YE release'!Z90</f>
        <v>701.66011950414702</v>
      </c>
      <c r="D74" s="1">
        <f>'YE release'!Y138</f>
        <v>595.3863679265919</v>
      </c>
      <c r="E74" s="1">
        <f>'YE release'!Z138</f>
        <v>64369.517485291683</v>
      </c>
      <c r="F74" s="1">
        <f>'YE release'!Y186</f>
        <v>1047.4374808313053</v>
      </c>
      <c r="G74" s="1">
        <f>'YE release'!Z186</f>
        <v>943711.25772115856</v>
      </c>
      <c r="H74" s="1">
        <f>'YE release'!Y210</f>
        <v>308.50523273280885</v>
      </c>
      <c r="I74" s="1">
        <f>'YE release'!Z210</f>
        <v>12078.348836604817</v>
      </c>
      <c r="J74" s="2">
        <f t="shared" si="33"/>
        <v>1979.1480375123601</v>
      </c>
      <c r="K74" s="1">
        <f t="shared" si="34"/>
        <v>1020860.7841625592</v>
      </c>
      <c r="L74">
        <f t="shared" si="35"/>
        <v>1010.3765556279299</v>
      </c>
      <c r="M74" s="14">
        <f t="shared" si="36"/>
        <v>0.51051085440677646</v>
      </c>
      <c r="O74" s="79"/>
      <c r="P74">
        <v>2014</v>
      </c>
      <c r="Q74" s="1">
        <f t="shared" si="25"/>
        <v>27.818956021654277</v>
      </c>
      <c r="R74" s="80">
        <f t="shared" si="26"/>
        <v>0.9521877032516165</v>
      </c>
      <c r="S74" s="1">
        <f t="shared" si="27"/>
        <v>595.3863679265919</v>
      </c>
      <c r="T74" s="80">
        <f t="shared" si="28"/>
        <v>0.42612914638318017</v>
      </c>
      <c r="U74" s="1">
        <f t="shared" si="29"/>
        <v>1047.4374808313053</v>
      </c>
      <c r="V74" s="80">
        <f t="shared" si="30"/>
        <v>0.92745203307060831</v>
      </c>
      <c r="W74" s="1">
        <f t="shared" si="31"/>
        <v>308.50523273280885</v>
      </c>
      <c r="X74" s="80">
        <f t="shared" si="32"/>
        <v>0.35623882481171087</v>
      </c>
      <c r="Y74" s="2">
        <f t="shared" si="37"/>
        <v>1979.1480375123601</v>
      </c>
      <c r="Z74" s="80">
        <f t="shared" si="38"/>
        <v>0.51051085440677646</v>
      </c>
    </row>
    <row r="75" spans="1:26" x14ac:dyDescent="0.3">
      <c r="A75">
        <v>2015</v>
      </c>
      <c r="B75" s="1">
        <f>'YE release'!Y91</f>
        <v>44.18128332784805</v>
      </c>
      <c r="C75" s="1">
        <f>'YE release'!Z91</f>
        <v>999.25578639411356</v>
      </c>
      <c r="D75" s="1">
        <f>'YE release'!Y139</f>
        <v>433.18905586516854</v>
      </c>
      <c r="E75" s="1">
        <f>'YE release'!Z139</f>
        <v>20889.636422402655</v>
      </c>
      <c r="F75" s="1">
        <f>'YE release'!Y187</f>
        <v>1339.887596623209</v>
      </c>
      <c r="G75" s="1">
        <f>'YE release'!Z187</f>
        <v>1234404.4168539948</v>
      </c>
      <c r="H75" s="1">
        <f>'YE release'!Y211</f>
        <v>155.97019522966829</v>
      </c>
      <c r="I75" s="1">
        <f>'YE release'!Z211</f>
        <v>1696.6545841176496</v>
      </c>
      <c r="J75" s="2">
        <f t="shared" si="33"/>
        <v>1973.2281310458939</v>
      </c>
      <c r="K75" s="1">
        <f t="shared" si="34"/>
        <v>1257989.9636469092</v>
      </c>
      <c r="L75">
        <f t="shared" si="35"/>
        <v>1121.6015173166045</v>
      </c>
      <c r="M75" s="14">
        <f t="shared" si="36"/>
        <v>0.56840945031637502</v>
      </c>
      <c r="O75" s="79"/>
      <c r="P75">
        <v>2015</v>
      </c>
      <c r="Q75" s="1">
        <f t="shared" si="25"/>
        <v>44.18128332784805</v>
      </c>
      <c r="R75" s="80">
        <f t="shared" si="26"/>
        <v>0.71548413672589606</v>
      </c>
      <c r="S75" s="1">
        <f t="shared" si="27"/>
        <v>433.18905586516854</v>
      </c>
      <c r="T75" s="80">
        <f t="shared" si="28"/>
        <v>0.33364756880178859</v>
      </c>
      <c r="U75" s="1">
        <f t="shared" si="29"/>
        <v>1339.887596623209</v>
      </c>
      <c r="V75" s="80">
        <f t="shared" si="30"/>
        <v>0.82920204911533113</v>
      </c>
      <c r="W75" s="1">
        <f t="shared" si="31"/>
        <v>155.97019522966829</v>
      </c>
      <c r="X75" s="80">
        <f t="shared" si="32"/>
        <v>0.26409191249871133</v>
      </c>
      <c r="Y75" s="2">
        <f t="shared" si="37"/>
        <v>1973.2281310458936</v>
      </c>
      <c r="Z75" s="80">
        <f t="shared" si="38"/>
        <v>0.56840945031637502</v>
      </c>
    </row>
    <row r="76" spans="1:26" x14ac:dyDescent="0.3">
      <c r="A76">
        <v>2016</v>
      </c>
      <c r="B76" s="1">
        <f>'YE release'!Y92</f>
        <v>25</v>
      </c>
      <c r="C76" s="1">
        <f>'YE release'!Z92</f>
        <v>0</v>
      </c>
      <c r="D76" s="1">
        <f>'YE release'!Y140</f>
        <v>817.3489154847432</v>
      </c>
      <c r="E76" s="1">
        <f>'YE release'!Z140</f>
        <v>56830.693756978493</v>
      </c>
      <c r="F76" s="1">
        <f>'YE release'!Y188</f>
        <v>509.21401396713094</v>
      </c>
      <c r="G76" s="1">
        <f>'YE release'!Z188</f>
        <v>141853.33425518277</v>
      </c>
      <c r="H76" s="1">
        <f>'YE release'!Y212</f>
        <v>246.53504544383844</v>
      </c>
      <c r="I76" s="1">
        <f>'YE release'!Z212</f>
        <v>5363.3545157424433</v>
      </c>
      <c r="J76" s="2">
        <f t="shared" si="33"/>
        <v>1598.0979748957127</v>
      </c>
      <c r="K76" s="1">
        <f t="shared" si="34"/>
        <v>204047.38252790371</v>
      </c>
      <c r="L76">
        <f t="shared" si="35"/>
        <v>451.71604192003599</v>
      </c>
      <c r="M76" s="14">
        <f t="shared" si="36"/>
        <v>0.28265854097557047</v>
      </c>
      <c r="O76" s="79"/>
      <c r="P76">
        <v>2016</v>
      </c>
      <c r="Q76" s="1">
        <f t="shared" si="25"/>
        <v>25</v>
      </c>
      <c r="R76" s="80">
        <f t="shared" si="26"/>
        <v>0</v>
      </c>
      <c r="S76" s="1">
        <f t="shared" si="27"/>
        <v>817.3489154847432</v>
      </c>
      <c r="T76" s="80">
        <f t="shared" si="28"/>
        <v>0.29166477940396096</v>
      </c>
      <c r="U76" s="1">
        <f t="shared" si="29"/>
        <v>509.21401396713094</v>
      </c>
      <c r="V76" s="80">
        <f t="shared" si="30"/>
        <v>0.73963835987323112</v>
      </c>
      <c r="W76" s="1">
        <f t="shared" si="31"/>
        <v>246.53504544383844</v>
      </c>
      <c r="X76" s="80">
        <f t="shared" si="32"/>
        <v>0.29705686164176603</v>
      </c>
      <c r="Y76" s="2">
        <f t="shared" si="37"/>
        <v>1598.0979748957125</v>
      </c>
      <c r="Z76" s="80">
        <f t="shared" si="38"/>
        <v>0.28265854097557047</v>
      </c>
    </row>
    <row r="77" spans="1:26" x14ac:dyDescent="0.3">
      <c r="A77">
        <v>2017</v>
      </c>
      <c r="B77" s="1">
        <f>'YE release'!Y93</f>
        <v>24.393216704652772</v>
      </c>
      <c r="C77" s="1">
        <f>'YE release'!Z93</f>
        <v>288.65102792386466</v>
      </c>
      <c r="D77" s="1">
        <f>'YE release'!Y141</f>
        <v>283.85380043357793</v>
      </c>
      <c r="E77" s="1">
        <f>'YE release'!Z141</f>
        <v>6513.7713340371756</v>
      </c>
      <c r="F77" s="1">
        <f>'YE release'!Y189</f>
        <v>809.7006898917017</v>
      </c>
      <c r="G77" s="1">
        <f>'YE release'!Z189</f>
        <v>366333.67979425291</v>
      </c>
      <c r="H77" s="1">
        <f>'YE release'!Y213</f>
        <v>242.60899972333777</v>
      </c>
      <c r="I77" s="1">
        <f>'YE release'!Z213</f>
        <v>11781.015183739071</v>
      </c>
      <c r="J77" s="2">
        <f t="shared" si="33"/>
        <v>1360.5567067532702</v>
      </c>
      <c r="K77" s="1">
        <f t="shared" si="34"/>
        <v>384917.11733995302</v>
      </c>
      <c r="L77">
        <f t="shared" si="35"/>
        <v>620.41688995380605</v>
      </c>
      <c r="M77" s="14">
        <f t="shared" si="36"/>
        <v>0.45600222826016718</v>
      </c>
      <c r="O77" s="79"/>
      <c r="P77">
        <v>2017</v>
      </c>
      <c r="Q77" s="1">
        <f t="shared" si="25"/>
        <v>24.393216704652772</v>
      </c>
      <c r="R77" s="80">
        <f t="shared" si="26"/>
        <v>0.69649416150368715</v>
      </c>
      <c r="S77" s="1">
        <f t="shared" si="27"/>
        <v>283.85380043357793</v>
      </c>
      <c r="T77" s="80">
        <f t="shared" si="28"/>
        <v>0.28432925104001727</v>
      </c>
      <c r="U77" s="1">
        <f t="shared" si="29"/>
        <v>809.7006898917017</v>
      </c>
      <c r="V77" s="80">
        <f t="shared" si="30"/>
        <v>0.74750467803937193</v>
      </c>
      <c r="W77" s="1">
        <f t="shared" si="31"/>
        <v>242.60899972333777</v>
      </c>
      <c r="X77" s="80">
        <f t="shared" si="32"/>
        <v>0.44738812311029086</v>
      </c>
      <c r="Y77" s="2">
        <f t="shared" si="37"/>
        <v>1360.5567067532702</v>
      </c>
      <c r="Z77" s="80">
        <f t="shared" si="38"/>
        <v>0.45600222826016718</v>
      </c>
    </row>
    <row r="78" spans="1:26" x14ac:dyDescent="0.3">
      <c r="A78">
        <v>2018</v>
      </c>
      <c r="B78" s="1">
        <f>'YE release'!Y94</f>
        <v>33.955989948594535</v>
      </c>
      <c r="C78" s="1">
        <f>'YE release'!Z94</f>
        <v>584.6769158862337</v>
      </c>
      <c r="D78" s="1">
        <f>'YE release'!Y142</f>
        <v>936.68136857273828</v>
      </c>
      <c r="E78" s="1">
        <f>'YE release'!Z142</f>
        <v>99468.937428640973</v>
      </c>
      <c r="F78" s="1">
        <f>'YE release'!Y190</f>
        <v>686.0574159632705</v>
      </c>
      <c r="G78" s="1">
        <f>'YE release'!Z190</f>
        <v>456273.60151367064</v>
      </c>
      <c r="H78" s="1">
        <f>'YE release'!Y214</f>
        <v>413.53680511441576</v>
      </c>
      <c r="I78" s="1">
        <f>'YE release'!Z214</f>
        <v>15764.586655385025</v>
      </c>
      <c r="J78" s="2">
        <f t="shared" si="33"/>
        <v>2070.2315795990189</v>
      </c>
      <c r="K78" s="1">
        <f t="shared" si="34"/>
        <v>572091.80251358286</v>
      </c>
      <c r="L78">
        <f t="shared" si="35"/>
        <v>756.36750492970202</v>
      </c>
      <c r="M78" s="14">
        <f t="shared" si="36"/>
        <v>0.36535405622408779</v>
      </c>
      <c r="O78" s="79"/>
      <c r="P78">
        <v>2018</v>
      </c>
      <c r="Q78" s="1">
        <f t="shared" si="25"/>
        <v>33.955989948594535</v>
      </c>
      <c r="R78" s="80">
        <f t="shared" si="26"/>
        <v>0.712100970021319</v>
      </c>
      <c r="S78" s="1">
        <f t="shared" si="27"/>
        <v>936.68136857273828</v>
      </c>
      <c r="T78" s="80">
        <f t="shared" si="28"/>
        <v>0.33670677688741918</v>
      </c>
      <c r="U78" s="1">
        <f t="shared" si="29"/>
        <v>686.0574159632705</v>
      </c>
      <c r="V78" s="80">
        <f t="shared" si="30"/>
        <v>0.98458271711150458</v>
      </c>
      <c r="W78" s="1">
        <f t="shared" si="31"/>
        <v>413.53680511441576</v>
      </c>
      <c r="X78" s="80">
        <f t="shared" si="32"/>
        <v>0.30361772786385482</v>
      </c>
      <c r="Y78" s="2">
        <f t="shared" si="37"/>
        <v>2070.2315795990189</v>
      </c>
      <c r="Z78" s="80">
        <f t="shared" si="38"/>
        <v>0.36535405622408779</v>
      </c>
    </row>
    <row r="79" spans="1:26" x14ac:dyDescent="0.3">
      <c r="A79">
        <v>2019</v>
      </c>
      <c r="B79" s="1">
        <f>'YE release'!Y95</f>
        <v>27.800799563037977</v>
      </c>
      <c r="C79" s="1">
        <f>'YE release'!Z95</f>
        <v>42.740905628502802</v>
      </c>
      <c r="D79" s="1">
        <f>'YE release'!Y143</f>
        <v>1175.5613532540438</v>
      </c>
      <c r="E79" s="1">
        <f>'YE release'!Z143</f>
        <v>122461.52124401955</v>
      </c>
      <c r="F79" s="1">
        <f>'YE release'!Y191</f>
        <v>2309.598575572315</v>
      </c>
      <c r="G79" s="1">
        <f>'YE release'!Z191</f>
        <v>1964218.422241779</v>
      </c>
      <c r="H79" s="1">
        <f>'YE release'!Y215</f>
        <v>1103.9635394939994</v>
      </c>
      <c r="I79" s="1">
        <f>'YE release'!Z215</f>
        <v>15589.357648894875</v>
      </c>
      <c r="J79" s="2">
        <f t="shared" si="33"/>
        <v>4616.9242678833962</v>
      </c>
      <c r="K79" s="1">
        <f t="shared" si="34"/>
        <v>2102312.042040322</v>
      </c>
      <c r="L79">
        <f t="shared" si="35"/>
        <v>1449.9351854618612</v>
      </c>
      <c r="M79" s="14">
        <f t="shared" si="36"/>
        <v>0.31404785985943323</v>
      </c>
      <c r="O79" s="79"/>
      <c r="P79">
        <v>2019</v>
      </c>
      <c r="Q79" s="1">
        <f t="shared" si="25"/>
        <v>27.800799563037977</v>
      </c>
      <c r="R79" s="80">
        <f t="shared" si="26"/>
        <v>0.23516060750430839</v>
      </c>
      <c r="S79" s="1">
        <f t="shared" si="27"/>
        <v>1175.5613532540438</v>
      </c>
      <c r="T79" s="80">
        <f t="shared" si="28"/>
        <v>0.29768333661410851</v>
      </c>
      <c r="U79" s="1">
        <f t="shared" si="29"/>
        <v>2309.598575572315</v>
      </c>
      <c r="V79" s="80">
        <f t="shared" si="30"/>
        <v>0.60681790525426427</v>
      </c>
      <c r="W79" s="1">
        <f t="shared" si="31"/>
        <v>1103.9635394939994</v>
      </c>
      <c r="X79" s="80">
        <f t="shared" si="32"/>
        <v>0.1130991601912896</v>
      </c>
      <c r="Y79" s="2">
        <f t="shared" si="37"/>
        <v>4616.9242678833962</v>
      </c>
      <c r="Z79" s="80">
        <f t="shared" si="38"/>
        <v>0.31404785985943323</v>
      </c>
    </row>
    <row r="80" spans="1:26" x14ac:dyDescent="0.3">
      <c r="A80">
        <v>2020</v>
      </c>
      <c r="B80" s="1">
        <f>'YE release'!Y96</f>
        <v>63.712592060355668</v>
      </c>
      <c r="C80" s="1">
        <f>'YE release'!Z96</f>
        <v>8783.2246331670776</v>
      </c>
      <c r="D80" s="1">
        <f>'YE release'!Y144</f>
        <v>687.29432256760083</v>
      </c>
      <c r="E80" s="1">
        <f>'YE release'!Z144</f>
        <v>56690.143616196488</v>
      </c>
      <c r="F80" s="1">
        <f>'YE release'!Y192</f>
        <v>779.45183626055666</v>
      </c>
      <c r="G80" s="1">
        <f>'YE release'!Z192</f>
        <v>285556.23226551642</v>
      </c>
      <c r="H80" s="1">
        <f>'YE release'!Y216</f>
        <v>325.66458938374728</v>
      </c>
      <c r="I80" s="1">
        <f>'YE release'!Z216</f>
        <v>3871.4891859385261</v>
      </c>
      <c r="J80" s="2">
        <f t="shared" ref="J80:J81" si="39">SUM(B80,D80,F80,H80)</f>
        <v>1856.1233402722605</v>
      </c>
      <c r="K80" s="1">
        <f t="shared" ref="K80:K81" si="40">SUM(C80,E80,G80,I80)</f>
        <v>354901.08970081853</v>
      </c>
      <c r="L80">
        <f t="shared" ref="L80:L81" si="41">SQRT(K80)</f>
        <v>595.73575492899408</v>
      </c>
      <c r="M80" s="14">
        <f t="shared" ref="M80:M81" si="42">L80/J80</f>
        <v>0.32095698707264259</v>
      </c>
      <c r="O80" s="79"/>
      <c r="P80">
        <v>2020</v>
      </c>
      <c r="Q80" s="1">
        <f t="shared" si="25"/>
        <v>63.712592060355668</v>
      </c>
      <c r="R80" s="80">
        <f t="shared" si="26"/>
        <v>1.4709629055675355</v>
      </c>
      <c r="S80" s="1">
        <f t="shared" si="27"/>
        <v>687.29432256760083</v>
      </c>
      <c r="T80" s="80">
        <f t="shared" si="28"/>
        <v>0.34642643306902626</v>
      </c>
      <c r="U80" s="1">
        <f t="shared" si="29"/>
        <v>779.45183626055666</v>
      </c>
      <c r="V80" s="80">
        <f t="shared" si="30"/>
        <v>0.68557747002405778</v>
      </c>
      <c r="W80" s="1">
        <f t="shared" si="31"/>
        <v>325.66458938374728</v>
      </c>
      <c r="X80" s="80">
        <f t="shared" si="32"/>
        <v>0.19105943381911469</v>
      </c>
      <c r="Y80" s="2">
        <f t="shared" si="37"/>
        <v>1856.1233402722605</v>
      </c>
      <c r="Z80" s="80">
        <f t="shared" si="38"/>
        <v>0.32095698707264259</v>
      </c>
    </row>
    <row r="81" spans="1:26" x14ac:dyDescent="0.3">
      <c r="A81">
        <v>2021</v>
      </c>
      <c r="B81" s="1">
        <f>'YE release'!Y97</f>
        <v>34.627743634767342</v>
      </c>
      <c r="C81" s="1">
        <f>'YE release'!Z97</f>
        <v>682.74724232418475</v>
      </c>
      <c r="D81" s="1">
        <f>'YE release'!Y145</f>
        <v>648.44217532761513</v>
      </c>
      <c r="E81" s="1">
        <f>'YE release'!Z145</f>
        <v>54628.255557279052</v>
      </c>
      <c r="F81" s="1">
        <f>'YE release'!Y193</f>
        <v>714.81116358415738</v>
      </c>
      <c r="G81" s="1">
        <f>'YE release'!Z193</f>
        <v>186800.12164708567</v>
      </c>
      <c r="H81" s="1">
        <f>'YE release'!Y217</f>
        <v>339.34652369064321</v>
      </c>
      <c r="I81" s="1">
        <f>'YE release'!Z217</f>
        <v>7288.6191697258164</v>
      </c>
      <c r="J81" s="2">
        <f t="shared" si="39"/>
        <v>1737.227606237183</v>
      </c>
      <c r="K81" s="1">
        <f t="shared" si="40"/>
        <v>249399.74361641472</v>
      </c>
      <c r="L81">
        <f t="shared" si="41"/>
        <v>499.39938287548443</v>
      </c>
      <c r="M81" s="14">
        <f t="shared" si="42"/>
        <v>0.28746917276843093</v>
      </c>
      <c r="O81" s="79"/>
      <c r="P81">
        <v>2021</v>
      </c>
      <c r="Q81" s="1">
        <f t="shared" si="25"/>
        <v>34.627743634767342</v>
      </c>
      <c r="R81" s="80">
        <f t="shared" si="26"/>
        <v>0.75458085767953353</v>
      </c>
      <c r="S81" s="1">
        <f t="shared" si="27"/>
        <v>648.44217532761513</v>
      </c>
      <c r="T81" s="80">
        <f t="shared" si="28"/>
        <v>0.3604436776243673</v>
      </c>
      <c r="U81" s="1">
        <f t="shared" si="29"/>
        <v>714.81116358415738</v>
      </c>
      <c r="V81" s="80">
        <f t="shared" si="30"/>
        <v>0.60464052388498157</v>
      </c>
      <c r="W81" s="1">
        <f t="shared" si="31"/>
        <v>339.34652369064321</v>
      </c>
      <c r="X81" s="80">
        <f t="shared" si="32"/>
        <v>0.25158180279766185</v>
      </c>
      <c r="Y81" s="2">
        <f t="shared" si="37"/>
        <v>1737.227606237183</v>
      </c>
      <c r="Z81" s="80">
        <f t="shared" si="38"/>
        <v>0.28746917276843093</v>
      </c>
    </row>
    <row r="82" spans="1:26" x14ac:dyDescent="0.3">
      <c r="A82">
        <v>2022</v>
      </c>
      <c r="B82" s="1">
        <f>'YE release'!Y98</f>
        <v>21.187812402584143</v>
      </c>
      <c r="C82" s="1">
        <f>'YE release'!Z98</f>
        <v>480.33459700979529</v>
      </c>
      <c r="D82" s="1">
        <f>'YE release'!Y146</f>
        <v>485.04432668862415</v>
      </c>
      <c r="E82" s="1">
        <f>'YE release'!Z146</f>
        <v>29926.30872898794</v>
      </c>
      <c r="F82" s="1">
        <f>'YE release'!Y194</f>
        <v>2114.461841260324</v>
      </c>
      <c r="G82" s="1">
        <f>'YE release'!Z194</f>
        <v>2361756.5182085554</v>
      </c>
      <c r="H82" s="1">
        <f>'YE release'!Y218</f>
        <v>295.59028821870271</v>
      </c>
      <c r="I82" s="1">
        <f>'YE release'!Z218</f>
        <v>18795.233216371755</v>
      </c>
      <c r="J82" s="2">
        <f t="shared" ref="J82" si="43">SUM(B82,D82,F82,H82)</f>
        <v>2916.2842685702353</v>
      </c>
      <c r="K82" s="1">
        <f t="shared" ref="K82" si="44">SUM(C82,E82,G82,I82)</f>
        <v>2410958.3947509248</v>
      </c>
      <c r="L82">
        <f t="shared" ref="L82" si="45">SQRT(K82)</f>
        <v>1552.7261171085274</v>
      </c>
      <c r="M82" s="14">
        <f t="shared" ref="M82" si="46">L82/J82</f>
        <v>0.53243304634008859</v>
      </c>
      <c r="O82" s="79"/>
      <c r="P82">
        <v>2022</v>
      </c>
      <c r="Q82" s="1">
        <f t="shared" si="25"/>
        <v>21.187812402584143</v>
      </c>
      <c r="R82" s="80">
        <f t="shared" si="26"/>
        <v>1.0343935773350958</v>
      </c>
      <c r="S82" s="1">
        <f t="shared" si="27"/>
        <v>485.04432668862415</v>
      </c>
      <c r="T82" s="80">
        <f t="shared" si="28"/>
        <v>0.35665239662985976</v>
      </c>
      <c r="U82" s="1">
        <f t="shared" si="29"/>
        <v>2114.461841260324</v>
      </c>
      <c r="V82" s="80">
        <f t="shared" si="30"/>
        <v>0.72680467021438799</v>
      </c>
      <c r="W82" s="1">
        <f t="shared" si="31"/>
        <v>295.59028821870271</v>
      </c>
      <c r="X82" s="80">
        <f t="shared" si="32"/>
        <v>0.46380315490357665</v>
      </c>
      <c r="Y82" s="2">
        <f t="shared" si="37"/>
        <v>2916.2842685702353</v>
      </c>
      <c r="Z82" s="80">
        <f t="shared" si="38"/>
        <v>0.53243304634008859</v>
      </c>
    </row>
    <row r="83" spans="1:26" x14ac:dyDescent="0.3">
      <c r="O83" s="79"/>
    </row>
    <row r="84" spans="1:26" x14ac:dyDescent="0.3">
      <c r="O84" s="79"/>
    </row>
    <row r="85" spans="1:26" x14ac:dyDescent="0.3">
      <c r="O85" s="79"/>
    </row>
  </sheetData>
  <mergeCells count="23">
    <mergeCell ref="F29:G29"/>
    <mergeCell ref="H29:I29"/>
    <mergeCell ref="J29:M29"/>
    <mergeCell ref="B57:C57"/>
    <mergeCell ref="D57:E57"/>
    <mergeCell ref="F57:G57"/>
    <mergeCell ref="H57:I57"/>
    <mergeCell ref="J57:M57"/>
    <mergeCell ref="A1:E1"/>
    <mergeCell ref="A28:E28"/>
    <mergeCell ref="A56:E56"/>
    <mergeCell ref="B29:C29"/>
    <mergeCell ref="D29:E29"/>
    <mergeCell ref="Q29:R29"/>
    <mergeCell ref="S29:T29"/>
    <mergeCell ref="U29:V29"/>
    <mergeCell ref="W29:X29"/>
    <mergeCell ref="Y29:Z29"/>
    <mergeCell ref="Q57:R57"/>
    <mergeCell ref="S57:T57"/>
    <mergeCell ref="U57:V57"/>
    <mergeCell ref="W57:X57"/>
    <mergeCell ref="Y57:Z57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25B-D9E8-4CCE-B3D0-B0AED07BA70B}">
  <sheetPr>
    <tabColor theme="7"/>
  </sheetPr>
  <dimension ref="A1:Q83"/>
  <sheetViews>
    <sheetView topLeftCell="A4" zoomScale="80" zoomScaleNormal="80" workbookViewId="0">
      <selection activeCell="N88" sqref="N88"/>
    </sheetView>
  </sheetViews>
  <sheetFormatPr defaultRowHeight="14.4" x14ac:dyDescent="0.3"/>
  <cols>
    <col min="2" max="2" width="10.109375" bestFit="1" customWidth="1"/>
    <col min="3" max="3" width="11.33203125" bestFit="1" customWidth="1"/>
    <col min="4" max="4" width="9.33203125" bestFit="1" customWidth="1"/>
    <col min="5" max="5" width="12.88671875" bestFit="1" customWidth="1"/>
    <col min="6" max="6" width="10.109375" bestFit="1" customWidth="1"/>
    <col min="7" max="7" width="13.88671875" bestFit="1" customWidth="1"/>
    <col min="8" max="8" width="9.33203125" bestFit="1" customWidth="1"/>
    <col min="9" max="9" width="12.88671875" bestFit="1" customWidth="1"/>
    <col min="10" max="10" width="10.109375" bestFit="1" customWidth="1"/>
    <col min="11" max="11" width="15.109375" bestFit="1" customWidth="1"/>
    <col min="12" max="12" width="10.109375" bestFit="1" customWidth="1"/>
    <col min="13" max="13" width="13.88671875" bestFit="1" customWidth="1"/>
    <col min="14" max="14" width="10.109375" bestFit="1" customWidth="1"/>
    <col min="15" max="15" width="15.109375" bestFit="1" customWidth="1"/>
    <col min="16" max="16" width="10.109375" bestFit="1" customWidth="1"/>
  </cols>
  <sheetData>
    <row r="1" spans="1:17" x14ac:dyDescent="0.3">
      <c r="A1" s="83" t="s">
        <v>121</v>
      </c>
      <c r="B1" s="83"/>
      <c r="C1" s="83"/>
      <c r="D1" s="83"/>
      <c r="E1" s="83"/>
      <c r="F1" s="83"/>
      <c r="G1" s="83"/>
      <c r="H1" s="83"/>
      <c r="I1" s="83"/>
      <c r="J1" s="83"/>
      <c r="K1" s="9"/>
      <c r="L1" s="9"/>
      <c r="M1" s="9"/>
    </row>
    <row r="2" spans="1:17" x14ac:dyDescent="0.3">
      <c r="A2" t="s">
        <v>23</v>
      </c>
      <c r="B2" s="83" t="s">
        <v>29</v>
      </c>
      <c r="C2" s="83"/>
      <c r="D2" s="83" t="s">
        <v>51</v>
      </c>
      <c r="E2" s="83"/>
      <c r="F2" s="83" t="s">
        <v>25</v>
      </c>
      <c r="G2" s="83"/>
      <c r="H2" s="83" t="s">
        <v>28</v>
      </c>
      <c r="I2" s="83"/>
      <c r="J2" s="83" t="s">
        <v>26</v>
      </c>
      <c r="K2" s="83"/>
      <c r="L2" s="83" t="s">
        <v>27</v>
      </c>
      <c r="M2" s="83"/>
      <c r="N2" s="83" t="s">
        <v>95</v>
      </c>
      <c r="O2" s="83"/>
      <c r="P2" s="83"/>
      <c r="Q2" s="83"/>
    </row>
    <row r="3" spans="1:17" x14ac:dyDescent="0.3">
      <c r="B3" s="9" t="s">
        <v>155</v>
      </c>
      <c r="C3" s="9" t="s">
        <v>154</v>
      </c>
      <c r="D3" s="9" t="s">
        <v>155</v>
      </c>
      <c r="E3" s="9" t="s">
        <v>154</v>
      </c>
      <c r="F3" s="9" t="s">
        <v>155</v>
      </c>
      <c r="G3" s="9" t="s">
        <v>154</v>
      </c>
      <c r="H3" s="9" t="s">
        <v>155</v>
      </c>
      <c r="I3" s="9" t="s">
        <v>154</v>
      </c>
      <c r="J3" s="9" t="s">
        <v>155</v>
      </c>
      <c r="K3" s="9" t="s">
        <v>154</v>
      </c>
      <c r="L3" s="9" t="s">
        <v>155</v>
      </c>
      <c r="M3" s="9" t="s">
        <v>154</v>
      </c>
      <c r="N3" s="9" t="s">
        <v>155</v>
      </c>
      <c r="O3" s="9" t="s">
        <v>151</v>
      </c>
      <c r="P3" s="9" t="s">
        <v>152</v>
      </c>
      <c r="Q3" s="9" t="s">
        <v>153</v>
      </c>
    </row>
    <row r="4" spans="1:17" x14ac:dyDescent="0.3">
      <c r="A4">
        <v>1999</v>
      </c>
      <c r="B4" s="1">
        <f>'rockfish release'!K218</f>
        <v>13178.877978360179</v>
      </c>
      <c r="C4" s="1">
        <f>'rockfish release'!L218</f>
        <v>7342918.2871000143</v>
      </c>
      <c r="D4" s="1">
        <f>'rockfish release'!K338</f>
        <v>327.91363909694945</v>
      </c>
      <c r="E4" s="1">
        <f>'rockfish release'!L338</f>
        <v>32040.415270468704</v>
      </c>
      <c r="F4" s="1">
        <f>'rockfish release'!K242</f>
        <v>16320.938494011971</v>
      </c>
      <c r="G4" s="1">
        <f>'rockfish release'!L242</f>
        <v>20762404.05734273</v>
      </c>
      <c r="H4" s="1">
        <f>'rockfish release'!K266</f>
        <v>1856.8378953878125</v>
      </c>
      <c r="I4" s="1">
        <f>'rockfish release'!L266</f>
        <v>286195.98709423444</v>
      </c>
      <c r="J4" s="1">
        <f>'rockfish release'!K290</f>
        <v>18921.487167467538</v>
      </c>
      <c r="K4" s="1">
        <f>'rockfish release'!L290</f>
        <v>29974833.127591703</v>
      </c>
      <c r="L4" s="1">
        <f>'rockfish release'!K314</f>
        <v>8041.3161274019458</v>
      </c>
      <c r="M4" s="1">
        <f>'rockfish release'!L314</f>
        <v>8165677.1442993488</v>
      </c>
      <c r="N4" s="2">
        <f>L4+J4+H4+F4+D4+B4</f>
        <v>58647.371301726394</v>
      </c>
      <c r="O4" s="1">
        <f>SUM(G4,I4,K4,M4,E4,C4)</f>
        <v>66564069.018698506</v>
      </c>
      <c r="P4" s="2">
        <f>SQRT(O4)</f>
        <v>8158.6805930063538</v>
      </c>
      <c r="Q4" s="14">
        <f>P4/N4</f>
        <v>0.13911417360945191</v>
      </c>
    </row>
    <row r="5" spans="1:17" x14ac:dyDescent="0.3">
      <c r="A5">
        <v>2000</v>
      </c>
      <c r="B5" s="1">
        <f>'rockfish release'!K219</f>
        <v>9368.0245700122123</v>
      </c>
      <c r="C5" s="1">
        <f>'rockfish release'!L219</f>
        <v>3710290.0674539045</v>
      </c>
      <c r="D5" s="1">
        <f>'rockfish release'!K339</f>
        <v>607.06063443076289</v>
      </c>
      <c r="E5" s="1">
        <f>'rockfish release'!L339</f>
        <v>109810.36051184093</v>
      </c>
      <c r="F5" s="1">
        <f>'rockfish release'!K243</f>
        <v>18452.832118846294</v>
      </c>
      <c r="G5" s="1">
        <f>'rockfish release'!L243</f>
        <v>26540765.423181478</v>
      </c>
      <c r="H5" s="1">
        <f>'rockfish release'!K267</f>
        <v>3428.7641560335796</v>
      </c>
      <c r="I5" s="1">
        <f>'rockfish release'!L267</f>
        <v>975867.34481299098</v>
      </c>
      <c r="J5" s="1">
        <f>'rockfish release'!K291</f>
        <v>27171.942418036298</v>
      </c>
      <c r="K5" s="1">
        <f>'rockfish release'!L291</f>
        <v>61814108.496673249</v>
      </c>
      <c r="L5" s="1">
        <f>'rockfish release'!K315</f>
        <v>8758.8006965460499</v>
      </c>
      <c r="M5" s="1">
        <f>'rockfish release'!L315</f>
        <v>9687845.8883965574</v>
      </c>
      <c r="N5" s="2">
        <f t="shared" ref="N5:N24" si="0">L5+J5+H5+F5+D5+B5</f>
        <v>67787.424593905191</v>
      </c>
      <c r="O5" s="1">
        <f t="shared" ref="O5:O24" si="1">SUM(G5,I5,K5,M5,E5,C5)</f>
        <v>102838687.58103003</v>
      </c>
      <c r="P5" s="2">
        <f t="shared" ref="P5:P24" si="2">SQRT(O5)</f>
        <v>10140.94115854293</v>
      </c>
      <c r="Q5" s="14">
        <f t="shared" ref="Q5:Q24" si="3">P5/N5</f>
        <v>0.14959915086455</v>
      </c>
    </row>
    <row r="6" spans="1:17" x14ac:dyDescent="0.3">
      <c r="A6">
        <v>2001</v>
      </c>
      <c r="B6" s="1">
        <f>'rockfish release'!K220</f>
        <v>8683.4680107122313</v>
      </c>
      <c r="C6" s="1">
        <f>'rockfish release'!L220</f>
        <v>3187852.6489228187</v>
      </c>
      <c r="D6" s="1">
        <f>'rockfish release'!K340</f>
        <v>1061.0949039496161</v>
      </c>
      <c r="E6" s="1">
        <f>'rockfish release'!L340</f>
        <v>335496.22049980506</v>
      </c>
      <c r="F6" s="1">
        <f>'rockfish release'!K244</f>
        <v>13035.285504707812</v>
      </c>
      <c r="G6" s="1">
        <f>'rockfish release'!L244</f>
        <v>13244283.78424483</v>
      </c>
      <c r="H6" s="1">
        <f>'rockfish release'!K268</f>
        <v>2721.3973387429842</v>
      </c>
      <c r="I6" s="1">
        <f>'rockfish release'!L268</f>
        <v>614751.31977698032</v>
      </c>
      <c r="J6" s="1">
        <f>'rockfish release'!K292</f>
        <v>22616.051552918605</v>
      </c>
      <c r="K6" s="1">
        <f>'rockfish release'!L292</f>
        <v>42823268.297247358</v>
      </c>
      <c r="L6" s="1">
        <f>'rockfish release'!K316</f>
        <v>6422.0749959455816</v>
      </c>
      <c r="M6" s="1">
        <f>'rockfish release'!L316</f>
        <v>5208212.2996570161</v>
      </c>
      <c r="N6" s="2">
        <f t="shared" si="0"/>
        <v>54539.372306976838</v>
      </c>
      <c r="O6" s="1">
        <f t="shared" si="1"/>
        <v>65413864.570348807</v>
      </c>
      <c r="P6" s="2">
        <f t="shared" si="2"/>
        <v>8087.8838128616071</v>
      </c>
      <c r="Q6" s="14">
        <f t="shared" si="3"/>
        <v>0.14829440587138881</v>
      </c>
    </row>
    <row r="7" spans="1:17" x14ac:dyDescent="0.3">
      <c r="A7">
        <v>2002</v>
      </c>
      <c r="B7" s="1">
        <f>'rockfish release'!K221</f>
        <v>9863.2026707303394</v>
      </c>
      <c r="C7" s="1">
        <f>'rockfish release'!L221</f>
        <v>4112896.0748842969</v>
      </c>
      <c r="D7" s="1">
        <f>'rockfish release'!K341</f>
        <v>1362.1028085565595</v>
      </c>
      <c r="E7" s="1">
        <f>'rockfish release'!L341</f>
        <v>552839.35460761387</v>
      </c>
      <c r="F7" s="1">
        <f>'rockfish release'!K245</f>
        <v>12288.878812260098</v>
      </c>
      <c r="G7" s="1">
        <f>'rockfish release'!L245</f>
        <v>11770960.576621769</v>
      </c>
      <c r="H7" s="1">
        <f>'rockfish release'!K269</f>
        <v>3572.8573965927749</v>
      </c>
      <c r="I7" s="1">
        <f>'rockfish release'!L269</f>
        <v>1059612.135141521</v>
      </c>
      <c r="J7" s="1">
        <f>'rockfish release'!K293</f>
        <v>23075.794947210117</v>
      </c>
      <c r="K7" s="1">
        <f>'rockfish release'!L293</f>
        <v>44582003.457398176</v>
      </c>
      <c r="L7" s="1">
        <f>'rockfish release'!K317</f>
        <v>10558.393140464867</v>
      </c>
      <c r="M7" s="1">
        <f>'rockfish release'!L317</f>
        <v>14077761.095969837</v>
      </c>
      <c r="N7" s="2">
        <f t="shared" si="0"/>
        <v>60721.229775814754</v>
      </c>
      <c r="O7" s="1">
        <f t="shared" si="1"/>
        <v>76156072.694623217</v>
      </c>
      <c r="P7" s="2">
        <f t="shared" si="2"/>
        <v>8726.7446791242382</v>
      </c>
      <c r="Q7" s="14">
        <f t="shared" si="3"/>
        <v>0.14371818079679435</v>
      </c>
    </row>
    <row r="8" spans="1:17" x14ac:dyDescent="0.3">
      <c r="A8">
        <v>2003</v>
      </c>
      <c r="B8" s="1">
        <f>'rockfish release'!K222</f>
        <v>12730.26835106382</v>
      </c>
      <c r="C8" s="1">
        <f>'rockfish release'!L222</f>
        <v>6851520.1397810448</v>
      </c>
      <c r="D8" s="1">
        <f>'rockfish release'!K342</f>
        <v>1326.7890320384263</v>
      </c>
      <c r="E8" s="1">
        <f>'rockfish release'!L342</f>
        <v>524545.20327646146</v>
      </c>
      <c r="F8" s="1">
        <f>'rockfish release'!K246</f>
        <v>14937.890799182382</v>
      </c>
      <c r="G8" s="1">
        <f>'rockfish release'!L246</f>
        <v>17392657.422730677</v>
      </c>
      <c r="H8" s="1">
        <f>'rockfish release'!K270</f>
        <v>3315.781956049665</v>
      </c>
      <c r="I8" s="1">
        <f>'rockfish release'!L270</f>
        <v>912614.75476477819</v>
      </c>
      <c r="J8" s="1">
        <f>'rockfish release'!K294</f>
        <v>22372.332163173705</v>
      </c>
      <c r="K8" s="1">
        <f>'rockfish release'!L294</f>
        <v>41905280.915479615</v>
      </c>
      <c r="L8" s="1">
        <f>'rockfish release'!K318</f>
        <v>8972.4777950069983</v>
      </c>
      <c r="M8" s="1">
        <f>'rockfish release'!L318</f>
        <v>10166295.230570348</v>
      </c>
      <c r="N8" s="2">
        <f t="shared" si="0"/>
        <v>63655.540096514989</v>
      </c>
      <c r="O8" s="1">
        <f t="shared" si="1"/>
        <v>77752913.66660291</v>
      </c>
      <c r="P8" s="2">
        <f t="shared" si="2"/>
        <v>8817.7612616016613</v>
      </c>
      <c r="Q8" s="14">
        <f t="shared" si="3"/>
        <v>0.13852307667537042</v>
      </c>
    </row>
    <row r="9" spans="1:17" x14ac:dyDescent="0.3">
      <c r="A9">
        <v>2004</v>
      </c>
      <c r="B9" s="1">
        <f>'rockfish release'!K223</f>
        <v>10937.382124325773</v>
      </c>
      <c r="C9" s="1">
        <f>'rockfish release'!L223</f>
        <v>5057531.4554209635</v>
      </c>
      <c r="D9" s="1">
        <f>'rockfish release'!K343</f>
        <v>1293.1568639259187</v>
      </c>
      <c r="E9" s="1">
        <f>'rockfish release'!L343</f>
        <v>498289.33635133842</v>
      </c>
      <c r="F9" s="1">
        <f>'rockfish release'!K247</f>
        <v>11827.862913983567</v>
      </c>
      <c r="G9" s="1">
        <f>'rockfish release'!L247</f>
        <v>10904354.126461556</v>
      </c>
      <c r="H9" s="1">
        <f>'rockfish release'!K271</f>
        <v>3857.7690313348203</v>
      </c>
      <c r="I9" s="1">
        <f>'rockfish release'!L271</f>
        <v>1235344.2642046092</v>
      </c>
      <c r="J9" s="1">
        <f>'rockfish release'!K295</f>
        <v>16622.770196009977</v>
      </c>
      <c r="K9" s="1">
        <f>'rockfish release'!L295</f>
        <v>23134123.027768828</v>
      </c>
      <c r="L9" s="1">
        <f>'rockfish release'!K319</f>
        <v>9578.2229640384958</v>
      </c>
      <c r="M9" s="1">
        <f>'rockfish release'!L319</f>
        <v>11585314.236075029</v>
      </c>
      <c r="N9" s="2">
        <f t="shared" si="0"/>
        <v>54117.164093618558</v>
      </c>
      <c r="O9" s="1">
        <f t="shared" si="1"/>
        <v>52414956.44628232</v>
      </c>
      <c r="P9" s="2">
        <f t="shared" si="2"/>
        <v>7239.8174318336451</v>
      </c>
      <c r="Q9" s="14">
        <f t="shared" si="3"/>
        <v>0.1337804290577628</v>
      </c>
    </row>
    <row r="10" spans="1:17" x14ac:dyDescent="0.3">
      <c r="A10">
        <v>2005</v>
      </c>
      <c r="B10" s="1">
        <f>'rockfish release'!K224</f>
        <v>12595.219778140694</v>
      </c>
      <c r="C10" s="1">
        <f>'rockfish release'!L224</f>
        <v>6706923.01892104</v>
      </c>
      <c r="D10" s="1">
        <f>'rockfish release'!K344</f>
        <v>1153.5833662590121</v>
      </c>
      <c r="E10" s="1">
        <f>'rockfish release'!L344</f>
        <v>396530.9997270609</v>
      </c>
      <c r="F10" s="1">
        <f>'rockfish release'!K248</f>
        <v>14769.583407748092</v>
      </c>
      <c r="G10" s="1">
        <f>'rockfish release'!L248</f>
        <v>17002934.186671898</v>
      </c>
      <c r="H10" s="1">
        <f>'rockfish release'!K272</f>
        <v>4096.8328168080307</v>
      </c>
      <c r="I10" s="1">
        <f>'rockfish release'!L272</f>
        <v>1393195.4312541455</v>
      </c>
      <c r="J10" s="1">
        <f>'rockfish release'!K296</f>
        <v>26036.431624906661</v>
      </c>
      <c r="K10" s="1">
        <f>'rockfish release'!L296</f>
        <v>56755658.12675067</v>
      </c>
      <c r="L10" s="1">
        <f>'rockfish release'!K320</f>
        <v>13524.388094331063</v>
      </c>
      <c r="M10" s="1">
        <f>'rockfish release'!L320</f>
        <v>23097936.473008603</v>
      </c>
      <c r="N10" s="2">
        <f t="shared" si="0"/>
        <v>72176.03908819356</v>
      </c>
      <c r="O10" s="1">
        <f t="shared" si="1"/>
        <v>105353178.2363334</v>
      </c>
      <c r="P10" s="2">
        <f t="shared" si="2"/>
        <v>10264.169632090723</v>
      </c>
      <c r="Q10" s="14">
        <f t="shared" si="3"/>
        <v>0.1422102093957899</v>
      </c>
    </row>
    <row r="11" spans="1:17" x14ac:dyDescent="0.3">
      <c r="A11">
        <v>2006</v>
      </c>
      <c r="B11" s="1">
        <f>'rockfish release'!K225</f>
        <v>8133.9600243353761</v>
      </c>
      <c r="C11" s="1">
        <f>'rockfish release'!L225</f>
        <v>2797150.8524527205</v>
      </c>
      <c r="D11" s="1">
        <f>'rockfish release'!K345</f>
        <v>753.36056572017117</v>
      </c>
      <c r="E11" s="1">
        <f>'rockfish release'!L345</f>
        <v>169116.09484402766</v>
      </c>
      <c r="F11" s="1">
        <f>'rockfish release'!K249</f>
        <v>11644.920097207167</v>
      </c>
      <c r="G11" s="1">
        <f>'rockfish release'!L249</f>
        <v>10569645.174434936</v>
      </c>
      <c r="H11" s="1">
        <f>'rockfish release'!K273</f>
        <v>2605.1402923827245</v>
      </c>
      <c r="I11" s="1">
        <f>'rockfish release'!L273</f>
        <v>563349.34041901969</v>
      </c>
      <c r="J11" s="1">
        <f>'rockfish release'!K297</f>
        <v>18350.962232382888</v>
      </c>
      <c r="K11" s="1">
        <f>'rockfish release'!L297</f>
        <v>28194469.131746352</v>
      </c>
      <c r="L11" s="1">
        <f>'rockfish release'!K321</f>
        <v>4485.2587273270728</v>
      </c>
      <c r="M11" s="1">
        <f>'rockfish release'!L321</f>
        <v>2540463.3439496052</v>
      </c>
      <c r="N11" s="2">
        <f t="shared" si="0"/>
        <v>45973.601939355402</v>
      </c>
      <c r="O11" s="1">
        <f t="shared" si="1"/>
        <v>44834193.937846661</v>
      </c>
      <c r="P11" s="2">
        <f t="shared" si="2"/>
        <v>6695.8340733508821</v>
      </c>
      <c r="Q11" s="14">
        <f t="shared" si="3"/>
        <v>0.1456451918251582</v>
      </c>
    </row>
    <row r="12" spans="1:17" x14ac:dyDescent="0.3">
      <c r="A12">
        <v>2007</v>
      </c>
      <c r="B12" s="1">
        <f>'rockfish release'!K226</f>
        <v>7986.4931918331122</v>
      </c>
      <c r="C12" s="1">
        <f>'rockfish release'!L226</f>
        <v>2696646.8352677319</v>
      </c>
      <c r="D12" s="1">
        <f>'rockfish release'!K346</f>
        <v>492.71126284823691</v>
      </c>
      <c r="E12" s="1">
        <f>'rockfish release'!L346</f>
        <v>72337.609745022157</v>
      </c>
      <c r="F12" s="1">
        <f>'rockfish release'!K250</f>
        <v>5712.694358537743</v>
      </c>
      <c r="G12" s="1">
        <f>'rockfish release'!L250</f>
        <v>2543720.326085058</v>
      </c>
      <c r="H12" s="1">
        <f>'rockfish release'!K274</f>
        <v>1640.6980345490194</v>
      </c>
      <c r="I12" s="1">
        <f>'rockfish release'!L274</f>
        <v>223446.14887800187</v>
      </c>
      <c r="J12" s="1">
        <f>'rockfish release'!K298</f>
        <v>10787.352534731564</v>
      </c>
      <c r="K12" s="1">
        <f>'rockfish release'!L298</f>
        <v>9742624.9121934529</v>
      </c>
      <c r="L12" s="1">
        <f>'rockfish release'!K322</f>
        <v>4824.3976083705966</v>
      </c>
      <c r="M12" s="1">
        <f>'rockfish release'!L322</f>
        <v>2939166.0335547063</v>
      </c>
      <c r="N12" s="2">
        <f t="shared" si="0"/>
        <v>31444.346990870275</v>
      </c>
      <c r="O12" s="1">
        <f t="shared" si="1"/>
        <v>18217941.865723975</v>
      </c>
      <c r="P12" s="2">
        <f t="shared" si="2"/>
        <v>4268.2481026439846</v>
      </c>
      <c r="Q12" s="14">
        <f t="shared" si="3"/>
        <v>0.13573975964211471</v>
      </c>
    </row>
    <row r="13" spans="1:17" x14ac:dyDescent="0.3">
      <c r="A13">
        <v>2008</v>
      </c>
      <c r="B13" s="1">
        <f>'rockfish release'!K227</f>
        <v>6979.0618834755442</v>
      </c>
      <c r="C13" s="1">
        <f>'rockfish release'!L227</f>
        <v>2059235.0418788581</v>
      </c>
      <c r="D13" s="1">
        <f>'rockfish release'!K347</f>
        <v>107.62293796002444</v>
      </c>
      <c r="E13" s="1">
        <f>'rockfish release'!L347</f>
        <v>3451.3488743679109</v>
      </c>
      <c r="F13" s="1">
        <f>'rockfish release'!K251</f>
        <v>6756.6880329417372</v>
      </c>
      <c r="G13" s="1">
        <f>'rockfish release'!L251</f>
        <v>3558402.8792199991</v>
      </c>
      <c r="H13" s="1">
        <f>'rockfish release'!K275</f>
        <v>943.15575638746031</v>
      </c>
      <c r="I13" s="1">
        <f>'rockfish release'!L275</f>
        <v>73838.420454647538</v>
      </c>
      <c r="J13" s="1">
        <f>'rockfish release'!K299</f>
        <v>8660.3469515033648</v>
      </c>
      <c r="K13" s="1">
        <f>'rockfish release'!L299</f>
        <v>6279380.8058480714</v>
      </c>
      <c r="L13" s="1">
        <f>'rockfish release'!K323</f>
        <v>6678.8795821692902</v>
      </c>
      <c r="M13" s="1">
        <f>'rockfish release'!L323</f>
        <v>5633070.1520270882</v>
      </c>
      <c r="N13" s="2">
        <f t="shared" si="0"/>
        <v>30125.755144437418</v>
      </c>
      <c r="O13" s="1">
        <f t="shared" si="1"/>
        <v>17607378.648303032</v>
      </c>
      <c r="P13" s="2">
        <f t="shared" si="2"/>
        <v>4196.1147086683695</v>
      </c>
      <c r="Q13" s="14">
        <f t="shared" si="3"/>
        <v>0.13928662330786959</v>
      </c>
    </row>
    <row r="14" spans="1:17" x14ac:dyDescent="0.3">
      <c r="A14">
        <v>2009</v>
      </c>
      <c r="B14" s="1">
        <f>'rockfish release'!K228</f>
        <v>3148.0288033114775</v>
      </c>
      <c r="C14" s="1">
        <f>'rockfish release'!L228</f>
        <v>418976.06752061035</v>
      </c>
      <c r="D14" s="1">
        <f>'rockfish release'!K348</f>
        <v>208.51944229754736</v>
      </c>
      <c r="E14" s="1">
        <f>'rockfish release'!L348</f>
        <v>12956.040110420165</v>
      </c>
      <c r="F14" s="1">
        <f>'rockfish release'!K252</f>
        <v>4239.3948740984615</v>
      </c>
      <c r="G14" s="1">
        <f>'rockfish release'!L252</f>
        <v>1400861.2528116638</v>
      </c>
      <c r="H14" s="1">
        <f>'rockfish release'!K276</f>
        <v>664.79381439810572</v>
      </c>
      <c r="I14" s="1">
        <f>'rockfish release'!L276</f>
        <v>36685.082326817734</v>
      </c>
      <c r="J14" s="1">
        <f>'rockfish release'!K300</f>
        <v>4472.804709522844</v>
      </c>
      <c r="K14" s="1">
        <f>'rockfish release'!L300</f>
        <v>1674966.4483188028</v>
      </c>
      <c r="L14" s="1">
        <f>'rockfish release'!K324</f>
        <v>2456.3064621244853</v>
      </c>
      <c r="M14" s="1">
        <f>'rockfish release'!L324</f>
        <v>761908.87890509923</v>
      </c>
      <c r="N14" s="2">
        <f t="shared" si="0"/>
        <v>15189.848105752921</v>
      </c>
      <c r="O14" s="1">
        <f t="shared" si="1"/>
        <v>4306353.7699934142</v>
      </c>
      <c r="P14" s="2">
        <f t="shared" si="2"/>
        <v>2075.1755997971386</v>
      </c>
      <c r="Q14" s="14">
        <f t="shared" si="3"/>
        <v>0.13661595463954626</v>
      </c>
    </row>
    <row r="15" spans="1:17" x14ac:dyDescent="0.3">
      <c r="A15">
        <v>2010</v>
      </c>
      <c r="B15" s="1">
        <f>'rockfish release'!K229</f>
        <v>3745.6575455574925</v>
      </c>
      <c r="C15" s="1">
        <f>'rockfish release'!L229</f>
        <v>593154.67636700894</v>
      </c>
      <c r="D15" s="1">
        <f>'rockfish release'!K349</f>
        <v>195.06657505254429</v>
      </c>
      <c r="E15" s="1">
        <f>'rockfish release'!L349</f>
        <v>11338.220325560207</v>
      </c>
      <c r="F15" s="1">
        <f>'rockfish release'!K253</f>
        <v>3919.854754129015</v>
      </c>
      <c r="G15" s="1">
        <f>'rockfish release'!L253</f>
        <v>1197642.867369418</v>
      </c>
      <c r="H15" s="1">
        <f>'rockfish release'!K277</f>
        <v>967.71710421005037</v>
      </c>
      <c r="I15" s="1">
        <f>'rockfish release'!L277</f>
        <v>77734.246403657118</v>
      </c>
      <c r="J15" s="1">
        <f>'rockfish release'!K301</f>
        <v>8380.623561000697</v>
      </c>
      <c r="K15" s="1">
        <f>'rockfish release'!L301</f>
        <v>5880292.1826629303</v>
      </c>
      <c r="L15" s="1">
        <f>'rockfish release'!K325</f>
        <v>2454.3461217716322</v>
      </c>
      <c r="M15" s="1">
        <f>'rockfish release'!L325</f>
        <v>760693.22871350334</v>
      </c>
      <c r="N15" s="2">
        <f t="shared" si="0"/>
        <v>19663.265661721431</v>
      </c>
      <c r="O15" s="1">
        <f t="shared" si="1"/>
        <v>8520855.4218420777</v>
      </c>
      <c r="P15" s="2">
        <f t="shared" si="2"/>
        <v>2919.0504315345561</v>
      </c>
      <c r="Q15" s="14">
        <f t="shared" si="3"/>
        <v>0.14845196529165983</v>
      </c>
    </row>
    <row r="16" spans="1:17" x14ac:dyDescent="0.3">
      <c r="A16">
        <v>2011</v>
      </c>
      <c r="B16" s="1">
        <f>'rockfish release'!K230</f>
        <v>5003.2403459372481</v>
      </c>
      <c r="C16" s="1">
        <f>'rockfish release'!L230</f>
        <v>1713584.9683327924</v>
      </c>
      <c r="D16" s="1">
        <f>'rockfish release'!K350</f>
        <v>93.483333333333334</v>
      </c>
      <c r="E16" s="1">
        <f>'rockfish release'!L350</f>
        <v>4560.0925333656087</v>
      </c>
      <c r="F16" s="1">
        <f>'rockfish release'!K254</f>
        <v>3173.915900131406</v>
      </c>
      <c r="G16" s="1">
        <f>'rockfish release'!L254</f>
        <v>874226.18574345601</v>
      </c>
      <c r="H16" s="1">
        <f>'rockfish release'!K278</f>
        <v>1002.7540613718412</v>
      </c>
      <c r="I16" s="1">
        <f>'rockfish release'!L278</f>
        <v>136323.34865886826</v>
      </c>
      <c r="J16" s="1">
        <f>'rockfish release'!K302</f>
        <v>4428.6754850088182</v>
      </c>
      <c r="K16" s="1">
        <f>'rockfish release'!L302</f>
        <v>2492666.7772778664</v>
      </c>
      <c r="L16" s="1">
        <f>'rockfish release'!K326</f>
        <v>2196.472605893186</v>
      </c>
      <c r="M16" s="1">
        <f>'rockfish release'!L326</f>
        <v>1681921.937738688</v>
      </c>
      <c r="N16" s="2">
        <f t="shared" si="0"/>
        <v>15898.541731675832</v>
      </c>
      <c r="O16" s="1">
        <f t="shared" si="1"/>
        <v>6903283.3102850374</v>
      </c>
      <c r="P16" s="2">
        <f t="shared" si="2"/>
        <v>2627.4100004158158</v>
      </c>
      <c r="Q16" s="14">
        <f t="shared" si="3"/>
        <v>0.16526106889294342</v>
      </c>
    </row>
    <row r="17" spans="1:17" x14ac:dyDescent="0.3">
      <c r="A17">
        <v>2012</v>
      </c>
      <c r="B17" s="1">
        <f>'rockfish release'!K231</f>
        <v>5493.6947390166642</v>
      </c>
      <c r="C17" s="1">
        <f>'rockfish release'!L231</f>
        <v>984669.71134943073</v>
      </c>
      <c r="D17" s="1">
        <f>'rockfish release'!K351</f>
        <v>85.46321243523316</v>
      </c>
      <c r="E17" s="1">
        <f>'rockfish release'!L351</f>
        <v>1532.2908081915966</v>
      </c>
      <c r="F17" s="1">
        <f>'rockfish release'!K255</f>
        <v>3594.910119047619</v>
      </c>
      <c r="G17" s="1">
        <f>'rockfish release'!L255</f>
        <v>3409167.6191169489</v>
      </c>
      <c r="H17" s="1">
        <f>'rockfish release'!K279</f>
        <v>715.1005025125628</v>
      </c>
      <c r="I17" s="1">
        <f>'rockfish release'!L279</f>
        <v>39771.168659006915</v>
      </c>
      <c r="J17" s="1">
        <f>'rockfish release'!K303</f>
        <v>5290.3880839980466</v>
      </c>
      <c r="K17" s="1">
        <f>'rockfish release'!L303</f>
        <v>3537724.2288436573</v>
      </c>
      <c r="L17" s="1">
        <f>'rockfish release'!K327</f>
        <v>1356.6365316494687</v>
      </c>
      <c r="M17" s="1">
        <f>'rockfish release'!L327</f>
        <v>195080.35783049298</v>
      </c>
      <c r="N17" s="2">
        <f t="shared" si="0"/>
        <v>16536.193188659596</v>
      </c>
      <c r="O17" s="1">
        <f t="shared" si="1"/>
        <v>8167945.3766077282</v>
      </c>
      <c r="P17" s="2">
        <f t="shared" si="2"/>
        <v>2857.9617521247073</v>
      </c>
      <c r="Q17" s="14">
        <f t="shared" si="3"/>
        <v>0.17283069443604937</v>
      </c>
    </row>
    <row r="18" spans="1:17" x14ac:dyDescent="0.3">
      <c r="A18">
        <v>2013</v>
      </c>
      <c r="B18" s="1">
        <f>'rockfish release'!K232</f>
        <v>4768.5556170448262</v>
      </c>
      <c r="C18" s="1">
        <f>'rockfish release'!L232</f>
        <v>578647.0898395332</v>
      </c>
      <c r="D18" s="1">
        <f>'rockfish release'!K352</f>
        <v>208.12167300380227</v>
      </c>
      <c r="E18" s="1">
        <f>'rockfish release'!L352</f>
        <v>343213.55001227942</v>
      </c>
      <c r="F18" s="1">
        <f>'rockfish release'!K256</f>
        <v>2590.4613250086713</v>
      </c>
      <c r="G18" s="1">
        <f>'rockfish release'!L256</f>
        <v>967135.27460771427</v>
      </c>
      <c r="H18" s="1">
        <f>'rockfish release'!K280</f>
        <v>991.63203917453654</v>
      </c>
      <c r="I18" s="1">
        <f>'rockfish release'!L280</f>
        <v>242983.44603740197</v>
      </c>
      <c r="J18" s="1">
        <f>'rockfish release'!K304</f>
        <v>9935.8351156912322</v>
      </c>
      <c r="K18" s="1">
        <f>'rockfish release'!L304</f>
        <v>27499452.414966449</v>
      </c>
      <c r="L18" s="1">
        <f>'rockfish release'!K328</f>
        <v>2558.4471455886369</v>
      </c>
      <c r="M18" s="1">
        <f>'rockfish release'!L328</f>
        <v>829827.47432759823</v>
      </c>
      <c r="N18" s="2">
        <f t="shared" si="0"/>
        <v>21053.052915511707</v>
      </c>
      <c r="O18" s="1">
        <f t="shared" si="1"/>
        <v>30461259.249790974</v>
      </c>
      <c r="P18" s="2">
        <f t="shared" si="2"/>
        <v>5519.171971391268</v>
      </c>
      <c r="Q18" s="14">
        <f t="shared" si="3"/>
        <v>0.26215542199700592</v>
      </c>
    </row>
    <row r="19" spans="1:17" x14ac:dyDescent="0.3">
      <c r="A19">
        <v>2014</v>
      </c>
      <c r="B19" s="1">
        <f>'rockfish release'!K233</f>
        <v>5887.0060795267827</v>
      </c>
      <c r="C19" s="1">
        <f>'rockfish release'!L233</f>
        <v>5538426.3829656541</v>
      </c>
      <c r="D19" s="1">
        <f>'rockfish release'!K353</f>
        <v>229.33595284872297</v>
      </c>
      <c r="E19" s="1">
        <f>'rockfish release'!L353</f>
        <v>24263.558845755815</v>
      </c>
      <c r="F19" s="1">
        <f>'rockfish release'!K257</f>
        <v>2821.7182048605932</v>
      </c>
      <c r="G19" s="1">
        <f>'rockfish release'!L257</f>
        <v>1884001.5970322466</v>
      </c>
      <c r="H19" s="1">
        <f>'rockfish release'!K281</f>
        <v>922.81476014760153</v>
      </c>
      <c r="I19" s="1">
        <f>'rockfish release'!L281</f>
        <v>485417.40023679996</v>
      </c>
      <c r="J19" s="1">
        <f>'rockfish release'!K305</f>
        <v>7025.2998562529947</v>
      </c>
      <c r="K19" s="1">
        <f>'rockfish release'!L305</f>
        <v>4505262.4204985779</v>
      </c>
      <c r="L19" s="1">
        <f>'rockfish release'!K329</f>
        <v>3064.4530800230282</v>
      </c>
      <c r="M19" s="1">
        <f>'rockfish release'!L329</f>
        <v>1200719.7854692191</v>
      </c>
      <c r="N19" s="2">
        <f t="shared" si="0"/>
        <v>19950.627933659725</v>
      </c>
      <c r="O19" s="1">
        <f t="shared" si="1"/>
        <v>13638091.145048253</v>
      </c>
      <c r="P19" s="2">
        <f t="shared" si="2"/>
        <v>3692.9786277540593</v>
      </c>
      <c r="Q19" s="14">
        <f t="shared" si="3"/>
        <v>0.18510588438790171</v>
      </c>
    </row>
    <row r="20" spans="1:17" x14ac:dyDescent="0.3">
      <c r="A20">
        <v>2015</v>
      </c>
      <c r="B20" s="1">
        <f>'rockfish release'!K234</f>
        <v>4379.026725480021</v>
      </c>
      <c r="C20" s="1">
        <f>'rockfish release'!L234</f>
        <v>773658.92489022878</v>
      </c>
      <c r="D20" s="1">
        <f>'rockfish release'!K354</f>
        <v>439.45304437564499</v>
      </c>
      <c r="E20" s="1">
        <f>'rockfish release'!L354</f>
        <v>132044.62506099432</v>
      </c>
      <c r="F20" s="1">
        <f>'rockfish release'!K258</f>
        <v>2538.3276064956458</v>
      </c>
      <c r="G20" s="1">
        <f>'rockfish release'!L258</f>
        <v>807027.48868769652</v>
      </c>
      <c r="H20" s="1">
        <f>'rockfish release'!K282</f>
        <v>643.62887511071744</v>
      </c>
      <c r="I20" s="1">
        <f>'rockfish release'!L282</f>
        <v>162065.57835954035</v>
      </c>
      <c r="J20" s="1">
        <f>'rockfish release'!K306</f>
        <v>6370.3608787428657</v>
      </c>
      <c r="K20" s="1">
        <f>'rockfish release'!L306</f>
        <v>2306053.7852344951</v>
      </c>
      <c r="L20" s="1">
        <f>'rockfish release'!K330</f>
        <v>3861.5297542043986</v>
      </c>
      <c r="M20" s="1">
        <f>'rockfish release'!L330</f>
        <v>4360864.0024804566</v>
      </c>
      <c r="N20" s="2">
        <f t="shared" si="0"/>
        <v>18232.326884409293</v>
      </c>
      <c r="O20" s="1">
        <f t="shared" si="1"/>
        <v>8541714.4047134127</v>
      </c>
      <c r="P20" s="2">
        <f t="shared" si="2"/>
        <v>2922.6211531283716</v>
      </c>
      <c r="Q20" s="14">
        <f t="shared" si="3"/>
        <v>0.16029885662194573</v>
      </c>
    </row>
    <row r="21" spans="1:17" x14ac:dyDescent="0.3">
      <c r="A21">
        <v>2016</v>
      </c>
      <c r="B21" s="1">
        <f>'rockfish release'!K235</f>
        <v>7155.611022108299</v>
      </c>
      <c r="C21" s="1">
        <f>'rockfish release'!L235</f>
        <v>3499836.0048137954</v>
      </c>
      <c r="D21" s="1">
        <f>'rockfish release'!K355</f>
        <v>1584.1164483260552</v>
      </c>
      <c r="E21" s="1">
        <f>'rockfish release'!L355</f>
        <v>3827485.2374486667</v>
      </c>
      <c r="F21" s="1">
        <f>'rockfish release'!K259</f>
        <v>3437.1187857457103</v>
      </c>
      <c r="G21" s="1">
        <f>'rockfish release'!L259</f>
        <v>2125067.1913722819</v>
      </c>
      <c r="H21" s="1">
        <f>'rockfish release'!K283</f>
        <v>757.77275064267349</v>
      </c>
      <c r="I21" s="1">
        <f>'rockfish release'!L283</f>
        <v>130376.22836924354</v>
      </c>
      <c r="J21" s="1">
        <f>'rockfish release'!K307</f>
        <v>7318.4347539543051</v>
      </c>
      <c r="K21" s="1">
        <f>'rockfish release'!L307</f>
        <v>6607012.8698088462</v>
      </c>
      <c r="L21" s="1">
        <f>'rockfish release'!K331</f>
        <v>2243.756130790191</v>
      </c>
      <c r="M21" s="1">
        <f>'rockfish release'!L331</f>
        <v>858832.40593622939</v>
      </c>
      <c r="N21" s="2">
        <f t="shared" si="0"/>
        <v>22496.809891567231</v>
      </c>
      <c r="O21" s="1">
        <f t="shared" si="1"/>
        <v>17048609.937749062</v>
      </c>
      <c r="P21" s="2">
        <f t="shared" si="2"/>
        <v>4128.9962385244507</v>
      </c>
      <c r="Q21" s="14">
        <f t="shared" si="3"/>
        <v>0.18353696628214722</v>
      </c>
    </row>
    <row r="22" spans="1:17" x14ac:dyDescent="0.3">
      <c r="A22">
        <v>2017</v>
      </c>
      <c r="B22" s="1">
        <f>'rockfish release'!K236</f>
        <v>7878.4321525885562</v>
      </c>
      <c r="C22" s="1">
        <f>'rockfish release'!L236</f>
        <v>4371531.4306587288</v>
      </c>
      <c r="D22" s="1">
        <f>'rockfish release'!K356</f>
        <v>421.38528138528142</v>
      </c>
      <c r="E22" s="1">
        <f>'rockfish release'!L356</f>
        <v>42121.122626875811</v>
      </c>
      <c r="F22" s="1">
        <f>'rockfish release'!K260</f>
        <v>5418.217154627042</v>
      </c>
      <c r="G22" s="1">
        <f>'rockfish release'!L260</f>
        <v>5155138.9606057033</v>
      </c>
      <c r="H22" s="1">
        <f>'rockfish release'!K284</f>
        <v>1009.2962271199104</v>
      </c>
      <c r="I22" s="1">
        <f>'rockfish release'!L284</f>
        <v>282388.67663740244</v>
      </c>
      <c r="J22" s="1">
        <f>'rockfish release'!K308</f>
        <v>15572.301587301587</v>
      </c>
      <c r="K22" s="1">
        <f>'rockfish release'!L308</f>
        <v>20444681.136453528</v>
      </c>
      <c r="L22" s="1">
        <f>'rockfish release'!K332</f>
        <v>2793.4645161290318</v>
      </c>
      <c r="M22" s="1">
        <f>'rockfish release'!L332</f>
        <v>2380506.427255095</v>
      </c>
      <c r="N22" s="2">
        <f t="shared" si="0"/>
        <v>33093.096919151409</v>
      </c>
      <c r="O22" s="1">
        <f t="shared" si="1"/>
        <v>32676367.754237331</v>
      </c>
      <c r="P22" s="2">
        <f t="shared" si="2"/>
        <v>5716.3246718706705</v>
      </c>
      <c r="Q22" s="14">
        <f t="shared" si="3"/>
        <v>0.17273465477818603</v>
      </c>
    </row>
    <row r="23" spans="1:17" x14ac:dyDescent="0.3">
      <c r="A23">
        <v>2018</v>
      </c>
      <c r="B23" s="1">
        <f>'rockfish release'!K237</f>
        <v>7630.9043109540635</v>
      </c>
      <c r="C23" s="1">
        <f>'rockfish release'!L237</f>
        <v>1795545.6799634765</v>
      </c>
      <c r="D23" s="1">
        <f>'rockfish release'!K357</f>
        <v>1756.3879919273463</v>
      </c>
      <c r="E23" s="1">
        <f>'rockfish release'!L357</f>
        <v>481215.42757237318</v>
      </c>
      <c r="F23" s="1">
        <f>'rockfish release'!K261</f>
        <v>12025.055141579733</v>
      </c>
      <c r="G23" s="1">
        <f>'rockfish release'!L261</f>
        <v>44703940.975887701</v>
      </c>
      <c r="H23" s="1">
        <f>'rockfish release'!K285</f>
        <v>4047.616952442575</v>
      </c>
      <c r="I23" s="1">
        <f>'rockfish release'!L285</f>
        <v>7364744.4609605307</v>
      </c>
      <c r="J23" s="1">
        <f>'rockfish release'!K309</f>
        <v>24534.540871546567</v>
      </c>
      <c r="K23" s="1">
        <f>'rockfish release'!L309</f>
        <v>23037083.064362518</v>
      </c>
      <c r="L23" s="1">
        <f>'rockfish release'!K333</f>
        <v>7217.8525932666062</v>
      </c>
      <c r="M23" s="1">
        <f>'rockfish release'!L333</f>
        <v>13242366.424017221</v>
      </c>
      <c r="N23" s="2">
        <f t="shared" si="0"/>
        <v>57212.35786171689</v>
      </c>
      <c r="O23" s="1">
        <f t="shared" si="1"/>
        <v>90624896.032763809</v>
      </c>
      <c r="P23" s="2">
        <f t="shared" si="2"/>
        <v>9519.7109217015513</v>
      </c>
      <c r="Q23" s="14">
        <f t="shared" si="3"/>
        <v>0.16639256408048822</v>
      </c>
    </row>
    <row r="24" spans="1:17" x14ac:dyDescent="0.3">
      <c r="A24">
        <v>2019</v>
      </c>
      <c r="B24" s="1">
        <f>'rockfish release'!K238</f>
        <v>10211.682028958077</v>
      </c>
      <c r="C24" s="1">
        <f>'rockfish release'!L238</f>
        <v>6461933.0359656289</v>
      </c>
      <c r="D24" s="1">
        <f>'rockfish release'!K358</f>
        <v>3329.7065409546258</v>
      </c>
      <c r="E24" s="1">
        <f>'rockfish release'!L358</f>
        <v>4522629.7108261948</v>
      </c>
      <c r="F24" s="1">
        <f>'rockfish release'!K262</f>
        <v>19313.763593776141</v>
      </c>
      <c r="G24" s="1">
        <f>'rockfish release'!L262</f>
        <v>92145960.902456507</v>
      </c>
      <c r="H24" s="1">
        <f>'rockfish release'!K286</f>
        <v>4401.3821313240051</v>
      </c>
      <c r="I24" s="1">
        <f>'rockfish release'!L286</f>
        <v>2584682.0500178537</v>
      </c>
      <c r="J24" s="1">
        <f>'rockfish release'!K310</f>
        <v>41532.50994598867</v>
      </c>
      <c r="K24" s="1">
        <f>'rockfish release'!L310</f>
        <v>212502944.55987427</v>
      </c>
      <c r="L24" s="1">
        <f>'rockfish release'!K334</f>
        <v>2673.8364686161299</v>
      </c>
      <c r="M24" s="1">
        <f>'rockfish release'!L334</f>
        <v>563570.7388226398</v>
      </c>
      <c r="N24" s="2">
        <f t="shared" si="0"/>
        <v>81462.880709617646</v>
      </c>
      <c r="O24" s="1">
        <f t="shared" si="1"/>
        <v>318781720.99796313</v>
      </c>
      <c r="P24" s="2">
        <f t="shared" si="2"/>
        <v>17854.459414890251</v>
      </c>
      <c r="Q24" s="14">
        <f t="shared" si="3"/>
        <v>0.21917294428285941</v>
      </c>
    </row>
    <row r="25" spans="1:17" x14ac:dyDescent="0.3">
      <c r="A25">
        <v>2020</v>
      </c>
      <c r="B25" s="1">
        <f>'rockfish release'!K239</f>
        <v>14010.963476070528</v>
      </c>
      <c r="C25" s="1">
        <f>'rockfish release'!L239</f>
        <v>31121567.432101503</v>
      </c>
      <c r="D25" s="1">
        <f>'rockfish release'!K359</f>
        <v>2527.475884244373</v>
      </c>
      <c r="E25" s="1">
        <f>'rockfish release'!L359</f>
        <v>3767077.26261531</v>
      </c>
      <c r="F25" s="1">
        <f>'rockfish release'!K263</f>
        <v>2008.444572748268</v>
      </c>
      <c r="G25" s="1">
        <f>'rockfish release'!L263</f>
        <v>570222.90089181566</v>
      </c>
      <c r="H25" s="1">
        <f>'rockfish release'!K287</f>
        <v>1740.7998915401301</v>
      </c>
      <c r="I25" s="1">
        <f>'rockfish release'!L287</f>
        <v>610822.33334461227</v>
      </c>
      <c r="J25" s="1">
        <f>'rockfish release'!K311</f>
        <v>17255.234323432345</v>
      </c>
      <c r="K25" s="1">
        <f>'rockfish release'!L311</f>
        <v>34670924.696169145</v>
      </c>
      <c r="L25" s="1">
        <f>'rockfish release'!K335</f>
        <v>2797.4390962671905</v>
      </c>
      <c r="M25" s="1">
        <f>'rockfish release'!L335</f>
        <v>2655235.7622625218</v>
      </c>
      <c r="N25" s="2">
        <f t="shared" ref="N25:N26" si="4">L25+J25+H25+F25+D25+B25</f>
        <v>40340.357244302832</v>
      </c>
      <c r="O25" s="1">
        <f t="shared" ref="O25:O26" si="5">SUM(G25,I25,K25,M25,E25,C25)</f>
        <v>73395850.387384906</v>
      </c>
      <c r="P25" s="2">
        <f t="shared" ref="P25:P26" si="6">SQRT(O25)</f>
        <v>8567.1378176952949</v>
      </c>
      <c r="Q25" s="14">
        <f t="shared" ref="Q25:Q26" si="7">P25/N25</f>
        <v>0.2123713918994907</v>
      </c>
    </row>
    <row r="26" spans="1:17" x14ac:dyDescent="0.3">
      <c r="A26">
        <v>2021</v>
      </c>
      <c r="B26" s="1">
        <f>'rockfish release'!K240</f>
        <v>15924.937314969751</v>
      </c>
      <c r="C26" s="1">
        <f>'rockfish release'!L240</f>
        <v>13073339.323194047</v>
      </c>
      <c r="D26" s="1">
        <f>'rockfish release'!K360</f>
        <v>2201.7879269261316</v>
      </c>
      <c r="E26" s="1">
        <f>'rockfish release'!L360</f>
        <v>641624.81516238826</v>
      </c>
      <c r="F26" s="1">
        <f>'rockfish release'!K264</f>
        <v>6236.83650329188</v>
      </c>
      <c r="G26" s="1">
        <f>'rockfish release'!L264</f>
        <v>6142269.4987433897</v>
      </c>
      <c r="H26" s="1">
        <f>'rockfish release'!K288</f>
        <v>4295.4791994603102</v>
      </c>
      <c r="I26" s="1">
        <f>'rockfish release'!L288</f>
        <v>3504073.3417063295</v>
      </c>
      <c r="J26" s="1">
        <f>'rockfish release'!K312</f>
        <v>20153.30909090909</v>
      </c>
      <c r="K26" s="1">
        <f>'rockfish release'!L312</f>
        <v>28811633.178035498</v>
      </c>
      <c r="L26" s="1">
        <f>'rockfish release'!K336</f>
        <v>3199.0195263813875</v>
      </c>
      <c r="M26" s="1">
        <f>'rockfish release'!L336</f>
        <v>1868355.4654755036</v>
      </c>
      <c r="N26" s="2">
        <f t="shared" si="4"/>
        <v>52011.369561938547</v>
      </c>
      <c r="O26" s="1">
        <f t="shared" si="5"/>
        <v>54041295.622317165</v>
      </c>
      <c r="P26" s="2">
        <f t="shared" si="6"/>
        <v>7351.278502567915</v>
      </c>
      <c r="Q26" s="14">
        <f t="shared" si="7"/>
        <v>0.14133983712567944</v>
      </c>
    </row>
    <row r="27" spans="1:17" x14ac:dyDescent="0.3">
      <c r="A27">
        <v>2022</v>
      </c>
      <c r="B27" s="1">
        <f>'rockfish release'!K241</f>
        <v>13170.718038528898</v>
      </c>
      <c r="C27" s="1">
        <f>'rockfish release'!L241</f>
        <v>9055878.802325625</v>
      </c>
      <c r="D27" s="1">
        <f>'rockfish release'!K361</f>
        <v>1929.0619718309858</v>
      </c>
      <c r="E27" s="1">
        <f>'rockfish release'!L361</f>
        <v>2457066.7825371064</v>
      </c>
      <c r="F27" s="1">
        <f>'rockfish release'!K265</f>
        <v>14266.251669745629</v>
      </c>
      <c r="G27" s="1">
        <f>'rockfish release'!L265</f>
        <v>89965404.560467198</v>
      </c>
      <c r="H27" s="1">
        <f>'rockfish release'!K289</f>
        <v>4489.4804517810599</v>
      </c>
      <c r="I27" s="1">
        <f>'rockfish release'!L289</f>
        <v>4382038.1442882633</v>
      </c>
      <c r="J27" s="1">
        <f>'rockfish release'!K313</f>
        <v>28331.271686541735</v>
      </c>
      <c r="K27" s="1">
        <f>'rockfish release'!L313</f>
        <v>54616907.53258644</v>
      </c>
      <c r="L27" s="1">
        <f>'rockfish release'!K337</f>
        <v>2520.2448979591836</v>
      </c>
      <c r="M27" s="1">
        <f>'rockfish release'!L337</f>
        <v>942081.61866361462</v>
      </c>
      <c r="N27" s="2">
        <f t="shared" ref="N27" si="8">L27+J27+H27+F27+D27+B27</f>
        <v>64707.028716387489</v>
      </c>
      <c r="O27" s="1">
        <f t="shared" ref="O27" si="9">SUM(G27,I27,K27,M27,E27,C27)</f>
        <v>161419377.44086823</v>
      </c>
      <c r="P27" s="2">
        <f t="shared" ref="P27" si="10">SQRT(O27)</f>
        <v>12705.092578996355</v>
      </c>
      <c r="Q27" s="14">
        <f t="shared" ref="Q27" si="11">P27/N27</f>
        <v>0.19634795216271003</v>
      </c>
    </row>
    <row r="28" spans="1:17" x14ac:dyDescent="0.3">
      <c r="N28" s="2"/>
      <c r="O28" s="1"/>
      <c r="Q28" s="14"/>
    </row>
    <row r="29" spans="1:17" x14ac:dyDescent="0.3">
      <c r="A29" s="83" t="s">
        <v>122</v>
      </c>
      <c r="B29" s="83"/>
      <c r="C29" s="83"/>
      <c r="D29" s="83"/>
      <c r="E29" s="83"/>
      <c r="F29" s="83"/>
      <c r="G29" s="83"/>
      <c r="H29" s="83"/>
      <c r="I29" s="83"/>
      <c r="J29" s="83"/>
      <c r="K29" s="9"/>
      <c r="L29" s="9"/>
      <c r="M29" s="9"/>
    </row>
    <row r="30" spans="1:17" x14ac:dyDescent="0.3">
      <c r="A30" t="s">
        <v>23</v>
      </c>
      <c r="B30" s="83" t="s">
        <v>29</v>
      </c>
      <c r="C30" s="83"/>
      <c r="D30" s="83" t="s">
        <v>51</v>
      </c>
      <c r="E30" s="83"/>
      <c r="F30" s="83" t="s">
        <v>25</v>
      </c>
      <c r="G30" s="83"/>
      <c r="H30" s="83" t="s">
        <v>28</v>
      </c>
      <c r="I30" s="83"/>
      <c r="J30" s="83" t="s">
        <v>26</v>
      </c>
      <c r="K30" s="83"/>
      <c r="L30" s="83" t="s">
        <v>27</v>
      </c>
      <c r="M30" s="83"/>
      <c r="N30" s="83" t="s">
        <v>95</v>
      </c>
      <c r="O30" s="83"/>
      <c r="P30" s="83"/>
      <c r="Q30" s="83"/>
    </row>
    <row r="31" spans="1:17" x14ac:dyDescent="0.3">
      <c r="B31" s="9" t="s">
        <v>155</v>
      </c>
      <c r="C31" s="9" t="s">
        <v>154</v>
      </c>
      <c r="D31" s="9" t="s">
        <v>155</v>
      </c>
      <c r="E31" s="9" t="s">
        <v>154</v>
      </c>
      <c r="F31" s="9" t="s">
        <v>155</v>
      </c>
      <c r="G31" s="9" t="s">
        <v>154</v>
      </c>
      <c r="H31" s="9" t="s">
        <v>155</v>
      </c>
      <c r="I31" s="9" t="s">
        <v>154</v>
      </c>
      <c r="J31" s="9" t="s">
        <v>155</v>
      </c>
      <c r="K31" s="9" t="s">
        <v>154</v>
      </c>
      <c r="L31" s="9" t="s">
        <v>155</v>
      </c>
      <c r="M31" s="9" t="s">
        <v>154</v>
      </c>
      <c r="N31" s="9" t="s">
        <v>155</v>
      </c>
      <c r="O31" s="9" t="s">
        <v>151</v>
      </c>
      <c r="P31" s="9" t="s">
        <v>152</v>
      </c>
      <c r="Q31" s="9" t="s">
        <v>153</v>
      </c>
    </row>
    <row r="32" spans="1:17" x14ac:dyDescent="0.3">
      <c r="A32">
        <v>1999</v>
      </c>
      <c r="B32" s="1">
        <f>'BRF release'!V219</f>
        <v>9511.3358121033125</v>
      </c>
      <c r="C32" s="1">
        <f>'BRF release'!W219</f>
        <v>2394933.7047491907</v>
      </c>
      <c r="D32" s="1">
        <f>'BRF release'!V339</f>
        <v>300.16853399999593</v>
      </c>
      <c r="E32" s="1">
        <f>'BRF release'!W339</f>
        <v>24443.287345349851</v>
      </c>
      <c r="F32" s="1">
        <f>'BRF release'!V243</f>
        <v>5841.1614715967598</v>
      </c>
      <c r="G32" s="1">
        <f>'BRF release'!W243</f>
        <v>3494514.5082961321</v>
      </c>
      <c r="H32" s="1">
        <f>'BRF release'!V267</f>
        <v>1285.2244365886174</v>
      </c>
      <c r="I32" s="1">
        <f>'BRF release'!W267</f>
        <v>123879.80491571673</v>
      </c>
      <c r="J32" s="1">
        <f>'BRF release'!V291</f>
        <v>4826.5558148624577</v>
      </c>
      <c r="K32" s="1">
        <f>'BRF release'!W291</f>
        <v>703638.35496233846</v>
      </c>
      <c r="L32" s="1">
        <f>'BRF release'!V315</f>
        <v>5346.3703824580534</v>
      </c>
      <c r="M32" s="1">
        <f>'BRF release'!W315</f>
        <v>3242686.6598383705</v>
      </c>
      <c r="N32" s="2">
        <f>L32+J32+H32+F32+D32+B32</f>
        <v>27110.816451609197</v>
      </c>
      <c r="O32" s="1">
        <f>SUM(G32,I32,K32,M32,E32,C32)</f>
        <v>9984096.3201070987</v>
      </c>
      <c r="P32" s="6">
        <f>SQRT(O32)</f>
        <v>3159.7620670087008</v>
      </c>
      <c r="Q32" s="14">
        <f>P32/N32</f>
        <v>0.11654986756480176</v>
      </c>
    </row>
    <row r="33" spans="1:17" x14ac:dyDescent="0.3">
      <c r="A33">
        <v>2000</v>
      </c>
      <c r="B33" s="1">
        <f>'BRF release'!V220</f>
        <v>6601.3429660287111</v>
      </c>
      <c r="C33" s="1">
        <f>'BRF release'!W220</f>
        <v>1209435.14667626</v>
      </c>
      <c r="D33" s="1">
        <f>'BRF release'!V340</f>
        <v>548.59460467745919</v>
      </c>
      <c r="E33" s="1">
        <f>'BRF release'!W340</f>
        <v>83772.10671388192</v>
      </c>
      <c r="F33" s="1">
        <f>'BRF release'!V244</f>
        <v>6387.5489894856109</v>
      </c>
      <c r="G33" s="1">
        <f>'BRF release'!W244</f>
        <v>4245632.2255491335</v>
      </c>
      <c r="H33" s="1">
        <f>'BRF release'!V268</f>
        <v>2346.5859455939021</v>
      </c>
      <c r="I33" s="1">
        <f>'BRF release'!W268</f>
        <v>422305.95856839314</v>
      </c>
      <c r="J33" s="1">
        <f>'BRF release'!V292</f>
        <v>6252.1549937030668</v>
      </c>
      <c r="K33" s="1">
        <f>'BRF release'!W292</f>
        <v>1408964.3133444153</v>
      </c>
      <c r="L33" s="1">
        <f>'BRF release'!V316</f>
        <v>5432.5860164949918</v>
      </c>
      <c r="M33" s="1">
        <f>'BRF release'!W316</f>
        <v>3846943.2416820507</v>
      </c>
      <c r="N33" s="2">
        <f t="shared" ref="N33:N52" si="12">L33+J33+H33+F33+D33+B33</f>
        <v>27568.81351598374</v>
      </c>
      <c r="O33" s="1">
        <f t="shared" ref="O33:O52" si="13">SUM(G33,I33,K33,M33,E33,C33)</f>
        <v>11217052.992534135</v>
      </c>
      <c r="P33" s="6">
        <f t="shared" ref="P33:P52" si="14">SQRT(O33)</f>
        <v>3349.1869151383794</v>
      </c>
      <c r="Q33" s="14">
        <f t="shared" ref="Q33:Q52" si="15">P33/N33</f>
        <v>0.12148462294892019</v>
      </c>
    </row>
    <row r="34" spans="1:17" x14ac:dyDescent="0.3">
      <c r="A34">
        <v>2001</v>
      </c>
      <c r="B34" s="1">
        <f>'BRF release'!V221</f>
        <v>6091.2950578073696</v>
      </c>
      <c r="C34" s="1">
        <f>'BRF release'!W221</f>
        <v>1039027.6922711409</v>
      </c>
      <c r="D34" s="1">
        <f>'BRF release'!V341</f>
        <v>944.5325983564536</v>
      </c>
      <c r="E34" s="1">
        <f>'BRF release'!W341</f>
        <v>255939.72079604052</v>
      </c>
      <c r="F34" s="1">
        <f>'BRF release'!V245</f>
        <v>4655.8715711515451</v>
      </c>
      <c r="G34" s="1">
        <f>'BRF release'!W245</f>
        <v>2222197.1193588693</v>
      </c>
      <c r="H34" s="1">
        <f>'BRF release'!V269</f>
        <v>1860.8465171025241</v>
      </c>
      <c r="I34" s="1">
        <f>'BRF release'!W269</f>
        <v>266028.53217178275</v>
      </c>
      <c r="J34" s="1">
        <f>'BRF release'!V293</f>
        <v>5131.2261593542999</v>
      </c>
      <c r="K34" s="1">
        <f>'BRF release'!W293</f>
        <v>972646.52442480682</v>
      </c>
      <c r="L34" s="1">
        <f>'BRF release'!V317</f>
        <v>3925.2263324153469</v>
      </c>
      <c r="M34" s="1">
        <f>'BRF release'!W317</f>
        <v>2068105.6352648102</v>
      </c>
      <c r="N34" s="2">
        <f t="shared" si="12"/>
        <v>22608.998236187537</v>
      </c>
      <c r="O34" s="1">
        <f t="shared" si="13"/>
        <v>6823945.2242874503</v>
      </c>
      <c r="P34" s="6">
        <f t="shared" si="14"/>
        <v>2612.268214461802</v>
      </c>
      <c r="Q34" s="14">
        <f t="shared" si="15"/>
        <v>0.11554108621587023</v>
      </c>
    </row>
    <row r="35" spans="1:17" x14ac:dyDescent="0.3">
      <c r="A35">
        <v>2002</v>
      </c>
      <c r="B35" s="1">
        <f>'BRF release'!V222</f>
        <v>6843.6795180099962</v>
      </c>
      <c r="C35" s="1">
        <f>'BRF release'!W222</f>
        <v>1340195.3608449593</v>
      </c>
      <c r="D35" s="1">
        <f>'BRF release'!V342</f>
        <v>1239.1794794809834</v>
      </c>
      <c r="E35" s="1">
        <f>'BRF release'!W342</f>
        <v>421752.66378290748</v>
      </c>
      <c r="F35" s="1">
        <f>'BRF release'!V246</f>
        <v>4476.1759318288241</v>
      </c>
      <c r="G35" s="1">
        <f>'BRF release'!W246</f>
        <v>2036557.1930252369</v>
      </c>
      <c r="H35" s="1">
        <f>'BRF release'!V270</f>
        <v>2543.0048609912201</v>
      </c>
      <c r="I35" s="1">
        <f>'BRF release'!W270</f>
        <v>458928.36411254969</v>
      </c>
      <c r="J35" s="1">
        <f>'BRF release'!V294</f>
        <v>5489.9363397711122</v>
      </c>
      <c r="K35" s="1">
        <f>'BRF release'!W294</f>
        <v>1025212.2737616083</v>
      </c>
      <c r="L35" s="1">
        <f>'BRF release'!V318</f>
        <v>6737.1539976588529</v>
      </c>
      <c r="M35" s="1">
        <f>'BRF release'!W318</f>
        <v>5590252.8653270379</v>
      </c>
      <c r="N35" s="2">
        <f t="shared" si="12"/>
        <v>27329.130127740988</v>
      </c>
      <c r="O35" s="1">
        <f t="shared" si="13"/>
        <v>10872898.720854299</v>
      </c>
      <c r="P35" s="6">
        <f t="shared" si="14"/>
        <v>3297.4078790550461</v>
      </c>
      <c r="Q35" s="14">
        <f t="shared" si="15"/>
        <v>0.12065542751058679</v>
      </c>
    </row>
    <row r="36" spans="1:17" x14ac:dyDescent="0.3">
      <c r="A36">
        <v>2003</v>
      </c>
      <c r="B36" s="1">
        <f>'BRF release'!V223</f>
        <v>8977.3110012168963</v>
      </c>
      <c r="C36" s="1">
        <f>'BRF release'!W223</f>
        <v>2233414.1580788814</v>
      </c>
      <c r="D36" s="1">
        <f>'BRF release'!V343</f>
        <v>1112.1617968831836</v>
      </c>
      <c r="E36" s="1">
        <f>'BRF release'!W343</f>
        <v>400139.23846413521</v>
      </c>
      <c r="F36" s="1">
        <f>'BRF release'!V247</f>
        <v>5405.7200990393649</v>
      </c>
      <c r="G36" s="1">
        <f>'BRF release'!W247</f>
        <v>2978437.2795777107</v>
      </c>
      <c r="H36" s="1">
        <f>'BRF release'!V271</f>
        <v>2313.40307071396</v>
      </c>
      <c r="I36" s="1">
        <f>'BRF release'!W271</f>
        <v>395090.96745145152</v>
      </c>
      <c r="J36" s="1">
        <f>'BRF release'!V295</f>
        <v>5289.9382544909413</v>
      </c>
      <c r="K36" s="1">
        <f>'BRF release'!W295</f>
        <v>962043.47800300911</v>
      </c>
      <c r="L36" s="1">
        <f>'BRF release'!V319</f>
        <v>5526.7224138654019</v>
      </c>
      <c r="M36" s="1">
        <f>'BRF release'!W319</f>
        <v>4036910.4767071004</v>
      </c>
      <c r="N36" s="2">
        <f t="shared" si="12"/>
        <v>28625.25663620975</v>
      </c>
      <c r="O36" s="1">
        <f t="shared" si="13"/>
        <v>11006035.598282289</v>
      </c>
      <c r="P36" s="6">
        <f t="shared" si="14"/>
        <v>3317.5345662528202</v>
      </c>
      <c r="Q36" s="14">
        <f t="shared" si="15"/>
        <v>0.11589536500630979</v>
      </c>
    </row>
    <row r="37" spans="1:17" x14ac:dyDescent="0.3">
      <c r="A37">
        <v>2004</v>
      </c>
      <c r="B37" s="1">
        <f>'BRF release'!V224</f>
        <v>7834.4051554035232</v>
      </c>
      <c r="C37" s="1">
        <f>'BRF release'!W224</f>
        <v>1649236.9618277671</v>
      </c>
      <c r="D37" s="1">
        <f>'BRF release'!V344</f>
        <v>1152.6740370448506</v>
      </c>
      <c r="E37" s="1">
        <f>'BRF release'!W344</f>
        <v>380130.03948779433</v>
      </c>
      <c r="F37" s="1">
        <f>'BRF release'!V248</f>
        <v>4281.6482046830251</v>
      </c>
      <c r="G37" s="1">
        <f>'BRF release'!W248</f>
        <v>1868284.9640239091</v>
      </c>
      <c r="H37" s="1">
        <f>'BRF release'!V272</f>
        <v>2729.0689539745526</v>
      </c>
      <c r="I37" s="1">
        <f>'BRF release'!W272</f>
        <v>534967.40149296308</v>
      </c>
      <c r="J37" s="1">
        <f>'BRF release'!V296</f>
        <v>3704.3293842893963</v>
      </c>
      <c r="K37" s="1">
        <f>'BRF release'!W296</f>
        <v>523156.15235360211</v>
      </c>
      <c r="L37" s="1">
        <f>'BRF release'!V320</f>
        <v>6139.7301001075393</v>
      </c>
      <c r="M37" s="1">
        <f>'BRF release'!W320</f>
        <v>4600523.4997535208</v>
      </c>
      <c r="N37" s="2">
        <f t="shared" si="12"/>
        <v>25841.855835502887</v>
      </c>
      <c r="O37" s="1">
        <f t="shared" si="13"/>
        <v>9556299.0189395547</v>
      </c>
      <c r="P37" s="6">
        <f t="shared" si="14"/>
        <v>3091.3264174039523</v>
      </c>
      <c r="Q37" s="14">
        <f t="shared" si="15"/>
        <v>0.11962478380352726</v>
      </c>
    </row>
    <row r="38" spans="1:17" x14ac:dyDescent="0.3">
      <c r="A38">
        <v>2005</v>
      </c>
      <c r="B38" s="1">
        <f>'BRF release'!V225</f>
        <v>8686.7485482571828</v>
      </c>
      <c r="C38" s="1">
        <f>'BRF release'!W225</f>
        <v>2185168.7131176922</v>
      </c>
      <c r="D38" s="1">
        <f>'BRF release'!V345</f>
        <v>1047.2291645991193</v>
      </c>
      <c r="E38" s="1">
        <f>'BRF release'!W345</f>
        <v>302506.79650815838</v>
      </c>
      <c r="F38" s="1">
        <f>'BRF release'!V249</f>
        <v>5416.7317228616921</v>
      </c>
      <c r="G38" s="1">
        <f>'BRF release'!W249</f>
        <v>2973920.5835115407</v>
      </c>
      <c r="H38" s="1">
        <f>'BRF release'!V273</f>
        <v>2879.7825550896478</v>
      </c>
      <c r="I38" s="1">
        <f>'BRF release'!W273</f>
        <v>603241.37664511066</v>
      </c>
      <c r="J38" s="1">
        <f>'BRF release'!V297</f>
        <v>5616.6205168399883</v>
      </c>
      <c r="K38" s="1">
        <f>'BRF release'!W297</f>
        <v>1273907.6304647636</v>
      </c>
      <c r="L38" s="1">
        <f>'BRF release'!V321</f>
        <v>8860.7028119946972</v>
      </c>
      <c r="M38" s="1">
        <f>'BRF release'!W321</f>
        <v>9172345.9775421601</v>
      </c>
      <c r="N38" s="2">
        <f t="shared" si="12"/>
        <v>32507.81531964233</v>
      </c>
      <c r="O38" s="1">
        <f t="shared" si="13"/>
        <v>16511091.077789424</v>
      </c>
      <c r="P38" s="6">
        <f t="shared" si="14"/>
        <v>4063.3841902765512</v>
      </c>
      <c r="Q38" s="14">
        <f t="shared" si="15"/>
        <v>0.12499714761887785</v>
      </c>
    </row>
    <row r="39" spans="1:17" x14ac:dyDescent="0.3">
      <c r="A39">
        <v>2006</v>
      </c>
      <c r="B39" s="1">
        <f>'BRF release'!V226</f>
        <v>5570.245041101819</v>
      </c>
      <c r="C39" s="1">
        <f>'BRF release'!W226</f>
        <v>811075.10976758262</v>
      </c>
      <c r="D39" s="1">
        <f>'BRF release'!V346</f>
        <v>700.35599523965618</v>
      </c>
      <c r="E39" s="1">
        <f>'BRF release'!W346</f>
        <v>140947.40271976433</v>
      </c>
      <c r="F39" s="1">
        <f>'BRF release'!V250</f>
        <v>5560.2898140250563</v>
      </c>
      <c r="G39" s="1">
        <f>'BRF release'!W250</f>
        <v>1158867.2230810339</v>
      </c>
      <c r="H39" s="1">
        <f>'BRF release'!V274</f>
        <v>1733.2189406000919</v>
      </c>
      <c r="I39" s="1">
        <f>'BRF release'!W274</f>
        <v>86767.566748876212</v>
      </c>
      <c r="J39" s="1">
        <f>'BRF release'!V298</f>
        <v>4281.9331926091727</v>
      </c>
      <c r="K39" s="1">
        <f>'BRF release'!W298</f>
        <v>292701.75401195738</v>
      </c>
      <c r="L39" s="1">
        <f>'BRF release'!V322</f>
        <v>2414.9782328299952</v>
      </c>
      <c r="M39" s="1">
        <f>'BRF release'!W322</f>
        <v>428705.12983207125</v>
      </c>
      <c r="N39" s="2">
        <f t="shared" si="12"/>
        <v>20261.021216405792</v>
      </c>
      <c r="O39" s="1">
        <f t="shared" si="13"/>
        <v>2919064.1861612857</v>
      </c>
      <c r="P39" s="6">
        <f t="shared" si="14"/>
        <v>1708.5269053079867</v>
      </c>
      <c r="Q39" s="14">
        <f t="shared" si="15"/>
        <v>8.4325804067790777E-2</v>
      </c>
    </row>
    <row r="40" spans="1:17" x14ac:dyDescent="0.3">
      <c r="A40">
        <v>2007</v>
      </c>
      <c r="B40" s="1">
        <f>'BRF release'!V227</f>
        <v>5637.8569081590158</v>
      </c>
      <c r="C40" s="1">
        <f>'BRF release'!W227</f>
        <v>875718.64797811047</v>
      </c>
      <c r="D40" s="1">
        <f>'BRF release'!V347</f>
        <v>459.53489276934215</v>
      </c>
      <c r="E40" s="1">
        <f>'BRF release'!W347</f>
        <v>65188.233428060674</v>
      </c>
      <c r="F40" s="1">
        <f>'BRF release'!V251</f>
        <v>2393.0069334380159</v>
      </c>
      <c r="G40" s="1">
        <f>'BRF release'!W251</f>
        <v>80962.648206467435</v>
      </c>
      <c r="H40" s="1">
        <f>'BRF release'!V275</f>
        <v>1011.4783673122433</v>
      </c>
      <c r="I40" s="1">
        <f>'BRF release'!W275</f>
        <v>26356.046901300881</v>
      </c>
      <c r="J40" s="1">
        <f>'BRF release'!V299</f>
        <v>1980.561309996333</v>
      </c>
      <c r="K40" s="1">
        <f>'BRF release'!W299</f>
        <v>65462.735438129159</v>
      </c>
      <c r="L40" s="1">
        <f>'BRF release'!V323</f>
        <v>2818.5118429036183</v>
      </c>
      <c r="M40" s="1">
        <f>'BRF release'!W323</f>
        <v>1154788.3505403211</v>
      </c>
      <c r="N40" s="2">
        <f t="shared" si="12"/>
        <v>14300.950254578567</v>
      </c>
      <c r="O40" s="1">
        <f t="shared" si="13"/>
        <v>2268476.6624923898</v>
      </c>
      <c r="P40" s="6">
        <f t="shared" si="14"/>
        <v>1506.1462951826393</v>
      </c>
      <c r="Q40" s="14">
        <f t="shared" si="15"/>
        <v>0.10531791722724398</v>
      </c>
    </row>
    <row r="41" spans="1:17" x14ac:dyDescent="0.3">
      <c r="A41">
        <v>2008</v>
      </c>
      <c r="B41" s="1">
        <f>'BRF release'!V228</f>
        <v>4693.5425500376841</v>
      </c>
      <c r="C41" s="1">
        <f>'BRF release'!W228</f>
        <v>696479.70024317317</v>
      </c>
      <c r="D41" s="1">
        <f>'BRF release'!V348</f>
        <v>72.481899481049425</v>
      </c>
      <c r="E41" s="1">
        <f>'BRF release'!W348</f>
        <v>2173.0981025482761</v>
      </c>
      <c r="F41" s="1">
        <f>'BRF release'!V252</f>
        <v>2454.799895347654</v>
      </c>
      <c r="G41" s="1">
        <f>'BRF release'!W252</f>
        <v>71131.895512555464</v>
      </c>
      <c r="H41" s="1">
        <f>'BRF release'!V276</f>
        <v>692.49543734175404</v>
      </c>
      <c r="I41" s="1">
        <f>'BRF release'!W276</f>
        <v>30133.854176477504</v>
      </c>
      <c r="J41" s="1">
        <f>'BRF release'!V300</f>
        <v>2328.1966738490228</v>
      </c>
      <c r="K41" s="1">
        <f>'BRF release'!W300</f>
        <v>103452.93893053426</v>
      </c>
      <c r="L41" s="1">
        <f>'BRF release'!V324</f>
        <v>4049.1154954264352</v>
      </c>
      <c r="M41" s="1">
        <f>'BRF release'!W324</f>
        <v>2376019.9831762975</v>
      </c>
      <c r="N41" s="2">
        <f t="shared" si="12"/>
        <v>14290.6319514836</v>
      </c>
      <c r="O41" s="1">
        <f t="shared" si="13"/>
        <v>3279391.4701415859</v>
      </c>
      <c r="P41" s="6">
        <f t="shared" si="14"/>
        <v>1810.9090176321906</v>
      </c>
      <c r="Q41" s="14">
        <f t="shared" si="15"/>
        <v>0.12672000956851939</v>
      </c>
    </row>
    <row r="42" spans="1:17" x14ac:dyDescent="0.3">
      <c r="A42">
        <v>2009</v>
      </c>
      <c r="B42" s="1">
        <f>'BRF release'!V229</f>
        <v>2155.4509320910288</v>
      </c>
      <c r="C42" s="1">
        <f>'BRF release'!W229</f>
        <v>144272.48416162483</v>
      </c>
      <c r="D42" s="1">
        <f>'BRF release'!V349</f>
        <v>198.39112488041056</v>
      </c>
      <c r="E42" s="1">
        <f>'BRF release'!W349</f>
        <v>11519.730670832932</v>
      </c>
      <c r="F42" s="1">
        <f>'BRF release'!V253</f>
        <v>1556.5684680400129</v>
      </c>
      <c r="G42" s="1">
        <f>'BRF release'!W253</f>
        <v>34301.80966772425</v>
      </c>
      <c r="H42" s="1">
        <f>'BRF release'!V277</f>
        <v>445.29470967672501</v>
      </c>
      <c r="I42" s="1">
        <f>'BRF release'!W277</f>
        <v>5040.9013102132876</v>
      </c>
      <c r="J42" s="1">
        <f>'BRF release'!V301</f>
        <v>1014.2961193423096</v>
      </c>
      <c r="K42" s="1">
        <f>'BRF release'!W301</f>
        <v>14703.118507726547</v>
      </c>
      <c r="L42" s="1">
        <f>'BRF release'!V325</f>
        <v>1349.6738673642267</v>
      </c>
      <c r="M42" s="1">
        <f>'BRF release'!W325</f>
        <v>316513.67910133715</v>
      </c>
      <c r="N42" s="2">
        <f t="shared" si="12"/>
        <v>6719.6752213947129</v>
      </c>
      <c r="O42" s="1">
        <f t="shared" si="13"/>
        <v>526351.72341945895</v>
      </c>
      <c r="P42" s="6">
        <f t="shared" si="14"/>
        <v>725.50101545032931</v>
      </c>
      <c r="Q42" s="14">
        <f t="shared" si="15"/>
        <v>0.10796667867822141</v>
      </c>
    </row>
    <row r="43" spans="1:17" x14ac:dyDescent="0.3">
      <c r="A43">
        <v>2010</v>
      </c>
      <c r="B43" s="1">
        <f>'BRF release'!V230</f>
        <v>2251.8173941356426</v>
      </c>
      <c r="C43" s="1">
        <f>'BRF release'!W230</f>
        <v>205351.09317373895</v>
      </c>
      <c r="D43" s="1">
        <f>'BRF release'!V350</f>
        <v>163.71029982203569</v>
      </c>
      <c r="E43" s="1">
        <f>'BRF release'!W350</f>
        <v>9101.3187642496196</v>
      </c>
      <c r="F43" s="1">
        <f>'BRF release'!V254</f>
        <v>1362.8216689115961</v>
      </c>
      <c r="G43" s="1">
        <f>'BRF release'!W254</f>
        <v>52194.256610205048</v>
      </c>
      <c r="H43" s="1">
        <f>'BRF release'!V278</f>
        <v>574.99165318157247</v>
      </c>
      <c r="I43" s="1">
        <f>'BRF release'!W278</f>
        <v>23804.681693293071</v>
      </c>
      <c r="J43" s="1">
        <f>'BRF release'!V302</f>
        <v>1586.3613633651744</v>
      </c>
      <c r="K43" s="1">
        <f>'BRF release'!W302</f>
        <v>57994.178715107882</v>
      </c>
      <c r="L43" s="1">
        <f>'BRF release'!V326</f>
        <v>1132.5231173501113</v>
      </c>
      <c r="M43" s="1">
        <f>'BRF release'!W326</f>
        <v>224814.17234324434</v>
      </c>
      <c r="N43" s="2">
        <f t="shared" si="12"/>
        <v>7072.225496766132</v>
      </c>
      <c r="O43" s="1">
        <f t="shared" si="13"/>
        <v>573259.70129983895</v>
      </c>
      <c r="P43" s="6">
        <f t="shared" si="14"/>
        <v>757.13915583586015</v>
      </c>
      <c r="Q43" s="14">
        <f t="shared" si="15"/>
        <v>0.10705811857697015</v>
      </c>
    </row>
    <row r="44" spans="1:17" x14ac:dyDescent="0.3">
      <c r="A44">
        <v>2011</v>
      </c>
      <c r="B44" s="1">
        <f>'BRF release'!V231</f>
        <v>3141.6614480005246</v>
      </c>
      <c r="C44" s="1">
        <f>'BRF release'!W231</f>
        <v>497196.3414560245</v>
      </c>
      <c r="D44" s="1">
        <f>'BRF release'!V351</f>
        <v>65.205117760549996</v>
      </c>
      <c r="E44" s="1">
        <f>'BRF release'!W351</f>
        <v>3114.4201947617303</v>
      </c>
      <c r="F44" s="1">
        <f>'BRF release'!V255</f>
        <v>1301.5989386151641</v>
      </c>
      <c r="G44" s="1">
        <f>'BRF release'!W255</f>
        <v>39380.122246257706</v>
      </c>
      <c r="H44" s="1">
        <f>'BRF release'!V279</f>
        <v>654.97233034210831</v>
      </c>
      <c r="I44" s="1">
        <f>'BRF release'!W279</f>
        <v>41829.560654854395</v>
      </c>
      <c r="J44" s="1">
        <f>'BRF release'!V303</f>
        <v>1006.9089144913651</v>
      </c>
      <c r="K44" s="1">
        <f>'BRF release'!W303</f>
        <v>24174.144964876185</v>
      </c>
      <c r="L44" s="1">
        <f>'BRF release'!V327</f>
        <v>1316.1954778530921</v>
      </c>
      <c r="M44" s="1">
        <f>'BRF release'!W327</f>
        <v>624717.79246928287</v>
      </c>
      <c r="N44" s="2">
        <f t="shared" si="12"/>
        <v>7486.5422270628042</v>
      </c>
      <c r="O44" s="1">
        <f t="shared" si="13"/>
        <v>1230412.3819860574</v>
      </c>
      <c r="P44" s="6">
        <f t="shared" si="14"/>
        <v>1109.2395512178862</v>
      </c>
      <c r="Q44" s="14">
        <f t="shared" si="15"/>
        <v>0.14816446866594035</v>
      </c>
    </row>
    <row r="45" spans="1:17" x14ac:dyDescent="0.3">
      <c r="A45">
        <v>2012</v>
      </c>
      <c r="B45" s="1">
        <f>'BRF release'!V232</f>
        <v>2794.0875295573896</v>
      </c>
      <c r="C45" s="1">
        <f>'BRF release'!W232</f>
        <v>341451.13698468008</v>
      </c>
      <c r="D45" s="1">
        <f>'BRF release'!V352</f>
        <v>61.381998214151295</v>
      </c>
      <c r="E45" s="1">
        <f>'BRF release'!W352</f>
        <v>965.23196632940073</v>
      </c>
      <c r="F45" s="1">
        <f>'BRF release'!V256</f>
        <v>1391.6434858824273</v>
      </c>
      <c r="G45" s="1">
        <f>'BRF release'!W256</f>
        <v>412968.02249836415</v>
      </c>
      <c r="H45" s="1">
        <f>'BRF release'!V280</f>
        <v>346.17508055401504</v>
      </c>
      <c r="I45" s="1">
        <f>'BRF release'!W280</f>
        <v>18502.600016099437</v>
      </c>
      <c r="J45" s="1">
        <f>'BRF release'!V304</f>
        <v>803.12211654786017</v>
      </c>
      <c r="K45" s="1">
        <f>'BRF release'!W304</f>
        <v>4904.1774559222004</v>
      </c>
      <c r="L45" s="1">
        <f>'BRF release'!V328</f>
        <v>923.48019160387025</v>
      </c>
      <c r="M45" s="1">
        <f>'BRF release'!W328</f>
        <v>85601.62759891004</v>
      </c>
      <c r="N45" s="2">
        <f t="shared" si="12"/>
        <v>6319.8904023597133</v>
      </c>
      <c r="O45" s="1">
        <f t="shared" si="13"/>
        <v>864392.79652030533</v>
      </c>
      <c r="P45" s="6">
        <f t="shared" si="14"/>
        <v>929.72726996700771</v>
      </c>
      <c r="Q45" s="14">
        <f t="shared" si="15"/>
        <v>0.14711129636359949</v>
      </c>
    </row>
    <row r="46" spans="1:17" x14ac:dyDescent="0.3">
      <c r="A46">
        <v>2013</v>
      </c>
      <c r="B46" s="1">
        <f>'BRF release'!V233</f>
        <v>2787.3023322409222</v>
      </c>
      <c r="C46" s="1">
        <f>'BRF release'!W233</f>
        <v>210468.34814193076</v>
      </c>
      <c r="D46" s="1">
        <f>'BRF release'!V353</f>
        <v>167.06075262849811</v>
      </c>
      <c r="E46" s="1">
        <f>'BRF release'!W353</f>
        <v>260834.24824917593</v>
      </c>
      <c r="F46" s="1">
        <f>'BRF release'!V257</f>
        <v>1106.5596564946791</v>
      </c>
      <c r="G46" s="1">
        <f>'BRF release'!W257</f>
        <v>132162.14194669423</v>
      </c>
      <c r="H46" s="1">
        <f>'BRF release'!V281</f>
        <v>576.86410280762721</v>
      </c>
      <c r="I46" s="1">
        <f>'BRF release'!W281</f>
        <v>112543.49155673664</v>
      </c>
      <c r="J46" s="1">
        <f>'BRF release'!V305</f>
        <v>1472.9547761935637</v>
      </c>
      <c r="K46" s="1">
        <f>'BRF release'!W305</f>
        <v>447686.39518294844</v>
      </c>
      <c r="L46" s="1">
        <f>'BRF release'!V329</f>
        <v>1740.3332977321463</v>
      </c>
      <c r="M46" s="1">
        <f>'BRF release'!W329</f>
        <v>380378.84856502502</v>
      </c>
      <c r="N46" s="2">
        <f t="shared" si="12"/>
        <v>7851.0749180974362</v>
      </c>
      <c r="O46" s="1">
        <f t="shared" si="13"/>
        <v>1544073.4736425111</v>
      </c>
      <c r="P46" s="6">
        <f t="shared" si="14"/>
        <v>1242.6075300119951</v>
      </c>
      <c r="Q46" s="14">
        <f t="shared" si="15"/>
        <v>0.1582722802896292</v>
      </c>
    </row>
    <row r="47" spans="1:17" x14ac:dyDescent="0.3">
      <c r="A47">
        <v>2014</v>
      </c>
      <c r="B47" s="1">
        <f>'BRF release'!V234</f>
        <v>3314.7347442543905</v>
      </c>
      <c r="C47" s="1">
        <f>'BRF release'!W234</f>
        <v>1819906.0618012575</v>
      </c>
      <c r="D47" s="1">
        <f>'BRF release'!V354</f>
        <v>166.45518790087226</v>
      </c>
      <c r="E47" s="1">
        <f>'BRF release'!W354</f>
        <v>18484.286653869345</v>
      </c>
      <c r="F47" s="1">
        <f>'BRF release'!V258</f>
        <v>1132.7904135985291</v>
      </c>
      <c r="G47" s="1">
        <f>'BRF release'!W258</f>
        <v>168639.98466815159</v>
      </c>
      <c r="H47" s="1">
        <f>'BRF release'!V282</f>
        <v>613.81369683619482</v>
      </c>
      <c r="I47" s="1">
        <f>'BRF release'!W282</f>
        <v>290773.39017466188</v>
      </c>
      <c r="J47" s="1">
        <f>'BRF release'!V306</f>
        <v>1023.1932398495087</v>
      </c>
      <c r="K47" s="1">
        <f>'BRF release'!W306</f>
        <v>26627.271834735842</v>
      </c>
      <c r="L47" s="1">
        <f>'BRF release'!V330</f>
        <v>2082.0782102890457</v>
      </c>
      <c r="M47" s="1">
        <f>'BRF release'!W330</f>
        <v>436106.54882533988</v>
      </c>
      <c r="N47" s="2">
        <f t="shared" si="12"/>
        <v>8333.0654927285414</v>
      </c>
      <c r="O47" s="1">
        <f t="shared" si="13"/>
        <v>2760537.5439580157</v>
      </c>
      <c r="P47" s="6">
        <f t="shared" si="14"/>
        <v>1661.486546427029</v>
      </c>
      <c r="Q47" s="14">
        <f t="shared" si="15"/>
        <v>0.19938479397249995</v>
      </c>
    </row>
    <row r="48" spans="1:17" x14ac:dyDescent="0.3">
      <c r="A48">
        <v>2015</v>
      </c>
      <c r="B48" s="1">
        <f>'BRF release'!V235</f>
        <v>2272.1243773550359</v>
      </c>
      <c r="C48" s="1">
        <f>'BRF release'!W235</f>
        <v>260890.98976841685</v>
      </c>
      <c r="D48" s="1">
        <f>'BRF release'!V355</f>
        <v>360.6215981552611</v>
      </c>
      <c r="E48" s="1">
        <f>'BRF release'!W355</f>
        <v>127350.24374061235</v>
      </c>
      <c r="F48" s="1">
        <f>'BRF release'!V259</f>
        <v>1011.7767479351094</v>
      </c>
      <c r="G48" s="1">
        <f>'BRF release'!W259</f>
        <v>53966.43238892415</v>
      </c>
      <c r="H48" s="1">
        <f>'BRF release'!V283</f>
        <v>345.5437559336882</v>
      </c>
      <c r="I48" s="1">
        <f>'BRF release'!W283</f>
        <v>62432.378322957993</v>
      </c>
      <c r="J48" s="1">
        <f>'BRF release'!V307</f>
        <v>1142.6356313427427</v>
      </c>
      <c r="K48" s="1">
        <f>'BRF release'!W307</f>
        <v>9583.7375566605879</v>
      </c>
      <c r="L48" s="1">
        <f>'BRF release'!V331</f>
        <v>2604.3715167934497</v>
      </c>
      <c r="M48" s="1">
        <f>'BRF release'!W331</f>
        <v>1804348.3861261359</v>
      </c>
      <c r="N48" s="2">
        <f t="shared" si="12"/>
        <v>7737.0736275152876</v>
      </c>
      <c r="O48" s="1">
        <f t="shared" si="13"/>
        <v>2318572.1679037078</v>
      </c>
      <c r="P48" s="6">
        <f t="shared" si="14"/>
        <v>1522.6858401862505</v>
      </c>
      <c r="Q48" s="14">
        <f t="shared" si="15"/>
        <v>0.19680384516067367</v>
      </c>
    </row>
    <row r="49" spans="1:17" x14ac:dyDescent="0.3">
      <c r="A49">
        <v>2016</v>
      </c>
      <c r="B49" s="1">
        <f>'BRF release'!V236</f>
        <v>3393.9545451007539</v>
      </c>
      <c r="C49" s="1">
        <f>'BRF release'!W236</f>
        <v>920747.61179973104</v>
      </c>
      <c r="D49" s="1">
        <f>'BRF release'!V356</f>
        <v>1265.4774935491469</v>
      </c>
      <c r="E49" s="1">
        <f>'BRF release'!W356</f>
        <v>2773201.7681146068</v>
      </c>
      <c r="F49" s="1">
        <f>'BRF release'!V260</f>
        <v>793.70938914919134</v>
      </c>
      <c r="G49" s="1">
        <f>'BRF release'!W260</f>
        <v>50342.37833584506</v>
      </c>
      <c r="H49" s="1">
        <f>'BRF release'!V284</f>
        <v>338.51916104955217</v>
      </c>
      <c r="I49" s="1">
        <f>'BRF release'!W284</f>
        <v>59204.481726885999</v>
      </c>
      <c r="J49" s="1">
        <f>'BRF release'!V308</f>
        <v>1050.2623560266877</v>
      </c>
      <c r="K49" s="1">
        <f>'BRF release'!W308</f>
        <v>40958.492837747093</v>
      </c>
      <c r="L49" s="1">
        <f>'BRF release'!V332</f>
        <v>1348.0431464401663</v>
      </c>
      <c r="M49" s="1">
        <f>'BRF release'!W332</f>
        <v>341543.35293904215</v>
      </c>
      <c r="N49" s="2">
        <f t="shared" si="12"/>
        <v>8189.9660913154985</v>
      </c>
      <c r="O49" s="1">
        <f t="shared" si="13"/>
        <v>4185998.0857538581</v>
      </c>
      <c r="P49" s="6">
        <f t="shared" si="14"/>
        <v>2045.9711839988993</v>
      </c>
      <c r="Q49" s="14">
        <f t="shared" si="15"/>
        <v>0.24981436567465309</v>
      </c>
    </row>
    <row r="50" spans="1:17" x14ac:dyDescent="0.3">
      <c r="A50">
        <v>2017</v>
      </c>
      <c r="B50" s="1">
        <f>'BRF release'!V237</f>
        <v>3161.4664057857117</v>
      </c>
      <c r="C50" s="1">
        <f>'BRF release'!W237</f>
        <v>1113730.4837171342</v>
      </c>
      <c r="D50" s="1">
        <f>'BRF release'!V357</f>
        <v>254.85892350196974</v>
      </c>
      <c r="E50" s="1">
        <f>'BRF release'!W357</f>
        <v>34538.891415856029</v>
      </c>
      <c r="F50" s="1">
        <f>'BRF release'!V261</f>
        <v>1426.6886187315492</v>
      </c>
      <c r="G50" s="1">
        <f>'BRF release'!W261</f>
        <v>390121.84088658827</v>
      </c>
      <c r="H50" s="1">
        <f>'BRF release'!V285</f>
        <v>437.70166795272439</v>
      </c>
      <c r="I50" s="1">
        <f>'BRF release'!W285</f>
        <v>156736.91487718836</v>
      </c>
      <c r="J50" s="1">
        <f>'BRF release'!V309</f>
        <v>1842.0296465185716</v>
      </c>
      <c r="K50" s="1">
        <f>'BRF release'!W309</f>
        <v>259238.86419183045</v>
      </c>
      <c r="L50" s="1">
        <f>'BRF release'!V333</f>
        <v>1419.8631751305545</v>
      </c>
      <c r="M50" s="1">
        <f>'BRF release'!W333</f>
        <v>1062994.6690261494</v>
      </c>
      <c r="N50" s="2">
        <f t="shared" si="12"/>
        <v>8542.608437621082</v>
      </c>
      <c r="O50" s="1">
        <f t="shared" si="13"/>
        <v>3017361.6641147467</v>
      </c>
      <c r="P50" s="6">
        <f t="shared" si="14"/>
        <v>1737.0554579847894</v>
      </c>
      <c r="Q50" s="14">
        <f t="shared" si="15"/>
        <v>0.20334017070651539</v>
      </c>
    </row>
    <row r="51" spans="1:17" x14ac:dyDescent="0.3">
      <c r="A51">
        <v>2018</v>
      </c>
      <c r="B51" s="1">
        <f>'BRF release'!V238</f>
        <v>3096.1839730547081</v>
      </c>
      <c r="C51" s="1">
        <f>'BRF release'!W238</f>
        <v>649545.19282640039</v>
      </c>
      <c r="D51" s="1">
        <f>'BRF release'!V358</f>
        <v>992.00113235348863</v>
      </c>
      <c r="E51" s="1">
        <f>'BRF release'!W358</f>
        <v>279539.06104372587</v>
      </c>
      <c r="F51" s="1">
        <f>'BRF release'!V262</f>
        <v>1974.7140935106215</v>
      </c>
      <c r="G51" s="1">
        <f>'BRF release'!W262</f>
        <v>1563034.5162296812</v>
      </c>
      <c r="H51" s="1">
        <f>'BRF release'!V286</f>
        <v>1981.7932612223808</v>
      </c>
      <c r="I51" s="1">
        <f>'BRF release'!W286</f>
        <v>4025361.7401786116</v>
      </c>
      <c r="J51" s="1">
        <f>'BRF release'!V310</f>
        <v>3512.3864416806032</v>
      </c>
      <c r="K51" s="1">
        <f>'BRF release'!W310</f>
        <v>573998.07188316563</v>
      </c>
      <c r="L51" s="1">
        <f>'BRF release'!V334</f>
        <v>4377.8885923946164</v>
      </c>
      <c r="M51" s="1">
        <f>'BRF release'!W334</f>
        <v>6590786.4445381276</v>
      </c>
      <c r="N51" s="2">
        <f t="shared" si="12"/>
        <v>15934.96749421642</v>
      </c>
      <c r="O51" s="1">
        <f t="shared" si="13"/>
        <v>13682265.026699711</v>
      </c>
      <c r="P51" s="6">
        <f t="shared" si="14"/>
        <v>3698.9545856498034</v>
      </c>
      <c r="Q51" s="14">
        <f t="shared" si="15"/>
        <v>0.23212815382223623</v>
      </c>
    </row>
    <row r="52" spans="1:17" x14ac:dyDescent="0.3">
      <c r="A52">
        <v>2019</v>
      </c>
      <c r="B52" s="1">
        <f>'BRF release'!V239</f>
        <v>4524.3436830128667</v>
      </c>
      <c r="C52" s="1">
        <f>'BRF release'!W239</f>
        <v>2190604.5057160272</v>
      </c>
      <c r="D52" s="1">
        <f>'BRF release'!V359</f>
        <v>2257.624628596338</v>
      </c>
      <c r="E52" s="1">
        <f>'BRF release'!W359</f>
        <v>3337003.1412407821</v>
      </c>
      <c r="F52" s="1">
        <f>'BRF release'!V263</f>
        <v>3728.2410404819771</v>
      </c>
      <c r="G52" s="1">
        <f>'BRF release'!W263</f>
        <v>4410792.0117208855</v>
      </c>
      <c r="H52" s="1">
        <f>'BRF release'!V287</f>
        <v>1809.0682599231445</v>
      </c>
      <c r="I52" s="1">
        <f>'BRF release'!W287</f>
        <v>1547405.4775283877</v>
      </c>
      <c r="J52" s="1">
        <f>'BRF release'!V311</f>
        <v>8290.0290129008881</v>
      </c>
      <c r="K52" s="1">
        <f>'BRF release'!W311</f>
        <v>9578806.0635611359</v>
      </c>
      <c r="L52" s="1">
        <f>'BRF release'!V335</f>
        <v>1333.1119270254881</v>
      </c>
      <c r="M52" s="1">
        <f>'BRF release'!W335</f>
        <v>189176.01046481851</v>
      </c>
      <c r="N52" s="2">
        <f t="shared" si="12"/>
        <v>21942.4185519407</v>
      </c>
      <c r="O52" s="1">
        <f t="shared" si="13"/>
        <v>21253787.210232034</v>
      </c>
      <c r="P52" s="6">
        <f t="shared" si="14"/>
        <v>4610.1829909703192</v>
      </c>
      <c r="Q52" s="14">
        <f t="shared" si="15"/>
        <v>0.2101036847901423</v>
      </c>
    </row>
    <row r="53" spans="1:17" x14ac:dyDescent="0.3">
      <c r="A53">
        <v>2020</v>
      </c>
      <c r="B53" s="1">
        <f>'BRF release'!V240</f>
        <v>9518.4844139071665</v>
      </c>
      <c r="C53" s="1">
        <f>'BRF release'!W240</f>
        <v>24342416.98371939</v>
      </c>
      <c r="D53" s="1">
        <f>'BRF release'!V360</f>
        <v>2131.4904803988779</v>
      </c>
      <c r="E53" s="1">
        <f>'BRF release'!W360</f>
        <v>3683632.7939630733</v>
      </c>
      <c r="F53" s="1">
        <f>'BRF release'!V264</f>
        <v>233.52951966911183</v>
      </c>
      <c r="G53" s="1">
        <f>'BRF release'!W264</f>
        <v>2689.5627657652617</v>
      </c>
      <c r="H53" s="1">
        <f>'BRF release'!V288</f>
        <v>893.96050827847125</v>
      </c>
      <c r="I53" s="1">
        <f>'BRF release'!W288</f>
        <v>477464.82731021446</v>
      </c>
      <c r="J53" s="1">
        <f>'BRF release'!V312</f>
        <v>11081.363414503823</v>
      </c>
      <c r="K53" s="1">
        <f>'BRF release'!W312</f>
        <v>18604442.027130548</v>
      </c>
      <c r="L53" s="1">
        <f>'BRF release'!V336</f>
        <v>2038.3853591349566</v>
      </c>
      <c r="M53" s="1">
        <f>'BRF release'!W336</f>
        <v>2446166.3314382546</v>
      </c>
      <c r="N53" s="2">
        <f t="shared" ref="N53:N54" si="16">L53+J53+H53+F53+D53+B53</f>
        <v>25897.213695892406</v>
      </c>
      <c r="O53" s="1">
        <f t="shared" ref="O53:O54" si="17">SUM(G53,I53,K53,M53,E53,C53)</f>
        <v>49556812.526327245</v>
      </c>
      <c r="P53" s="6">
        <f t="shared" ref="P53:P54" si="18">SQRT(O53)</f>
        <v>7039.6599723514519</v>
      </c>
      <c r="Q53" s="14">
        <f t="shared" ref="Q53:Q54" si="19">P53/N53</f>
        <v>0.27183078670227839</v>
      </c>
    </row>
    <row r="54" spans="1:17" x14ac:dyDescent="0.3">
      <c r="A54">
        <v>2021</v>
      </c>
      <c r="B54" s="1">
        <f>'BRF release'!V241</f>
        <v>8037.3555651156175</v>
      </c>
      <c r="C54" s="1">
        <f>'BRF release'!W241</f>
        <v>10550712.950918909</v>
      </c>
      <c r="D54" s="1">
        <f>'BRF release'!V361</f>
        <v>1613.6001216631514</v>
      </c>
      <c r="E54" s="1">
        <f>'BRF release'!W361</f>
        <v>637300.35114583082</v>
      </c>
      <c r="F54" s="1">
        <f>'BRF release'!V265</f>
        <v>436.57233613308324</v>
      </c>
      <c r="G54" s="1">
        <f>'BRF release'!W265</f>
        <v>3197.5222119813939</v>
      </c>
      <c r="H54" s="1">
        <f>'BRF release'!V289</f>
        <v>2682.1741898533501</v>
      </c>
      <c r="I54" s="1">
        <f>'BRF release'!W289</f>
        <v>2826990.2344250651</v>
      </c>
      <c r="J54" s="1">
        <f>'BRF release'!V313</f>
        <v>8060.0127987223186</v>
      </c>
      <c r="K54" s="1">
        <f>'BRF release'!W313</f>
        <v>8120468.394556677</v>
      </c>
      <c r="L54" s="1">
        <f>'BRF release'!V337</f>
        <v>1896.555203882504</v>
      </c>
      <c r="M54" s="1">
        <f>'BRF release'!W337</f>
        <v>1657503.1253079574</v>
      </c>
      <c r="N54" s="2">
        <f t="shared" si="16"/>
        <v>22726.270215370027</v>
      </c>
      <c r="O54" s="1">
        <f t="shared" si="17"/>
        <v>23796172.578566417</v>
      </c>
      <c r="P54" s="6">
        <f t="shared" si="18"/>
        <v>4878.1320788357525</v>
      </c>
      <c r="Q54" s="14">
        <f t="shared" si="19"/>
        <v>0.21464727967269429</v>
      </c>
    </row>
    <row r="55" spans="1:17" x14ac:dyDescent="0.3">
      <c r="A55">
        <v>2022</v>
      </c>
      <c r="B55" s="1">
        <f>'BRF release'!V242</f>
        <v>6287.0142735046938</v>
      </c>
      <c r="C55" s="1">
        <f>'BRF release'!W242</f>
        <v>7101677.4963669553</v>
      </c>
      <c r="D55" s="1">
        <f>'BRF release'!V362</f>
        <v>1096.4899675354177</v>
      </c>
      <c r="E55" s="1">
        <f>'BRF release'!W362</f>
        <v>2370587.8848362151</v>
      </c>
      <c r="F55" s="1">
        <f>'BRF release'!V266</f>
        <v>5600.6524310871037</v>
      </c>
      <c r="G55" s="1">
        <f>'BRF release'!W266</f>
        <v>18941812.573515695</v>
      </c>
      <c r="H55" s="1">
        <f>'BRF release'!V290</f>
        <v>1890.4616992212127</v>
      </c>
      <c r="I55" s="1">
        <f>'BRF release'!W290</f>
        <v>3533756.7647697963</v>
      </c>
      <c r="J55" s="1">
        <f>'BRF release'!V314</f>
        <v>7554.8673154338567</v>
      </c>
      <c r="K55" s="1">
        <f>'BRF release'!W314</f>
        <v>6632053.4878549911</v>
      </c>
      <c r="L55" s="1">
        <f>'BRF release'!V338</f>
        <v>1294.1265674261867</v>
      </c>
      <c r="M55" s="1">
        <f>'BRF release'!W338</f>
        <v>774811.99882134213</v>
      </c>
      <c r="N55" s="2">
        <f t="shared" ref="N55" si="20">L55+J55+H55+F55+D55+B55</f>
        <v>23723.61225420847</v>
      </c>
      <c r="O55" s="1">
        <f t="shared" ref="O55" si="21">SUM(G55,I55,K55,M55,E55,C55)</f>
        <v>39354700.206164993</v>
      </c>
      <c r="P55" s="6">
        <f t="shared" ref="P55" si="22">SQRT(O55)</f>
        <v>6273.3324641824138</v>
      </c>
      <c r="Q55" s="14">
        <f t="shared" ref="Q55" si="23">P55/N55</f>
        <v>0.26443411723986304</v>
      </c>
    </row>
    <row r="57" spans="1:17" x14ac:dyDescent="0.3">
      <c r="A57" s="83" t="s">
        <v>123</v>
      </c>
      <c r="B57" s="83"/>
      <c r="C57" s="83"/>
      <c r="D57" s="83"/>
      <c r="E57" s="83"/>
      <c r="F57" s="83"/>
      <c r="G57" s="83"/>
      <c r="H57" s="83"/>
      <c r="I57" s="83"/>
      <c r="J57" s="83"/>
      <c r="K57" s="9"/>
      <c r="L57" s="9"/>
      <c r="M57" s="9"/>
    </row>
    <row r="58" spans="1:17" x14ac:dyDescent="0.3">
      <c r="A58" t="s">
        <v>23</v>
      </c>
      <c r="B58" s="83" t="s">
        <v>29</v>
      </c>
      <c r="C58" s="83"/>
      <c r="D58" s="83" t="s">
        <v>51</v>
      </c>
      <c r="E58" s="83"/>
      <c r="F58" s="83" t="s">
        <v>25</v>
      </c>
      <c r="G58" s="83"/>
      <c r="H58" s="83" t="s">
        <v>28</v>
      </c>
      <c r="I58" s="83"/>
      <c r="J58" s="83" t="s">
        <v>26</v>
      </c>
      <c r="K58" s="83"/>
      <c r="L58" s="83" t="s">
        <v>27</v>
      </c>
      <c r="M58" s="83"/>
      <c r="N58" s="83" t="s">
        <v>95</v>
      </c>
      <c r="O58" s="83"/>
      <c r="P58" s="83"/>
      <c r="Q58" s="83"/>
    </row>
    <row r="59" spans="1:17" x14ac:dyDescent="0.3">
      <c r="B59" s="9" t="s">
        <v>155</v>
      </c>
      <c r="C59" s="9" t="s">
        <v>154</v>
      </c>
      <c r="D59" s="9" t="s">
        <v>155</v>
      </c>
      <c r="E59" s="9" t="s">
        <v>154</v>
      </c>
      <c r="F59" s="9" t="s">
        <v>155</v>
      </c>
      <c r="G59" s="9" t="s">
        <v>154</v>
      </c>
      <c r="H59" s="9" t="s">
        <v>155</v>
      </c>
      <c r="I59" s="9" t="s">
        <v>154</v>
      </c>
      <c r="J59" s="9" t="s">
        <v>155</v>
      </c>
      <c r="K59" s="9" t="s">
        <v>154</v>
      </c>
      <c r="L59" s="9" t="s">
        <v>155</v>
      </c>
      <c r="M59" s="9" t="s">
        <v>154</v>
      </c>
      <c r="N59" s="9" t="s">
        <v>155</v>
      </c>
      <c r="O59" s="9" t="s">
        <v>151</v>
      </c>
      <c r="P59" s="9" t="s">
        <v>152</v>
      </c>
      <c r="Q59" s="9" t="s">
        <v>153</v>
      </c>
    </row>
    <row r="60" spans="1:17" x14ac:dyDescent="0.3">
      <c r="A60">
        <v>1999</v>
      </c>
      <c r="B60" s="1">
        <f>'YE release'!Y219</f>
        <v>1322.7445328730755</v>
      </c>
      <c r="C60" s="1">
        <f>'YE release'!Z219</f>
        <v>247857.60627788506</v>
      </c>
      <c r="D60" s="1">
        <f>'YE release'!Y339</f>
        <v>3.5667780264775373</v>
      </c>
      <c r="E60" s="1">
        <f>'YE release'!Z339</f>
        <v>19.332319803825328</v>
      </c>
      <c r="F60" s="1">
        <f>'YE release'!Y243</f>
        <v>1698.3311123086526</v>
      </c>
      <c r="G60" s="1">
        <f>'YE release'!Z243</f>
        <v>849660.46188817604</v>
      </c>
      <c r="H60" s="1">
        <f>'YE release'!Y267</f>
        <v>241.35953155931998</v>
      </c>
      <c r="I60" s="1">
        <f>'YE release'!Z267</f>
        <v>21408.612590373592</v>
      </c>
      <c r="J60" s="1">
        <f>'YE release'!Y291</f>
        <v>3329.2568589292455</v>
      </c>
      <c r="K60" s="1">
        <f>'YE release'!Z291</f>
        <v>1714877.0590559777</v>
      </c>
      <c r="L60" s="1">
        <f>'YE release'!Y315</f>
        <v>982.84489433369367</v>
      </c>
      <c r="M60" s="1">
        <f>'YE release'!Z315</f>
        <v>226773.77337861591</v>
      </c>
      <c r="N60" s="2">
        <f>L60+J60+H60+F60+D60+B60</f>
        <v>7578.103708030465</v>
      </c>
      <c r="O60" s="1">
        <f>SUM(G60,I60,K60,M60,E60,C60)</f>
        <v>3060596.845510832</v>
      </c>
      <c r="P60">
        <f>SQRT(O60)</f>
        <v>1749.4561570701999</v>
      </c>
      <c r="Q60" s="14">
        <f>P60/N60</f>
        <v>0.2308567188406663</v>
      </c>
    </row>
    <row r="61" spans="1:17" x14ac:dyDescent="0.3">
      <c r="A61">
        <v>2000</v>
      </c>
      <c r="B61" s="1">
        <f>'YE release'!Y220</f>
        <v>1018.2908535949342</v>
      </c>
      <c r="C61" s="1">
        <f>'YE release'!Z220</f>
        <v>133798.27919811528</v>
      </c>
      <c r="D61" s="1">
        <f>'YE release'!Y340</f>
        <v>7.9810802652020065</v>
      </c>
      <c r="E61" s="1">
        <f>'YE release'!Z340</f>
        <v>66.772336639882198</v>
      </c>
      <c r="F61" s="1">
        <f>'YE release'!Y244</f>
        <v>2012.5398464586769</v>
      </c>
      <c r="G61" s="1">
        <f>'YE release'!Z244</f>
        <v>1106220.5344876449</v>
      </c>
      <c r="H61" s="1">
        <f>'YE release'!Y268</f>
        <v>458.09768369197184</v>
      </c>
      <c r="I61" s="1">
        <f>'YE release'!Z268</f>
        <v>73217.320887317939</v>
      </c>
      <c r="J61" s="1">
        <f>'YE release'!Y292</f>
        <v>4997.5207272263533</v>
      </c>
      <c r="K61" s="1">
        <f>'YE release'!Z292</f>
        <v>3549548.5473109824</v>
      </c>
      <c r="L61" s="1">
        <f>'YE release'!Y316</f>
        <v>1212.7594658613984</v>
      </c>
      <c r="M61" s="1">
        <f>'YE release'!Z316</f>
        <v>282363.67069886747</v>
      </c>
      <c r="N61" s="2">
        <f t="shared" ref="N61:N80" si="24">L61+J61+H61+F61+D61+B61</f>
        <v>9707.1896570985373</v>
      </c>
      <c r="O61" s="1">
        <f t="shared" ref="O61:O80" si="25">SUM(G61,I61,K61,M61,E61,C61)</f>
        <v>5145215.1249195673</v>
      </c>
      <c r="P61">
        <f t="shared" ref="P61:P80" si="26">SQRT(O61)</f>
        <v>2268.3066646552816</v>
      </c>
      <c r="Q61" s="14">
        <f t="shared" ref="Q61:Q80" si="27">P61/N61</f>
        <v>0.23367284917489442</v>
      </c>
    </row>
    <row r="62" spans="1:17" x14ac:dyDescent="0.3">
      <c r="A62">
        <v>2001</v>
      </c>
      <c r="B62" s="1">
        <f>'YE release'!Y221</f>
        <v>957.40130332093486</v>
      </c>
      <c r="C62" s="1">
        <f>'YE release'!Z221</f>
        <v>116460.07175796613</v>
      </c>
      <c r="D62" s="1">
        <f>'YE release'!Y341</f>
        <v>16.73810267124783</v>
      </c>
      <c r="E62" s="1">
        <f>'YE release'!Z341</f>
        <v>206.59732813842461</v>
      </c>
      <c r="F62" s="1">
        <f>'YE release'!Y245</f>
        <v>1360.4291983004916</v>
      </c>
      <c r="G62" s="1">
        <f>'YE release'!Z245</f>
        <v>542566.95111896796</v>
      </c>
      <c r="H62" s="1">
        <f>'YE release'!Y269</f>
        <v>364.34936314127845</v>
      </c>
      <c r="I62" s="1">
        <f>'YE release'!Z269</f>
        <v>46134.490034561692</v>
      </c>
      <c r="J62" s="1">
        <f>'YE release'!Y293</f>
        <v>4182.7628520077087</v>
      </c>
      <c r="K62" s="1">
        <f>'YE release'!Z293</f>
        <v>2460342.9015388885</v>
      </c>
      <c r="L62" s="1">
        <f>'YE release'!Y317</f>
        <v>910.32677526974862</v>
      </c>
      <c r="M62" s="1">
        <f>'YE release'!Z317</f>
        <v>153489.72236645553</v>
      </c>
      <c r="N62" s="2">
        <f t="shared" si="24"/>
        <v>7792.0075947114101</v>
      </c>
      <c r="O62" s="1">
        <f t="shared" si="25"/>
        <v>3319200.7341449782</v>
      </c>
      <c r="P62">
        <f t="shared" si="26"/>
        <v>1821.867375564143</v>
      </c>
      <c r="Q62" s="14">
        <f t="shared" si="27"/>
        <v>0.23381232030634577</v>
      </c>
    </row>
    <row r="63" spans="1:17" x14ac:dyDescent="0.3">
      <c r="A63">
        <v>2002</v>
      </c>
      <c r="B63" s="1">
        <f>'YE release'!Y222</f>
        <v>1124.2180798112149</v>
      </c>
      <c r="C63" s="1">
        <f>'YE release'!Z222</f>
        <v>155099.004435001</v>
      </c>
      <c r="D63" s="1">
        <f>'YE release'!Y342</f>
        <v>16.304878362137465</v>
      </c>
      <c r="E63" s="1">
        <f>'YE release'!Z342</f>
        <v>334.69215735771985</v>
      </c>
      <c r="F63" s="1">
        <f>'YE release'!Y246</f>
        <v>1245.4724865064331</v>
      </c>
      <c r="G63" s="1">
        <f>'YE release'!Z246</f>
        <v>477442.77358188416</v>
      </c>
      <c r="H63" s="1">
        <f>'YE release'!Y270</f>
        <v>431.81120279396492</v>
      </c>
      <c r="I63" s="1">
        <f>'YE release'!Z270</f>
        <v>78731.197371675109</v>
      </c>
      <c r="J63" s="1">
        <f>'YE release'!Y294</f>
        <v>4186.6365075665353</v>
      </c>
      <c r="K63" s="1">
        <f>'YE release'!Z294</f>
        <v>2556860.7461550361</v>
      </c>
      <c r="L63" s="1">
        <f>'YE release'!Y318</f>
        <v>1393.3799527525916</v>
      </c>
      <c r="M63" s="1">
        <f>'YE release'!Z318</f>
        <v>401933.88697615889</v>
      </c>
      <c r="N63" s="2">
        <f t="shared" si="24"/>
        <v>8397.8231077928758</v>
      </c>
      <c r="O63" s="1">
        <f t="shared" si="25"/>
        <v>3670402.3006771128</v>
      </c>
      <c r="P63">
        <f t="shared" si="26"/>
        <v>1915.8294028115115</v>
      </c>
      <c r="Q63" s="14">
        <f t="shared" si="27"/>
        <v>0.22813405072008378</v>
      </c>
    </row>
    <row r="64" spans="1:17" x14ac:dyDescent="0.3">
      <c r="A64">
        <v>2003</v>
      </c>
      <c r="B64" s="1">
        <f>'YE release'!Y223</f>
        <v>1380.4852883083322</v>
      </c>
      <c r="C64" s="1">
        <f>'YE release'!Z223</f>
        <v>246550.24083374091</v>
      </c>
      <c r="D64" s="1">
        <f>'YE release'!Y343</f>
        <v>34.293344504178343</v>
      </c>
      <c r="E64" s="1">
        <f>'YE release'!Z343</f>
        <v>350.49775689741864</v>
      </c>
      <c r="F64" s="1">
        <f>'YE release'!Y247</f>
        <v>1529.0223091431908</v>
      </c>
      <c r="G64" s="1">
        <f>'YE release'!Z247</f>
        <v>707741.81828159594</v>
      </c>
      <c r="H64" s="1">
        <f>'YE release'!Y271</f>
        <v>422.45093566449998</v>
      </c>
      <c r="I64" s="1">
        <f>'YE release'!Z271</f>
        <v>68129.546496516268</v>
      </c>
      <c r="J64" s="1">
        <f>'YE release'!Y295</f>
        <v>4069.4189716509209</v>
      </c>
      <c r="K64" s="1">
        <f>'YE release'!Z295</f>
        <v>2403888.4580332404</v>
      </c>
      <c r="L64" s="1">
        <f>'YE release'!Y319</f>
        <v>1256.3180095535945</v>
      </c>
      <c r="M64" s="1">
        <f>'YE release'!Z319</f>
        <v>297851.62201372779</v>
      </c>
      <c r="N64" s="2">
        <f t="shared" si="24"/>
        <v>8691.9888588247159</v>
      </c>
      <c r="O64" s="1">
        <f t="shared" si="25"/>
        <v>3724512.1834157184</v>
      </c>
      <c r="P64">
        <f t="shared" si="26"/>
        <v>1929.8995267670591</v>
      </c>
      <c r="Q64" s="14">
        <f t="shared" si="27"/>
        <v>0.22203198348645947</v>
      </c>
    </row>
    <row r="65" spans="1:17" x14ac:dyDescent="0.3">
      <c r="A65">
        <v>2004</v>
      </c>
      <c r="B65" s="1">
        <f>'YE release'!Y224</f>
        <v>1126.7132664211435</v>
      </c>
      <c r="C65" s="1">
        <f>'YE release'!Z224</f>
        <v>174224.55784193159</v>
      </c>
      <c r="D65" s="1">
        <f>'YE release'!Y344</f>
        <v>20.093782640693469</v>
      </c>
      <c r="E65" s="1">
        <f>'YE release'!Z344</f>
        <v>306.44911271801834</v>
      </c>
      <c r="F65" s="1">
        <f>'YE release'!Y248</f>
        <v>1210.0937886512788</v>
      </c>
      <c r="G65" s="1">
        <f>'YE release'!Z248</f>
        <v>443648.06098375912</v>
      </c>
      <c r="H65" s="1">
        <f>'YE release'!Y272</f>
        <v>474.03187482063311</v>
      </c>
      <c r="I65" s="1">
        <f>'YE release'!Z272</f>
        <v>91916.137874784006</v>
      </c>
      <c r="J65" s="1">
        <f>'YE release'!Y296</f>
        <v>3095.7354953601111</v>
      </c>
      <c r="K65" s="1">
        <f>'YE release'!Z296</f>
        <v>1330043.8472800562</v>
      </c>
      <c r="L65" s="1">
        <f>'YE release'!Y320</f>
        <v>1253.835509958591</v>
      </c>
      <c r="M65" s="1">
        <f>'YE release'!Z320</f>
        <v>329709.01854929799</v>
      </c>
      <c r="N65" s="2">
        <f t="shared" si="24"/>
        <v>7180.5037178524508</v>
      </c>
      <c r="O65" s="1">
        <f t="shared" si="25"/>
        <v>2369848.0716425469</v>
      </c>
      <c r="P65">
        <f t="shared" si="26"/>
        <v>1539.4310870066731</v>
      </c>
      <c r="Q65" s="14">
        <f t="shared" si="27"/>
        <v>0.21439040316618443</v>
      </c>
    </row>
    <row r="66" spans="1:17" x14ac:dyDescent="0.3">
      <c r="A66">
        <v>2005</v>
      </c>
      <c r="B66" s="1">
        <f>'YE release'!Y225</f>
        <v>1461.3095032130741</v>
      </c>
      <c r="C66" s="1">
        <f>'YE release'!Z225</f>
        <v>257451.14067592841</v>
      </c>
      <c r="D66" s="1">
        <f>'YE release'!Y345</f>
        <v>14.245139439331236</v>
      </c>
      <c r="E66" s="1">
        <f>'YE release'!Z345</f>
        <v>240.38035789206273</v>
      </c>
      <c r="F66" s="1">
        <f>'YE release'!Y249</f>
        <v>1481.1260277484521</v>
      </c>
      <c r="G66" s="1">
        <f>'YE release'!Z249</f>
        <v>687388.71261098981</v>
      </c>
      <c r="H66" s="1">
        <f>'YE release'!Y273</f>
        <v>511.9769351748489</v>
      </c>
      <c r="I66" s="1">
        <f>'YE release'!Z273</f>
        <v>103816.77551352754</v>
      </c>
      <c r="J66" s="1">
        <f>'YE release'!Y297</f>
        <v>4908.0638208066612</v>
      </c>
      <c r="K66" s="1">
        <f>'YE release'!Z297</f>
        <v>3267132.9478818602</v>
      </c>
      <c r="L66" s="1">
        <f>'YE release'!Y321</f>
        <v>1700.7392471249655</v>
      </c>
      <c r="M66" s="1">
        <f>'YE release'!Z321</f>
        <v>647621.45348201564</v>
      </c>
      <c r="N66" s="2">
        <f t="shared" si="24"/>
        <v>10077.460673507336</v>
      </c>
      <c r="O66" s="1">
        <f t="shared" si="25"/>
        <v>4963651.4105222141</v>
      </c>
      <c r="P66">
        <f t="shared" si="26"/>
        <v>2227.9253601775386</v>
      </c>
      <c r="Q66" s="14">
        <f t="shared" si="27"/>
        <v>0.2210800351753828</v>
      </c>
    </row>
    <row r="67" spans="1:17" x14ac:dyDescent="0.3">
      <c r="A67">
        <v>2006</v>
      </c>
      <c r="B67" s="1">
        <f>'YE release'!Y226</f>
        <v>1185.3983835920935</v>
      </c>
      <c r="C67" s="1">
        <f>'YE release'!Z226</f>
        <v>89454.875994105954</v>
      </c>
      <c r="D67" s="1">
        <f>'YE release'!Y346</f>
        <v>9</v>
      </c>
      <c r="E67" s="1">
        <f>'YE release'!Z346</f>
        <v>0</v>
      </c>
      <c r="F67" s="1">
        <f>'YE release'!Y250</f>
        <v>1170.7193836195634</v>
      </c>
      <c r="G67" s="1">
        <f>'YE release'!Z250</f>
        <v>285773.71988503984</v>
      </c>
      <c r="H67" s="1">
        <f>'YE release'!Y274</f>
        <v>525.50981221223333</v>
      </c>
      <c r="I67" s="1">
        <f>'YE release'!Z274</f>
        <v>93272.138454181477</v>
      </c>
      <c r="J67" s="1">
        <f>'YE release'!Y298</f>
        <v>3244.4288606304685</v>
      </c>
      <c r="K67" s="1">
        <f>'YE release'!Z298</f>
        <v>1738650.3916359546</v>
      </c>
      <c r="L67" s="1">
        <f>'YE release'!Y322</f>
        <v>674.37679693188306</v>
      </c>
      <c r="M67" s="1">
        <f>'YE release'!Z322</f>
        <v>116607.68144106993</v>
      </c>
      <c r="N67" s="2">
        <f t="shared" si="24"/>
        <v>6809.4332369862423</v>
      </c>
      <c r="O67" s="1">
        <f t="shared" si="25"/>
        <v>2323758.8074103519</v>
      </c>
      <c r="P67">
        <f t="shared" si="26"/>
        <v>1524.3880107801792</v>
      </c>
      <c r="Q67" s="14">
        <f t="shared" si="27"/>
        <v>0.22386415399453297</v>
      </c>
    </row>
    <row r="68" spans="1:17" x14ac:dyDescent="0.3">
      <c r="A68">
        <v>2007</v>
      </c>
      <c r="B68" s="1">
        <f>'YE release'!Y227</f>
        <v>1212.7754035381936</v>
      </c>
      <c r="C68" s="1">
        <f>'YE release'!Z227</f>
        <v>100150.88299369731</v>
      </c>
      <c r="D68" s="1">
        <f>'YE release'!Y347</f>
        <v>8.2720463097896566</v>
      </c>
      <c r="E68" s="1">
        <f>'YE release'!Z347</f>
        <v>7.4909291637058981</v>
      </c>
      <c r="F68" s="1">
        <f>'YE release'!Y251</f>
        <v>890.25848676322221</v>
      </c>
      <c r="G68" s="1">
        <f>'YE release'!Z251</f>
        <v>151818.75785380954</v>
      </c>
      <c r="H68" s="1">
        <f>'YE release'!Y275</f>
        <v>355.70240884998691</v>
      </c>
      <c r="I68" s="1">
        <f>'YE release'!Z275</f>
        <v>46372.581889951907</v>
      </c>
      <c r="J68" s="1">
        <f>'YE release'!Y299</f>
        <v>1912.5368621946454</v>
      </c>
      <c r="K68" s="1">
        <f>'YE release'!Z299</f>
        <v>539074.98418049177</v>
      </c>
      <c r="L68" s="1">
        <f>'YE release'!Y323</f>
        <v>550.73926110573586</v>
      </c>
      <c r="M68" s="1">
        <f>'YE release'!Z323</f>
        <v>69918.490443763134</v>
      </c>
      <c r="N68" s="2">
        <f t="shared" si="24"/>
        <v>4930.2844687615743</v>
      </c>
      <c r="O68" s="1">
        <f t="shared" si="25"/>
        <v>907343.18829087738</v>
      </c>
      <c r="P68">
        <f t="shared" si="26"/>
        <v>952.54563580485603</v>
      </c>
      <c r="Q68" s="14">
        <f t="shared" si="27"/>
        <v>0.19320297679377588</v>
      </c>
    </row>
    <row r="69" spans="1:17" x14ac:dyDescent="0.3">
      <c r="A69">
        <v>2008</v>
      </c>
      <c r="B69" s="1">
        <f>'YE release'!Y228</f>
        <v>830.07704818100319</v>
      </c>
      <c r="C69" s="1">
        <f>'YE release'!Z228</f>
        <v>25695.264853410041</v>
      </c>
      <c r="D69" s="1">
        <f>'YE release'!Y348</f>
        <v>13.953265861227672</v>
      </c>
      <c r="E69" s="1">
        <f>'YE release'!Z348</f>
        <v>10.389467208065401</v>
      </c>
      <c r="F69" s="1">
        <f>'YE release'!Y252</f>
        <v>942.42307833107031</v>
      </c>
      <c r="G69" s="1">
        <f>'YE release'!Z252</f>
        <v>174710.44879874936</v>
      </c>
      <c r="H69" s="1">
        <f>'YE release'!Y276</f>
        <v>137.70411018300513</v>
      </c>
      <c r="I69" s="1">
        <f>'YE release'!Z276</f>
        <v>3226.6802971723023</v>
      </c>
      <c r="J69" s="1">
        <f>'YE release'!Y300</f>
        <v>1394.1069786831204</v>
      </c>
      <c r="K69" s="1">
        <f>'YE release'!Z300</f>
        <v>269724.14958121016</v>
      </c>
      <c r="L69" s="1">
        <f>'YE release'!Y324</f>
        <v>694.06002379646304</v>
      </c>
      <c r="M69" s="1">
        <f>'YE release'!Z324</f>
        <v>92732.261428097016</v>
      </c>
      <c r="N69" s="2">
        <f t="shared" si="24"/>
        <v>4012.3245050358896</v>
      </c>
      <c r="O69" s="1">
        <f t="shared" si="25"/>
        <v>566099.19442584703</v>
      </c>
      <c r="P69">
        <f t="shared" si="26"/>
        <v>752.39563689979423</v>
      </c>
      <c r="Q69" s="14">
        <f t="shared" si="27"/>
        <v>0.1875211329381406</v>
      </c>
    </row>
    <row r="70" spans="1:17" x14ac:dyDescent="0.3">
      <c r="A70">
        <v>2009</v>
      </c>
      <c r="B70" s="1">
        <f>'YE release'!Y229</f>
        <v>479.00288033114776</v>
      </c>
      <c r="C70" s="1">
        <f>'YE release'!Z229</f>
        <v>4576.9312364732732</v>
      </c>
      <c r="D70" s="1">
        <f>'YE release'!Y349</f>
        <v>2.3206162858991775</v>
      </c>
      <c r="E70" s="1">
        <f>'YE release'!Z349</f>
        <v>4.781111617138091</v>
      </c>
      <c r="F70" s="1">
        <f>'YE release'!Y253</f>
        <v>636.28938408001954</v>
      </c>
      <c r="G70" s="1">
        <f>'YE release'!Z253</f>
        <v>72001.655029400688</v>
      </c>
      <c r="H70" s="1">
        <f>'YE release'!Y277</f>
        <v>84.721649536207593</v>
      </c>
      <c r="I70" s="1">
        <f>'YE release'!Z277</f>
        <v>2192.6182917950619</v>
      </c>
      <c r="J70" s="1">
        <f>'YE release'!Y301</f>
        <v>753.71913681409626</v>
      </c>
      <c r="K70" s="1">
        <f>'YE release'!Z301</f>
        <v>74343.497442102336</v>
      </c>
      <c r="L70" s="1">
        <f>'YE release'!Y325</f>
        <v>241.35353284611864</v>
      </c>
      <c r="M70" s="1">
        <f>'YE release'!Z325</f>
        <v>11476.772180597942</v>
      </c>
      <c r="N70" s="2">
        <f t="shared" si="24"/>
        <v>2197.4071998934892</v>
      </c>
      <c r="O70" s="1">
        <f t="shared" si="25"/>
        <v>164596.25529198642</v>
      </c>
      <c r="P70">
        <f t="shared" si="26"/>
        <v>405.70464046148948</v>
      </c>
      <c r="Q70" s="14">
        <f t="shared" si="27"/>
        <v>0.18462879364423418</v>
      </c>
    </row>
    <row r="71" spans="1:17" x14ac:dyDescent="0.3">
      <c r="A71">
        <v>2010</v>
      </c>
      <c r="B71" s="1">
        <f>'YE release'!Y230</f>
        <v>792.41236154499359</v>
      </c>
      <c r="C71" s="1">
        <f>'YE release'!Z230</f>
        <v>6179.6224264592956</v>
      </c>
      <c r="D71" s="1">
        <f>'YE release'!Y350</f>
        <v>11.180098124491717</v>
      </c>
      <c r="E71" s="1">
        <f>'YE release'!Z350</f>
        <v>3.8186247526806958</v>
      </c>
      <c r="F71" s="1">
        <f>'YE release'!Y254</f>
        <v>495.22350520001254</v>
      </c>
      <c r="G71" s="1">
        <f>'YE release'!Z254</f>
        <v>33358.187942271557</v>
      </c>
      <c r="H71" s="1">
        <f>'YE release'!Y278</f>
        <v>219.31822573251026</v>
      </c>
      <c r="I71" s="1">
        <f>'YE release'!Z278</f>
        <v>6004.3008722559516</v>
      </c>
      <c r="J71" s="1">
        <f>'YE release'!Y302</f>
        <v>1709.4450968531353</v>
      </c>
      <c r="K71" s="1">
        <f>'YE release'!Z302</f>
        <v>467967.34263059491</v>
      </c>
      <c r="L71" s="1">
        <f>'YE release'!Y326</f>
        <v>335.65668899431228</v>
      </c>
      <c r="M71" s="1">
        <f>'YE release'!Z326</f>
        <v>26512.597861076909</v>
      </c>
      <c r="N71" s="2">
        <f t="shared" si="24"/>
        <v>3563.2359764494554</v>
      </c>
      <c r="O71" s="1">
        <f t="shared" si="25"/>
        <v>540025.87035741133</v>
      </c>
      <c r="P71">
        <f t="shared" si="26"/>
        <v>734.86452517277723</v>
      </c>
      <c r="Q71" s="14">
        <f t="shared" si="27"/>
        <v>0.2062351553558977</v>
      </c>
    </row>
    <row r="72" spans="1:17" x14ac:dyDescent="0.3">
      <c r="A72">
        <v>2011</v>
      </c>
      <c r="B72" s="1">
        <f>'YE release'!Y231</f>
        <v>934.15692328996374</v>
      </c>
      <c r="C72" s="1">
        <f>'YE release'!Z231</f>
        <v>53412.585699478223</v>
      </c>
      <c r="D72" s="1">
        <f>'YE release'!Y351</f>
        <v>16.262379226633332</v>
      </c>
      <c r="E72" s="1">
        <f>'YE release'!Z351</f>
        <v>1.8051746132307569</v>
      </c>
      <c r="F72" s="1">
        <f>'YE release'!Y255</f>
        <v>369.51326902949802</v>
      </c>
      <c r="G72" s="1">
        <f>'YE release'!Z255</f>
        <v>31243.719815604414</v>
      </c>
      <c r="H72" s="1">
        <f>'YE release'!Y279</f>
        <v>141.25086146411735</v>
      </c>
      <c r="I72" s="1">
        <f>'YE release'!Z279</f>
        <v>6378.3453190254595</v>
      </c>
      <c r="J72" s="1">
        <f>'YE release'!Y303</f>
        <v>965.02373028590466</v>
      </c>
      <c r="K72" s="1">
        <f>'YE release'!Z303</f>
        <v>190508.80109700459</v>
      </c>
      <c r="L72" s="1">
        <f>'YE release'!Y327</f>
        <v>270.74031607518691</v>
      </c>
      <c r="M72" s="1">
        <f>'YE release'!Z327</f>
        <v>25530.222365721689</v>
      </c>
      <c r="N72" s="2">
        <f t="shared" si="24"/>
        <v>2696.9474793713043</v>
      </c>
      <c r="O72" s="1">
        <f t="shared" si="25"/>
        <v>307075.47947144759</v>
      </c>
      <c r="P72">
        <f t="shared" si="26"/>
        <v>554.14391584808322</v>
      </c>
      <c r="Q72" s="14">
        <f t="shared" si="27"/>
        <v>0.20547078505854396</v>
      </c>
    </row>
    <row r="73" spans="1:17" x14ac:dyDescent="0.3">
      <c r="A73">
        <v>2012</v>
      </c>
      <c r="B73" s="1">
        <f>'YE release'!Y232</f>
        <v>1395.396695792937</v>
      </c>
      <c r="C73" s="1">
        <f>'YE release'!Z232</f>
        <v>21538.29853355731</v>
      </c>
      <c r="D73" s="1">
        <f>'YE release'!Y352</f>
        <v>9.5436269375689111</v>
      </c>
      <c r="E73" s="1">
        <f>'YE release'!Z352</f>
        <v>1.1021904866176364</v>
      </c>
      <c r="F73" s="1">
        <f>'YE release'!Y256</f>
        <v>321.94135000670536</v>
      </c>
      <c r="G73" s="1">
        <f>'YE release'!Z256</f>
        <v>16937.313616552725</v>
      </c>
      <c r="H73" s="1">
        <f>'YE release'!Y280</f>
        <v>205.2549321725628</v>
      </c>
      <c r="I73" s="1">
        <f>'YE release'!Z280</f>
        <v>770.48166675614516</v>
      </c>
      <c r="J73" s="1">
        <f>'YE release'!Y304</f>
        <v>1069.6698319524396</v>
      </c>
      <c r="K73" s="1">
        <f>'YE release'!Z304</f>
        <v>253676.29098596689</v>
      </c>
      <c r="L73" s="1">
        <f>'YE release'!Y328</f>
        <v>155.56062945060802</v>
      </c>
      <c r="M73" s="1">
        <f>'YE release'!Z328</f>
        <v>3849.0078790275616</v>
      </c>
      <c r="N73" s="2">
        <f t="shared" si="24"/>
        <v>3157.3670663128214</v>
      </c>
      <c r="O73" s="1">
        <f t="shared" si="25"/>
        <v>296772.49487234728</v>
      </c>
      <c r="P73">
        <f t="shared" si="26"/>
        <v>544.7682946651239</v>
      </c>
      <c r="Q73" s="14">
        <f t="shared" si="27"/>
        <v>0.17253879046166945</v>
      </c>
    </row>
    <row r="74" spans="1:17" x14ac:dyDescent="0.3">
      <c r="A74">
        <v>2013</v>
      </c>
      <c r="B74" s="1">
        <f>'YE release'!Y233</f>
        <v>1164.3764279264528</v>
      </c>
      <c r="C74" s="1">
        <f>'YE release'!Z233</f>
        <v>5865.3725572495578</v>
      </c>
      <c r="D74" s="1">
        <f>'YE release'!Y353</f>
        <v>14.837806941596957</v>
      </c>
      <c r="E74" s="1">
        <f>'YE release'!Z353</f>
        <v>164.57618568600998</v>
      </c>
      <c r="F74" s="1">
        <f>'YE release'!Y257</f>
        <v>233.64134784990634</v>
      </c>
      <c r="G74" s="1">
        <f>'YE release'!Z257</f>
        <v>6524.410071254063</v>
      </c>
      <c r="H74" s="1">
        <f>'YE release'!Y281</f>
        <v>239.31791352578244</v>
      </c>
      <c r="I74" s="1">
        <f>'YE release'!Z281</f>
        <v>4293.3949958273024</v>
      </c>
      <c r="J74" s="1">
        <f>'YE release'!Y305</f>
        <v>1641.8933968452625</v>
      </c>
      <c r="K74" s="1">
        <f>'YE release'!Z305</f>
        <v>971788.54349909315</v>
      </c>
      <c r="L74" s="1">
        <f>'YE release'!Y329</f>
        <v>358.73630987041793</v>
      </c>
      <c r="M74" s="1">
        <f>'YE release'!Z329</f>
        <v>19353.1146605018</v>
      </c>
      <c r="N74" s="2">
        <f t="shared" si="24"/>
        <v>3652.8032029594192</v>
      </c>
      <c r="O74" s="1">
        <f t="shared" si="25"/>
        <v>1007989.4119696119</v>
      </c>
      <c r="P74">
        <f t="shared" si="26"/>
        <v>1003.9867588616953</v>
      </c>
      <c r="Q74" s="14">
        <f t="shared" si="27"/>
        <v>0.2748537775175755</v>
      </c>
    </row>
    <row r="75" spans="1:17" x14ac:dyDescent="0.3">
      <c r="A75">
        <v>2014</v>
      </c>
      <c r="B75" s="1">
        <f>'YE release'!Y234</f>
        <v>1045.0194426352646</v>
      </c>
      <c r="C75" s="1">
        <f>'YE release'!Z234</f>
        <v>50599.032386164043</v>
      </c>
      <c r="D75" s="1">
        <f>'YE release'!Y354</f>
        <v>32.489195790726917</v>
      </c>
      <c r="E75" s="1">
        <f>'YE release'!Z354</f>
        <v>13.626029839540806</v>
      </c>
      <c r="F75" s="1">
        <f>'YE release'!Y258</f>
        <v>163.90777239738662</v>
      </c>
      <c r="G75" s="1">
        <f>'YE release'!Z258</f>
        <v>8164.4994534907373</v>
      </c>
      <c r="H75" s="1">
        <f>'YE release'!Y282</f>
        <v>140.04821416966644</v>
      </c>
      <c r="I75" s="1">
        <f>'YE release'!Z282</f>
        <v>2535.4916303453897</v>
      </c>
      <c r="J75" s="1">
        <f>'YE release'!Y306</f>
        <v>975.38128096558739</v>
      </c>
      <c r="K75" s="1">
        <f>'YE release'!Z306</f>
        <v>128684.87060282334</v>
      </c>
      <c r="L75" s="1">
        <f>'YE release'!Y330</f>
        <v>205.63017888394359</v>
      </c>
      <c r="M75" s="1">
        <f>'YE release'!Z330</f>
        <v>13683.636570458506</v>
      </c>
      <c r="N75" s="2">
        <f t="shared" si="24"/>
        <v>2562.4760848425758</v>
      </c>
      <c r="O75" s="1">
        <f t="shared" si="25"/>
        <v>203681.15667312156</v>
      </c>
      <c r="P75">
        <f t="shared" si="26"/>
        <v>451.31048810449948</v>
      </c>
      <c r="Q75" s="14">
        <f t="shared" si="27"/>
        <v>0.17612280979872072</v>
      </c>
    </row>
    <row r="76" spans="1:17" x14ac:dyDescent="0.3">
      <c r="A76">
        <v>2015</v>
      </c>
      <c r="B76" s="1">
        <f>'YE release'!Y235</f>
        <v>1054.3294042763316</v>
      </c>
      <c r="C76" s="1">
        <f>'YE release'!Z235</f>
        <v>11706.804025828829</v>
      </c>
      <c r="D76" s="1">
        <f>'YE release'!Y355</f>
        <v>65</v>
      </c>
      <c r="E76" s="1">
        <f>'YE release'!Z355</f>
        <v>0</v>
      </c>
      <c r="F76" s="1">
        <f>'YE release'!Y259</f>
        <v>167.14733243189784</v>
      </c>
      <c r="G76" s="1">
        <f>'YE release'!Z259</f>
        <v>4460.5197445907443</v>
      </c>
      <c r="H76" s="1">
        <f>'YE release'!Y283</f>
        <v>138.91443132479361</v>
      </c>
      <c r="I76" s="1">
        <f>'YE release'!Z283</f>
        <v>5295.0563819974641</v>
      </c>
      <c r="J76" s="1">
        <f>'YE release'!Y307</f>
        <v>940.32726153292276</v>
      </c>
      <c r="K76" s="1">
        <f>'YE release'!Z307</f>
        <v>73773.105275744092</v>
      </c>
      <c r="L76" s="1">
        <f>'YE release'!Y331</f>
        <v>262.84319822903046</v>
      </c>
      <c r="M76" s="1">
        <f>'YE release'!Z331</f>
        <v>38649.488630248292</v>
      </c>
      <c r="N76" s="2">
        <f t="shared" si="24"/>
        <v>2628.5616277949766</v>
      </c>
      <c r="O76" s="1">
        <f t="shared" si="25"/>
        <v>133884.97405840943</v>
      </c>
      <c r="P76">
        <f t="shared" si="26"/>
        <v>365.90295715996808</v>
      </c>
      <c r="Q76" s="14">
        <f t="shared" si="27"/>
        <v>0.1392027309882452</v>
      </c>
    </row>
    <row r="77" spans="1:17" x14ac:dyDescent="0.3">
      <c r="A77">
        <v>2016</v>
      </c>
      <c r="B77" s="1">
        <f>'YE release'!Y236</f>
        <v>1367.5090445549488</v>
      </c>
      <c r="C77" s="1">
        <f>'YE release'!Z236</f>
        <v>55074.187217488194</v>
      </c>
      <c r="D77" s="1">
        <f>'YE release'!Y356</f>
        <v>131.10436681222706</v>
      </c>
      <c r="E77" s="1">
        <f>'YE release'!Z356</f>
        <v>7602.8423861723213</v>
      </c>
      <c r="F77" s="1">
        <f>'YE release'!Y260</f>
        <v>194.74674228604925</v>
      </c>
      <c r="G77" s="1">
        <f>'YE release'!Z260</f>
        <v>8986.8917361531767</v>
      </c>
      <c r="H77" s="1">
        <f>'YE release'!Y284</f>
        <v>175.61056033304317</v>
      </c>
      <c r="I77" s="1">
        <f>'YE release'!Z284</f>
        <v>1608.7204773143039</v>
      </c>
      <c r="J77" s="1">
        <f>'YE release'!Y308</f>
        <v>1168.0820087415084</v>
      </c>
      <c r="K77" s="1">
        <f>'YE release'!Z308</f>
        <v>212061.66029884838</v>
      </c>
      <c r="L77" s="1">
        <f>'YE release'!Y332</f>
        <v>199.03901631620306</v>
      </c>
      <c r="M77" s="1">
        <f>'YE release'!Z332</f>
        <v>24897.678049310227</v>
      </c>
      <c r="N77" s="2">
        <f t="shared" si="24"/>
        <v>3236.0917390439799</v>
      </c>
      <c r="O77" s="1">
        <f t="shared" si="25"/>
        <v>310231.98016528663</v>
      </c>
      <c r="P77">
        <f t="shared" si="26"/>
        <v>556.98472166235103</v>
      </c>
      <c r="Q77" s="14">
        <f t="shared" si="27"/>
        <v>0.172116480797574</v>
      </c>
    </row>
    <row r="78" spans="1:17" x14ac:dyDescent="0.3">
      <c r="A78">
        <v>2017</v>
      </c>
      <c r="B78" s="1">
        <f>'YE release'!Y237</f>
        <v>2156.0729211780513</v>
      </c>
      <c r="C78" s="1">
        <f>'YE release'!Z237</f>
        <v>191700.80775669965</v>
      </c>
      <c r="D78" s="1">
        <f>'YE release'!Y357</f>
        <v>90</v>
      </c>
      <c r="E78" s="1">
        <f>'YE release'!Z357</f>
        <v>0</v>
      </c>
      <c r="F78" s="1">
        <f>'YE release'!Y261</f>
        <v>358.49790115543703</v>
      </c>
      <c r="G78" s="1">
        <f>'YE release'!Z261</f>
        <v>31850.920868010147</v>
      </c>
      <c r="H78" s="1">
        <f>'YE release'!Y285</f>
        <v>243.84346980127009</v>
      </c>
      <c r="I78" s="1">
        <f>'YE release'!Z285</f>
        <v>3089.5178293602303</v>
      </c>
      <c r="J78" s="1">
        <f>'YE release'!Y309</f>
        <v>2793.0561338352695</v>
      </c>
      <c r="K78" s="1">
        <f>'YE release'!Z309</f>
        <v>1086688.7005838784</v>
      </c>
      <c r="L78" s="1">
        <f>'YE release'!Y333</f>
        <v>288.55581549003864</v>
      </c>
      <c r="M78" s="1">
        <f>'YE release'!Z333</f>
        <v>25993.120736244673</v>
      </c>
      <c r="N78" s="2">
        <f t="shared" si="24"/>
        <v>5930.0262414600666</v>
      </c>
      <c r="O78" s="1">
        <f t="shared" si="25"/>
        <v>1339323.0677741931</v>
      </c>
      <c r="P78">
        <f t="shared" si="26"/>
        <v>1157.2912631546965</v>
      </c>
      <c r="Q78" s="14">
        <f t="shared" si="27"/>
        <v>0.19515786541776803</v>
      </c>
    </row>
    <row r="79" spans="1:17" x14ac:dyDescent="0.3">
      <c r="A79">
        <v>2018</v>
      </c>
      <c r="B79" s="1">
        <f>'YE release'!Y238</f>
        <v>1840.4719931267166</v>
      </c>
      <c r="C79" s="1">
        <f>'YE release'!Z238</f>
        <v>54964.919173263232</v>
      </c>
      <c r="D79" s="1">
        <f>'YE release'!Y358</f>
        <v>257.12732512111199</v>
      </c>
      <c r="E79" s="1">
        <f>'YE release'!Z358</f>
        <v>272.75749380692361</v>
      </c>
      <c r="F79" s="1">
        <f>'YE release'!Y262</f>
        <v>929.53669633074526</v>
      </c>
      <c r="G79" s="1">
        <f>'YE release'!Z262</f>
        <v>301057.19721285196</v>
      </c>
      <c r="H79" s="1">
        <f>'YE release'!Y286</f>
        <v>702.45777853825939</v>
      </c>
      <c r="I79" s="1">
        <f>'YE release'!Z286</f>
        <v>78817.874331602885</v>
      </c>
      <c r="J79" s="1">
        <f>'YE release'!Y310</f>
        <v>3231.9865767932365</v>
      </c>
      <c r="K79" s="1">
        <f>'YE release'!Z310</f>
        <v>1039890.0480563774</v>
      </c>
      <c r="L79" s="1">
        <f>'YE release'!Y334</f>
        <v>877.98249246456783</v>
      </c>
      <c r="M79" s="1">
        <f>'YE release'!Z334</f>
        <v>307835.08832907776</v>
      </c>
      <c r="N79" s="2">
        <f t="shared" si="24"/>
        <v>7839.562862374637</v>
      </c>
      <c r="O79" s="1">
        <f t="shared" si="25"/>
        <v>1782837.8845969802</v>
      </c>
      <c r="P79">
        <f t="shared" si="26"/>
        <v>1335.2295250618824</v>
      </c>
      <c r="Q79" s="14">
        <f t="shared" si="27"/>
        <v>0.17031938495833882</v>
      </c>
    </row>
    <row r="80" spans="1:17" x14ac:dyDescent="0.3">
      <c r="A80">
        <v>2019</v>
      </c>
      <c r="B80" s="1">
        <f>'YE release'!Y239</f>
        <v>2477.5908269571664</v>
      </c>
      <c r="C80" s="1">
        <f>'YE release'!Z239</f>
        <v>236316.45019132874</v>
      </c>
      <c r="D80" s="1">
        <f>'YE release'!Y359</f>
        <v>228.80067669084906</v>
      </c>
      <c r="E80" s="1">
        <f>'YE release'!Z359</f>
        <v>58.523421657034206</v>
      </c>
      <c r="F80" s="1">
        <f>'YE release'!Y263</f>
        <v>1170.3386964254696</v>
      </c>
      <c r="G80" s="1">
        <f>'YE release'!Z263</f>
        <v>370027.84798384173</v>
      </c>
      <c r="H80" s="1">
        <f>'YE release'!Y287</f>
        <v>882.61966271977042</v>
      </c>
      <c r="I80" s="1">
        <f>'YE release'!Z287</f>
        <v>8960.4866692312316</v>
      </c>
      <c r="J80" s="1">
        <f>'YE release'!Y311</f>
        <v>6637.303187756801</v>
      </c>
      <c r="K80" s="1">
        <f>'YE release'!Z311</f>
        <v>8077967.9910323638</v>
      </c>
      <c r="L80" s="1">
        <f>'YE release'!Y335</f>
        <v>443.36154452041734</v>
      </c>
      <c r="M80" s="1">
        <f>'YE release'!Z335</f>
        <v>34344.682227888188</v>
      </c>
      <c r="N80" s="2">
        <f t="shared" si="24"/>
        <v>11840.014595070474</v>
      </c>
      <c r="O80" s="1">
        <f t="shared" si="25"/>
        <v>8727675.9815263096</v>
      </c>
      <c r="P80">
        <f t="shared" si="26"/>
        <v>2954.2640338206588</v>
      </c>
      <c r="Q80" s="14">
        <f t="shared" si="27"/>
        <v>0.24951523582163918</v>
      </c>
    </row>
    <row r="81" spans="1:17" x14ac:dyDescent="0.3">
      <c r="A81">
        <v>2020</v>
      </c>
      <c r="B81" s="1">
        <f>'YE release'!Y240</f>
        <v>3092.3992685788121</v>
      </c>
      <c r="C81" s="1">
        <f>'YE release'!Z240</f>
        <v>840623.37377922155</v>
      </c>
      <c r="D81" s="1">
        <f>'YE release'!Y360</f>
        <v>123.21685835769638</v>
      </c>
      <c r="E81" s="1">
        <f>'YE release'!Z360</f>
        <v>2232.059556494296</v>
      </c>
      <c r="F81" s="1">
        <f>'YE release'!Y264</f>
        <v>284.00848483801997</v>
      </c>
      <c r="G81" s="1">
        <f>'YE release'!Z264</f>
        <v>15811.422318194211</v>
      </c>
      <c r="H81" s="1">
        <f>'YE release'!Y288</f>
        <v>612.48317033274554</v>
      </c>
      <c r="I81" s="1">
        <f>'YE release'!Z288</f>
        <v>39347.626045470221</v>
      </c>
      <c r="J81" s="1">
        <f>'YE release'!Y312</f>
        <v>3367.1305768926827</v>
      </c>
      <c r="K81" s="1">
        <f>'YE release'!Z312</f>
        <v>1964010.6575435793</v>
      </c>
      <c r="L81" s="1">
        <f>'YE release'!Y336</f>
        <v>436.18097292086264</v>
      </c>
      <c r="M81" s="1">
        <f>'YE release'!Z336</f>
        <v>68535.651939805539</v>
      </c>
      <c r="N81" s="2">
        <f t="shared" ref="N81:N82" si="28">L81+J81+H81+F81+D81+B81</f>
        <v>7915.4193319208207</v>
      </c>
      <c r="O81" s="1">
        <f t="shared" ref="O81:O82" si="29">SUM(G81,I81,K81,M81,E81,C81)</f>
        <v>2930560.7911827653</v>
      </c>
      <c r="P81">
        <f t="shared" ref="P81:P82" si="30">SQRT(O81)</f>
        <v>1711.8880778785642</v>
      </c>
      <c r="Q81" s="14">
        <f t="shared" ref="Q81:Q82" si="31">P81/N81</f>
        <v>0.21627256953715215</v>
      </c>
    </row>
    <row r="82" spans="1:17" x14ac:dyDescent="0.3">
      <c r="A82">
        <v>2021</v>
      </c>
      <c r="B82" s="1">
        <f>'YE release'!Y241</f>
        <v>4029.444290750047</v>
      </c>
      <c r="C82" s="1">
        <f>'YE release'!Z241</f>
        <v>363563.24095877458</v>
      </c>
      <c r="D82" s="1">
        <f>'YE release'!Y361</f>
        <v>160.36124920321987</v>
      </c>
      <c r="E82" s="1">
        <f>'YE release'!Z361</f>
        <v>434.27854797638395</v>
      </c>
      <c r="F82" s="1">
        <f>'YE release'!Y265</f>
        <v>751.73872207209797</v>
      </c>
      <c r="G82" s="1">
        <f>'YE release'!Z265</f>
        <v>177436.18706759339</v>
      </c>
      <c r="H82" s="1">
        <f>'YE release'!Y289</f>
        <v>1020.9128576630764</v>
      </c>
      <c r="I82" s="1">
        <f>'YE release'!Z289</f>
        <v>252732.26685107817</v>
      </c>
      <c r="J82" s="1">
        <f>'YE release'!Y313</f>
        <v>3428.5566377607734</v>
      </c>
      <c r="K82" s="1">
        <f>'YE release'!Z313</f>
        <v>1654080.4920316818</v>
      </c>
      <c r="L82" s="1">
        <f>'YE release'!Y337</f>
        <v>477.3611523148968</v>
      </c>
      <c r="M82" s="1">
        <f>'YE release'!Z337</f>
        <v>47852.72248544341</v>
      </c>
      <c r="N82" s="2">
        <f t="shared" si="28"/>
        <v>9868.3749097641121</v>
      </c>
      <c r="O82" s="1">
        <f t="shared" si="29"/>
        <v>2496099.1879425477</v>
      </c>
      <c r="P82">
        <f t="shared" si="30"/>
        <v>1579.9048034430896</v>
      </c>
      <c r="Q82" s="14">
        <f t="shared" si="31"/>
        <v>0.16009776866907205</v>
      </c>
    </row>
    <row r="83" spans="1:17" x14ac:dyDescent="0.3">
      <c r="A83">
        <v>2022</v>
      </c>
      <c r="B83" s="1">
        <f>'YE release'!Y242</f>
        <v>2895.2836921614539</v>
      </c>
      <c r="C83" s="1">
        <f>'YE release'!Z242</f>
        <v>235847.04293162344</v>
      </c>
      <c r="D83" s="1">
        <f>'YE release'!Y362</f>
        <v>225.36961609373699</v>
      </c>
      <c r="E83" s="1">
        <f>'YE release'!Z362</f>
        <v>1208.7961676055315</v>
      </c>
      <c r="F83" s="1">
        <f>'YE release'!Y266</f>
        <v>1786.8633642947016</v>
      </c>
      <c r="G83" s="1">
        <f>'YE release'!Z266</f>
        <v>2249480.7660136516</v>
      </c>
      <c r="H83" s="1">
        <f>'YE release'!Y290</f>
        <v>1637.1175245189352</v>
      </c>
      <c r="I83" s="1">
        <f>'YE release'!Z290</f>
        <v>251693.84610462419</v>
      </c>
      <c r="J83" s="1">
        <f>'YE release'!Y314</f>
        <v>5041.1526641256514</v>
      </c>
      <c r="K83" s="1">
        <f>'YE release'!Z314</f>
        <v>3207302.2976927171</v>
      </c>
      <c r="L83" s="1">
        <f>'YE release'!Y338</f>
        <v>433.46793663579541</v>
      </c>
      <c r="M83" s="1">
        <f>'YE release'!Z338</f>
        <v>24094.929912444644</v>
      </c>
      <c r="N83" s="2">
        <f t="shared" ref="N83" si="32">L83+J83+H83+F83+D83+B83</f>
        <v>12019.254797830274</v>
      </c>
      <c r="O83" s="1">
        <f t="shared" ref="O83" si="33">SUM(G83,I83,K83,M83,E83,C83)</f>
        <v>5969627.6788226664</v>
      </c>
      <c r="P83">
        <f t="shared" ref="P83" si="34">SQRT(O83)</f>
        <v>2443.2821529292655</v>
      </c>
      <c r="Q83" s="14">
        <f t="shared" ref="Q83" si="35">P83/N83</f>
        <v>0.20328066872917352</v>
      </c>
    </row>
  </sheetData>
  <mergeCells count="24">
    <mergeCell ref="A1:J1"/>
    <mergeCell ref="A29:J29"/>
    <mergeCell ref="A57:J57"/>
    <mergeCell ref="B2:C2"/>
    <mergeCell ref="D2:E2"/>
    <mergeCell ref="F2:G2"/>
    <mergeCell ref="H2:I2"/>
    <mergeCell ref="J2:K2"/>
    <mergeCell ref="L2:M2"/>
    <mergeCell ref="N2:Q2"/>
    <mergeCell ref="B30:C30"/>
    <mergeCell ref="D30:E30"/>
    <mergeCell ref="F30:G30"/>
    <mergeCell ref="H30:I30"/>
    <mergeCell ref="J30:K30"/>
    <mergeCell ref="L30:M30"/>
    <mergeCell ref="N30:Q30"/>
    <mergeCell ref="L58:M58"/>
    <mergeCell ref="N58:Q58"/>
    <mergeCell ref="B58:C58"/>
    <mergeCell ref="D58:E58"/>
    <mergeCell ref="F58:G58"/>
    <mergeCell ref="H58:I58"/>
    <mergeCell ref="J58:K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BC5-DBD7-41CA-80A3-7DD6FED4FBBE}">
  <sheetPr>
    <tabColor theme="0" tint="-0.499984740745262"/>
  </sheetPr>
  <dimension ref="A1:AN181"/>
  <sheetViews>
    <sheetView topLeftCell="A146" zoomScale="90" zoomScaleNormal="90" workbookViewId="0">
      <selection activeCell="A182" sqref="A182"/>
    </sheetView>
  </sheetViews>
  <sheetFormatPr defaultRowHeight="14.4" x14ac:dyDescent="0.3"/>
  <cols>
    <col min="39" max="39" width="13.33203125" customWidth="1"/>
  </cols>
  <sheetData>
    <row r="1" spans="1:40" ht="43.2" x14ac:dyDescent="0.3">
      <c r="A1" s="3" t="s">
        <v>1</v>
      </c>
      <c r="B1" s="3" t="s">
        <v>2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24</v>
      </c>
    </row>
    <row r="2" spans="1:40" x14ac:dyDescent="0.3">
      <c r="A2">
        <v>2011</v>
      </c>
      <c r="B2" t="s">
        <v>27</v>
      </c>
      <c r="C2">
        <f>'rockfish release'!D326</f>
        <v>781</v>
      </c>
      <c r="D2">
        <f>'rockfish release'!E326</f>
        <v>4344</v>
      </c>
      <c r="E2">
        <f>'rockfish release'!F326</f>
        <v>9319789.6069739424</v>
      </c>
      <c r="F2">
        <f>SQRT(E2)</f>
        <v>3052.833046036737</v>
      </c>
      <c r="G2">
        <f>1.96*F2</f>
        <v>5983.5527702320041</v>
      </c>
      <c r="AM2" s="19"/>
      <c r="AN2" s="19"/>
    </row>
    <row r="3" spans="1:40" x14ac:dyDescent="0.3">
      <c r="A3">
        <v>2012</v>
      </c>
      <c r="B3" t="s">
        <v>27</v>
      </c>
      <c r="C3">
        <f>'rockfish release'!D327</f>
        <v>863</v>
      </c>
      <c r="D3">
        <f>'rockfish release'!E327</f>
        <v>6493</v>
      </c>
      <c r="E3">
        <f>'rockfish release'!F327</f>
        <v>7708312.4040710879</v>
      </c>
      <c r="F3">
        <f t="shared" ref="F3:F86" si="0">SQRT(E3)</f>
        <v>2776.3847723381368</v>
      </c>
      <c r="G3">
        <f t="shared" ref="G3:G86" si="1">1.96*F3</f>
        <v>5441.7141537827483</v>
      </c>
      <c r="AN3" s="17"/>
    </row>
    <row r="4" spans="1:40" x14ac:dyDescent="0.3">
      <c r="A4">
        <v>2013</v>
      </c>
      <c r="B4" t="s">
        <v>27</v>
      </c>
      <c r="C4">
        <f>'rockfish release'!D328</f>
        <v>1075</v>
      </c>
      <c r="D4">
        <f>'rockfish release'!E328</f>
        <v>3661</v>
      </c>
      <c r="E4">
        <f>'rockfish release'!F328</f>
        <v>3462903.0912662558</v>
      </c>
      <c r="F4">
        <f t="shared" si="0"/>
        <v>1860.8877159211556</v>
      </c>
      <c r="G4">
        <f t="shared" si="1"/>
        <v>3647.3399232054649</v>
      </c>
      <c r="AN4" s="17"/>
    </row>
    <row r="5" spans="1:40" x14ac:dyDescent="0.3">
      <c r="A5">
        <v>2014</v>
      </c>
      <c r="B5" t="s">
        <v>27</v>
      </c>
      <c r="C5">
        <f>'rockfish release'!D329</f>
        <v>1870</v>
      </c>
      <c r="D5">
        <f>'rockfish release'!E329</f>
        <v>3474</v>
      </c>
      <c r="E5">
        <f>'rockfish release'!F329</f>
        <v>5068577.2556616627</v>
      </c>
      <c r="F5">
        <f t="shared" si="0"/>
        <v>2251.350096200425</v>
      </c>
      <c r="G5">
        <f t="shared" si="1"/>
        <v>4412.6461885528333</v>
      </c>
      <c r="AN5" s="17"/>
    </row>
    <row r="6" spans="1:40" x14ac:dyDescent="0.3">
      <c r="A6">
        <v>2015</v>
      </c>
      <c r="B6" t="s">
        <v>27</v>
      </c>
      <c r="C6">
        <f>'rockfish release'!D330</f>
        <v>1521</v>
      </c>
      <c r="D6">
        <f>'rockfish release'!E330</f>
        <v>3092</v>
      </c>
      <c r="E6">
        <f>'rockfish release'!F330</f>
        <v>3659112.2266186099</v>
      </c>
      <c r="F6">
        <f t="shared" si="0"/>
        <v>1912.8806096091334</v>
      </c>
      <c r="G6">
        <f t="shared" si="1"/>
        <v>3749.2459948339015</v>
      </c>
      <c r="AN6" s="17"/>
    </row>
    <row r="7" spans="1:40" x14ac:dyDescent="0.3">
      <c r="A7">
        <v>2016</v>
      </c>
      <c r="B7" t="s">
        <v>27</v>
      </c>
      <c r="C7">
        <f>'rockfish release'!D331</f>
        <v>1567</v>
      </c>
      <c r="D7">
        <f>'rockfish release'!E331</f>
        <v>2936</v>
      </c>
      <c r="E7">
        <f>'rockfish release'!F331</f>
        <v>3518213.3175605698</v>
      </c>
      <c r="F7">
        <f t="shared" si="0"/>
        <v>1875.6900910226534</v>
      </c>
      <c r="G7">
        <f t="shared" si="1"/>
        <v>3676.3525784044004</v>
      </c>
      <c r="AN7" s="17"/>
    </row>
    <row r="8" spans="1:40" x14ac:dyDescent="0.3">
      <c r="A8">
        <v>2017</v>
      </c>
      <c r="B8" t="s">
        <v>27</v>
      </c>
      <c r="C8">
        <f>'rockfish release'!D332</f>
        <v>1717</v>
      </c>
      <c r="D8">
        <f>'rockfish release'!E332</f>
        <v>2635</v>
      </c>
      <c r="E8">
        <f>'rockfish release'!F332</f>
        <v>6503959.900483476</v>
      </c>
      <c r="F8">
        <f t="shared" si="0"/>
        <v>2550.2862389315196</v>
      </c>
      <c r="G8">
        <f t="shared" si="1"/>
        <v>4998.5610283057786</v>
      </c>
      <c r="AN8" s="17"/>
    </row>
    <row r="9" spans="1:40" x14ac:dyDescent="0.3">
      <c r="A9">
        <v>2018</v>
      </c>
      <c r="B9" t="s">
        <v>27</v>
      </c>
      <c r="C9">
        <f>'rockfish release'!D333</f>
        <v>2540</v>
      </c>
      <c r="D9">
        <f>'rockfish release'!E333</f>
        <v>3297</v>
      </c>
      <c r="E9">
        <f>'rockfish release'!F333</f>
        <v>4756653.6706686588</v>
      </c>
      <c r="F9">
        <f t="shared" si="0"/>
        <v>2180.9753943290279</v>
      </c>
      <c r="G9">
        <f t="shared" si="1"/>
        <v>4274.7117728848943</v>
      </c>
      <c r="AN9" s="18"/>
    </row>
    <row r="10" spans="1:40" x14ac:dyDescent="0.3">
      <c r="A10">
        <v>2019</v>
      </c>
      <c r="B10" t="s">
        <v>27</v>
      </c>
      <c r="C10">
        <f>'rockfish release'!D334</f>
        <v>1758</v>
      </c>
      <c r="D10">
        <f>'rockfish release'!E334</f>
        <v>5369</v>
      </c>
      <c r="E10">
        <f>'rockfish release'!F334</f>
        <v>6151238.9951471686</v>
      </c>
      <c r="F10">
        <f t="shared" ref="F10:F12" si="2">SQRT(E10)</f>
        <v>2480.1691464791606</v>
      </c>
      <c r="G10">
        <f t="shared" ref="G10:G12" si="3">1.96*F10</f>
        <v>4861.1315270991545</v>
      </c>
      <c r="AN10" s="18"/>
    </row>
    <row r="11" spans="1:40" x14ac:dyDescent="0.3">
      <c r="A11">
        <v>2020</v>
      </c>
      <c r="B11" t="s">
        <v>27</v>
      </c>
      <c r="C11">
        <f>'rockfish release'!D335</f>
        <v>998</v>
      </c>
      <c r="D11">
        <f>'rockfish release'!E335</f>
        <v>2036</v>
      </c>
      <c r="E11">
        <f>'rockfish release'!F335</f>
        <v>2316414.9655575599</v>
      </c>
      <c r="F11">
        <f t="shared" si="2"/>
        <v>1521.9773209734631</v>
      </c>
      <c r="G11">
        <f t="shared" si="3"/>
        <v>2983.0755491079876</v>
      </c>
      <c r="AN11" s="18"/>
    </row>
    <row r="12" spans="1:40" x14ac:dyDescent="0.3">
      <c r="A12">
        <v>2021</v>
      </c>
      <c r="B12" t="s">
        <v>27</v>
      </c>
      <c r="C12">
        <f>'rockfish release'!D336</f>
        <v>1758</v>
      </c>
      <c r="D12">
        <f>'rockfish release'!E336</f>
        <v>4814</v>
      </c>
      <c r="E12">
        <f>'rockfish release'!F336</f>
        <v>10949642.184055086</v>
      </c>
      <c r="F12">
        <f t="shared" si="2"/>
        <v>3309.0243553130713</v>
      </c>
      <c r="G12">
        <f t="shared" si="3"/>
        <v>6485.6877364136199</v>
      </c>
      <c r="AN12" s="18"/>
    </row>
    <row r="13" spans="1:40" x14ac:dyDescent="0.3">
      <c r="A13">
        <v>2022</v>
      </c>
      <c r="B13" t="s">
        <v>27</v>
      </c>
      <c r="C13">
        <f>'rockfish release'!D337</f>
        <v>1506</v>
      </c>
      <c r="D13">
        <f>'rockfish release'!E337</f>
        <v>5243</v>
      </c>
      <c r="E13">
        <f>'rockfish release'!F337</f>
        <v>14999059.6974565</v>
      </c>
      <c r="F13">
        <f t="shared" ref="F13" si="4">SQRT(E13)</f>
        <v>3872.8619517685497</v>
      </c>
      <c r="G13">
        <f t="shared" ref="G13" si="5">1.96*F13</f>
        <v>7590.8094254663574</v>
      </c>
      <c r="AN13" s="18"/>
    </row>
    <row r="14" spans="1:40" x14ac:dyDescent="0.3">
      <c r="A14">
        <v>2011</v>
      </c>
      <c r="B14" t="s">
        <v>26</v>
      </c>
      <c r="C14">
        <f>'rockfish release'!D302</f>
        <v>1401</v>
      </c>
      <c r="D14">
        <f>'rockfish release'!E302</f>
        <v>5103</v>
      </c>
      <c r="E14">
        <f>'rockfish release'!F302</f>
        <v>4278889.3409639662</v>
      </c>
      <c r="F14">
        <f t="shared" si="0"/>
        <v>2068.547640486911</v>
      </c>
      <c r="G14">
        <f t="shared" si="1"/>
        <v>4054.3533753543452</v>
      </c>
      <c r="AN14" s="18"/>
    </row>
    <row r="15" spans="1:40" x14ac:dyDescent="0.3">
      <c r="A15">
        <v>2012</v>
      </c>
      <c r="B15" t="s">
        <v>26</v>
      </c>
      <c r="C15">
        <f>'rockfish release'!D303</f>
        <v>1982</v>
      </c>
      <c r="D15">
        <f>'rockfish release'!E303</f>
        <v>6143</v>
      </c>
      <c r="E15">
        <f>'rockfish release'!F303</f>
        <v>8296035.86126527</v>
      </c>
      <c r="F15">
        <f t="shared" si="0"/>
        <v>2880.283989690126</v>
      </c>
      <c r="G15">
        <f t="shared" si="1"/>
        <v>5645.3566197926466</v>
      </c>
      <c r="AN15" s="18"/>
    </row>
    <row r="16" spans="1:40" x14ac:dyDescent="0.3">
      <c r="A16">
        <v>2013</v>
      </c>
      <c r="B16" t="s">
        <v>26</v>
      </c>
      <c r="C16">
        <f>'rockfish release'!D304</f>
        <v>2044</v>
      </c>
      <c r="D16">
        <f>'rockfish release'!E304</f>
        <v>5143</v>
      </c>
      <c r="E16">
        <f>'rockfish release'!F304</f>
        <v>9264782.1911912225</v>
      </c>
      <c r="F16">
        <f t="shared" si="0"/>
        <v>3043.8104722848993</v>
      </c>
      <c r="G16">
        <f t="shared" si="1"/>
        <v>5965.8685256784029</v>
      </c>
      <c r="AN16" s="17"/>
    </row>
    <row r="17" spans="1:40" x14ac:dyDescent="0.3">
      <c r="A17">
        <v>2014</v>
      </c>
      <c r="B17" t="s">
        <v>26</v>
      </c>
      <c r="C17">
        <f>'rockfish release'!D305</f>
        <v>2308</v>
      </c>
      <c r="D17">
        <f>'rockfish release'!E305</f>
        <v>10435</v>
      </c>
      <c r="E17">
        <f>'rockfish release'!F305</f>
        <v>14459575.30219619</v>
      </c>
      <c r="F17">
        <f t="shared" si="0"/>
        <v>3802.5748253250968</v>
      </c>
      <c r="G17">
        <f t="shared" si="1"/>
        <v>7453.0466576371891</v>
      </c>
      <c r="AN17" s="18"/>
    </row>
    <row r="18" spans="1:40" x14ac:dyDescent="0.3">
      <c r="A18">
        <v>2015</v>
      </c>
      <c r="B18" t="s">
        <v>26</v>
      </c>
      <c r="C18">
        <f>'rockfish release'!D306</f>
        <v>3002</v>
      </c>
      <c r="D18">
        <f>'rockfish release'!E306</f>
        <v>12791</v>
      </c>
      <c r="E18">
        <f>'rockfish release'!F306</f>
        <v>15179087.334277289</v>
      </c>
      <c r="F18">
        <f t="shared" si="0"/>
        <v>3896.0348220052256</v>
      </c>
      <c r="G18">
        <f t="shared" si="1"/>
        <v>7636.2282511302419</v>
      </c>
      <c r="AN18" s="18"/>
    </row>
    <row r="19" spans="1:40" x14ac:dyDescent="0.3">
      <c r="A19">
        <v>2016</v>
      </c>
      <c r="B19" t="s">
        <v>26</v>
      </c>
      <c r="C19">
        <f>'rockfish release'!D307</f>
        <v>2634</v>
      </c>
      <c r="D19">
        <f>'rockfish release'!E307</f>
        <v>9104</v>
      </c>
      <c r="E19">
        <f>'rockfish release'!F307</f>
        <v>19545469.722485486</v>
      </c>
      <c r="F19">
        <f t="shared" si="0"/>
        <v>4421.0258676562262</v>
      </c>
      <c r="G19">
        <f t="shared" si="1"/>
        <v>8665.2107006062033</v>
      </c>
      <c r="AN19" s="18"/>
    </row>
    <row r="20" spans="1:40" x14ac:dyDescent="0.3">
      <c r="A20">
        <v>2017</v>
      </c>
      <c r="B20" t="s">
        <v>26</v>
      </c>
      <c r="C20">
        <f>'rockfish release'!D308</f>
        <v>5303</v>
      </c>
      <c r="D20">
        <f>'rockfish release'!E308</f>
        <v>9765</v>
      </c>
      <c r="E20">
        <f>'rockfish release'!F308</f>
        <v>12441996.569729762</v>
      </c>
      <c r="F20">
        <f t="shared" si="0"/>
        <v>3527.3214440606007</v>
      </c>
      <c r="G20">
        <f t="shared" si="1"/>
        <v>6913.5500303587769</v>
      </c>
      <c r="AN20" s="18"/>
    </row>
    <row r="21" spans="1:40" x14ac:dyDescent="0.3">
      <c r="A21">
        <v>2018</v>
      </c>
      <c r="B21" t="s">
        <v>26</v>
      </c>
      <c r="C21">
        <f>'rockfish release'!D309</f>
        <v>12062</v>
      </c>
      <c r="D21">
        <f>'rockfish release'!E309</f>
        <v>14044</v>
      </c>
      <c r="E21">
        <f>'rockfish release'!F309</f>
        <v>16042905.51621823</v>
      </c>
      <c r="F21">
        <f t="shared" si="0"/>
        <v>4005.3595988647799</v>
      </c>
      <c r="G21">
        <f t="shared" si="1"/>
        <v>7850.5048137749682</v>
      </c>
      <c r="AN21" s="18"/>
    </row>
    <row r="22" spans="1:40" x14ac:dyDescent="0.3">
      <c r="A22">
        <v>2019</v>
      </c>
      <c r="B22" t="s">
        <v>26</v>
      </c>
      <c r="C22">
        <f>'rockfish release'!D310</f>
        <v>10177</v>
      </c>
      <c r="D22">
        <f>'rockfish release'!E310</f>
        <v>7591</v>
      </c>
      <c r="E22">
        <f>'rockfish release'!F310</f>
        <v>7460659.6113503464</v>
      </c>
      <c r="F22">
        <f t="shared" ref="F22:F24" si="6">SQRT(E22)</f>
        <v>2731.4208045173755</v>
      </c>
      <c r="G22">
        <f t="shared" ref="G22:G24" si="7">1.96*F22</f>
        <v>5353.5847768540561</v>
      </c>
      <c r="AN22" s="18"/>
    </row>
    <row r="23" spans="1:40" x14ac:dyDescent="0.3">
      <c r="A23">
        <v>2020</v>
      </c>
      <c r="B23" t="s">
        <v>26</v>
      </c>
      <c r="C23">
        <f>'rockfish release'!D311</f>
        <v>3720</v>
      </c>
      <c r="D23">
        <f>'rockfish release'!E311</f>
        <v>4545</v>
      </c>
      <c r="E23">
        <f>'rockfish release'!F311</f>
        <v>2883802.7477777866</v>
      </c>
      <c r="F23">
        <f t="shared" si="6"/>
        <v>1698.1763005582743</v>
      </c>
      <c r="G23">
        <f t="shared" si="7"/>
        <v>3328.4255490942178</v>
      </c>
      <c r="AN23" s="18"/>
    </row>
    <row r="24" spans="1:40" x14ac:dyDescent="0.3">
      <c r="A24">
        <v>2021</v>
      </c>
      <c r="B24" t="s">
        <v>26</v>
      </c>
      <c r="C24">
        <f>'rockfish release'!D312</f>
        <v>7202</v>
      </c>
      <c r="D24">
        <f>'rockfish release'!E312</f>
        <v>15235</v>
      </c>
      <c r="E24">
        <f>'rockfish release'!F312</f>
        <v>32203569.054957986</v>
      </c>
      <c r="F24">
        <f t="shared" si="6"/>
        <v>5674.8188565766559</v>
      </c>
      <c r="G24">
        <f t="shared" si="7"/>
        <v>11122.644958890245</v>
      </c>
      <c r="AN24" s="18"/>
    </row>
    <row r="25" spans="1:40" x14ac:dyDescent="0.3">
      <c r="A25">
        <v>2022</v>
      </c>
      <c r="B25" t="s">
        <v>26</v>
      </c>
      <c r="C25">
        <f>'rockfish release'!D313</f>
        <v>9134</v>
      </c>
      <c r="D25">
        <f>'rockfish release'!E313</f>
        <v>14675</v>
      </c>
      <c r="E25">
        <f>'rockfish release'!F313</f>
        <v>23960157.535431378</v>
      </c>
      <c r="F25">
        <f t="shared" ref="F25" si="8">SQRT(E25)</f>
        <v>4894.9113919897854</v>
      </c>
      <c r="G25">
        <f t="shared" ref="G25" si="9">1.96*F25</f>
        <v>9594.0263282999786</v>
      </c>
      <c r="AN25" s="18"/>
    </row>
    <row r="26" spans="1:40" x14ac:dyDescent="0.3">
      <c r="A26">
        <v>2011</v>
      </c>
      <c r="B26" t="s">
        <v>28</v>
      </c>
      <c r="C26">
        <f>'rockfish release'!D278</f>
        <v>681</v>
      </c>
      <c r="D26">
        <f>'rockfish release'!E278</f>
        <v>2216</v>
      </c>
      <c r="E26">
        <f>'rockfish release'!F278</f>
        <v>3822563.9144694824</v>
      </c>
      <c r="F26">
        <f t="shared" si="0"/>
        <v>1955.1378249293532</v>
      </c>
      <c r="G26">
        <f t="shared" si="1"/>
        <v>3832.0701368615323</v>
      </c>
      <c r="AN26" s="18"/>
    </row>
    <row r="27" spans="1:40" x14ac:dyDescent="0.3">
      <c r="A27">
        <v>2012</v>
      </c>
      <c r="B27" t="s">
        <v>28</v>
      </c>
      <c r="C27">
        <f>'rockfish release'!D279</f>
        <v>537</v>
      </c>
      <c r="D27">
        <f>'rockfish release'!E279</f>
        <v>4776</v>
      </c>
      <c r="E27">
        <f>'rockfish release'!F279</f>
        <v>7942866.0724354424</v>
      </c>
      <c r="F27">
        <f t="shared" si="0"/>
        <v>2818.3090803592572</v>
      </c>
      <c r="G27">
        <f t="shared" si="1"/>
        <v>5523.8857975041437</v>
      </c>
    </row>
    <row r="28" spans="1:40" x14ac:dyDescent="0.3">
      <c r="A28">
        <v>2013</v>
      </c>
      <c r="B28" t="s">
        <v>28</v>
      </c>
      <c r="C28">
        <f>'rockfish release'!D280</f>
        <v>622</v>
      </c>
      <c r="D28">
        <f>'rockfish release'!E280</f>
        <v>2859</v>
      </c>
      <c r="E28">
        <f>'rockfish release'!F280</f>
        <v>4781633.4518988933</v>
      </c>
      <c r="F28">
        <f t="shared" si="0"/>
        <v>2186.6946407532291</v>
      </c>
      <c r="G28">
        <f t="shared" si="1"/>
        <v>4285.9214958763287</v>
      </c>
    </row>
    <row r="29" spans="1:40" x14ac:dyDescent="0.3">
      <c r="A29">
        <v>2014</v>
      </c>
      <c r="B29" t="s">
        <v>28</v>
      </c>
      <c r="C29">
        <f>'rockfish release'!D281</f>
        <v>484</v>
      </c>
      <c r="D29">
        <f>'rockfish release'!E281</f>
        <v>2710</v>
      </c>
      <c r="E29">
        <f>'rockfish release'!F281</f>
        <v>9841456.3305055052</v>
      </c>
      <c r="F29">
        <f t="shared" si="0"/>
        <v>3137.1095502875742</v>
      </c>
      <c r="G29">
        <f t="shared" si="1"/>
        <v>6148.7347185636454</v>
      </c>
    </row>
    <row r="30" spans="1:40" x14ac:dyDescent="0.3">
      <c r="A30">
        <v>2015</v>
      </c>
      <c r="B30" t="s">
        <v>28</v>
      </c>
      <c r="C30">
        <f>'rockfish release'!D282</f>
        <v>387</v>
      </c>
      <c r="D30">
        <f>'rockfish release'!E282</f>
        <v>3387</v>
      </c>
      <c r="E30">
        <f>'rockfish release'!F282</f>
        <v>6508677.9950540522</v>
      </c>
      <c r="F30">
        <f t="shared" si="0"/>
        <v>2551.2110839862021</v>
      </c>
      <c r="G30">
        <f t="shared" si="1"/>
        <v>5000.3737246129558</v>
      </c>
    </row>
    <row r="31" spans="1:40" x14ac:dyDescent="0.3">
      <c r="A31">
        <v>2016</v>
      </c>
      <c r="B31" t="s">
        <v>28</v>
      </c>
      <c r="C31">
        <f>'rockfish release'!D283</f>
        <v>451</v>
      </c>
      <c r="D31">
        <f>'rockfish release'!E283</f>
        <v>3890</v>
      </c>
      <c r="E31">
        <f>'rockfish release'!F283</f>
        <v>10305857.120406441</v>
      </c>
      <c r="F31">
        <f t="shared" si="0"/>
        <v>3210.2736831003117</v>
      </c>
      <c r="G31">
        <f t="shared" si="1"/>
        <v>6292.1364188766111</v>
      </c>
    </row>
    <row r="32" spans="1:40" x14ac:dyDescent="0.3">
      <c r="A32">
        <v>2017</v>
      </c>
      <c r="B32" t="s">
        <v>28</v>
      </c>
      <c r="C32">
        <f>'rockfish release'!D284</f>
        <v>643</v>
      </c>
      <c r="D32">
        <f>'rockfish release'!E284</f>
        <v>2677</v>
      </c>
      <c r="E32">
        <f>'rockfish release'!F284</f>
        <v>5566026.4255004795</v>
      </c>
      <c r="F32">
        <f t="shared" si="0"/>
        <v>2359.2427652745869</v>
      </c>
      <c r="G32">
        <f t="shared" si="1"/>
        <v>4624.1158199381898</v>
      </c>
    </row>
    <row r="33" spans="1:7" x14ac:dyDescent="0.3">
      <c r="A33">
        <v>2018</v>
      </c>
      <c r="B33" t="s">
        <v>28</v>
      </c>
      <c r="C33">
        <f>'rockfish release'!D285</f>
        <v>1904</v>
      </c>
      <c r="D33">
        <f>'rockfish release'!E285</f>
        <v>3091</v>
      </c>
      <c r="E33">
        <f>'rockfish release'!F285</f>
        <v>6710115.9703663588</v>
      </c>
      <c r="F33">
        <f t="shared" si="0"/>
        <v>2590.3891542326915</v>
      </c>
      <c r="G33">
        <f t="shared" si="1"/>
        <v>5077.1627422960755</v>
      </c>
    </row>
    <row r="34" spans="1:7" x14ac:dyDescent="0.3">
      <c r="A34">
        <v>2019</v>
      </c>
      <c r="B34" t="s">
        <v>28</v>
      </c>
      <c r="C34">
        <f>'rockfish release'!D286</f>
        <v>2929</v>
      </c>
      <c r="D34">
        <f>'rockfish release'!E286</f>
        <v>6503</v>
      </c>
      <c r="E34">
        <f>'rockfish release'!F286</f>
        <v>12384835.855397411</v>
      </c>
      <c r="F34">
        <f t="shared" ref="F34:F36" si="10">SQRT(E34)</f>
        <v>3519.2095497991322</v>
      </c>
      <c r="G34">
        <f t="shared" ref="G34:G36" si="11">1.96*F34</f>
        <v>6897.6507176062987</v>
      </c>
    </row>
    <row r="35" spans="1:7" x14ac:dyDescent="0.3">
      <c r="A35">
        <v>2020</v>
      </c>
      <c r="B35" t="s">
        <v>28</v>
      </c>
      <c r="C35">
        <f>'rockfish release'!D287</f>
        <v>905</v>
      </c>
      <c r="D35">
        <f>'rockfish release'!E287</f>
        <v>1844</v>
      </c>
      <c r="E35">
        <f>'rockfish release'!F287</f>
        <v>1904386.928478471</v>
      </c>
      <c r="F35">
        <f t="shared" si="10"/>
        <v>1379.995263933348</v>
      </c>
      <c r="G35">
        <f t="shared" si="11"/>
        <v>2704.7907173093622</v>
      </c>
    </row>
    <row r="36" spans="1:7" x14ac:dyDescent="0.3">
      <c r="A36">
        <v>2021</v>
      </c>
      <c r="B36" t="s">
        <v>28</v>
      </c>
      <c r="C36">
        <f>'rockfish release'!D288</f>
        <v>1844</v>
      </c>
      <c r="D36">
        <f>'rockfish release'!E288</f>
        <v>4447</v>
      </c>
      <c r="E36">
        <f>'rockfish release'!F288</f>
        <v>6836625.1995094921</v>
      </c>
      <c r="F36">
        <f t="shared" si="10"/>
        <v>2614.694092912112</v>
      </c>
      <c r="G36">
        <f t="shared" si="11"/>
        <v>5124.800422107739</v>
      </c>
    </row>
    <row r="37" spans="1:7" x14ac:dyDescent="0.3">
      <c r="A37">
        <v>2022</v>
      </c>
      <c r="B37" t="s">
        <v>28</v>
      </c>
      <c r="C37">
        <f>'rockfish release'!D289</f>
        <v>2833</v>
      </c>
      <c r="D37">
        <f>'rockfish release'!E289</f>
        <v>4604</v>
      </c>
      <c r="E37">
        <f>'rockfish release'!F289</f>
        <v>9872938.0950790923</v>
      </c>
      <c r="F37">
        <f t="shared" ref="F37" si="12">SQRT(E37)</f>
        <v>3142.1231826710887</v>
      </c>
      <c r="G37">
        <f t="shared" ref="G37" si="13">1.96*F37</f>
        <v>6158.5614380353336</v>
      </c>
    </row>
    <row r="38" spans="1:7" x14ac:dyDescent="0.3">
      <c r="A38">
        <v>2011</v>
      </c>
      <c r="B38" t="s">
        <v>25</v>
      </c>
      <c r="C38">
        <f>'rockfish release'!D254</f>
        <v>1442</v>
      </c>
      <c r="D38">
        <f>'rockfish release'!E254</f>
        <v>4566</v>
      </c>
      <c r="E38">
        <f>'rockfish release'!F254</f>
        <v>4544867.9757257439</v>
      </c>
      <c r="F38">
        <f t="shared" si="0"/>
        <v>2131.8695963228483</v>
      </c>
      <c r="G38">
        <f t="shared" si="1"/>
        <v>4178.4644087927827</v>
      </c>
    </row>
    <row r="39" spans="1:7" x14ac:dyDescent="0.3">
      <c r="A39">
        <v>2012</v>
      </c>
      <c r="B39" t="s">
        <v>25</v>
      </c>
      <c r="C39">
        <f>'rockfish release'!D255</f>
        <v>1202</v>
      </c>
      <c r="D39">
        <f>'rockfish release'!E255</f>
        <v>3360</v>
      </c>
      <c r="E39">
        <f>'rockfish release'!F255</f>
        <v>5388004.7652882896</v>
      </c>
      <c r="F39">
        <f t="shared" si="0"/>
        <v>2321.2076092603802</v>
      </c>
      <c r="G39">
        <f t="shared" si="1"/>
        <v>4549.5669141503449</v>
      </c>
    </row>
    <row r="40" spans="1:7" x14ac:dyDescent="0.3">
      <c r="A40">
        <v>2013</v>
      </c>
      <c r="B40" t="s">
        <v>25</v>
      </c>
      <c r="C40">
        <f>'rockfish release'!D256</f>
        <v>940</v>
      </c>
      <c r="D40">
        <f>'rockfish release'!E256</f>
        <v>5766</v>
      </c>
      <c r="E40">
        <f>'rockfish release'!F256</f>
        <v>8810555.5927477572</v>
      </c>
      <c r="F40">
        <f t="shared" si="0"/>
        <v>2968.2580064320146</v>
      </c>
      <c r="G40">
        <f t="shared" si="1"/>
        <v>5817.7856926067489</v>
      </c>
    </row>
    <row r="41" spans="1:7" x14ac:dyDescent="0.3">
      <c r="A41">
        <v>2014</v>
      </c>
      <c r="B41" t="s">
        <v>25</v>
      </c>
      <c r="C41">
        <f>'rockfish release'!D257</f>
        <v>1454</v>
      </c>
      <c r="D41">
        <f>'rockfish release'!E257</f>
        <v>6707</v>
      </c>
      <c r="E41">
        <f>'rockfish release'!F257</f>
        <v>22008245.567450419</v>
      </c>
      <c r="F41">
        <f t="shared" si="0"/>
        <v>4691.2946579223117</v>
      </c>
      <c r="G41">
        <f t="shared" si="1"/>
        <v>9194.9375295277314</v>
      </c>
    </row>
    <row r="42" spans="1:7" x14ac:dyDescent="0.3">
      <c r="A42">
        <v>2015</v>
      </c>
      <c r="B42" t="s">
        <v>25</v>
      </c>
      <c r="C42">
        <f>'rockfish release'!D258</f>
        <v>1252</v>
      </c>
      <c r="D42">
        <f>'rockfish release'!E258</f>
        <v>8498</v>
      </c>
      <c r="E42">
        <f>'rockfish release'!F258</f>
        <v>26646639.55893391</v>
      </c>
      <c r="F42">
        <f t="shared" si="0"/>
        <v>5162.0383143612862</v>
      </c>
      <c r="G42">
        <f t="shared" si="1"/>
        <v>10117.595096148121</v>
      </c>
    </row>
    <row r="43" spans="1:7" x14ac:dyDescent="0.3">
      <c r="A43">
        <v>2016</v>
      </c>
      <c r="B43" t="s">
        <v>25</v>
      </c>
      <c r="C43">
        <f>'rockfish release'!D259</f>
        <v>1537</v>
      </c>
      <c r="D43">
        <f>'rockfish release'!E259</f>
        <v>6819</v>
      </c>
      <c r="E43">
        <f>'rockfish release'!F259</f>
        <v>19858669.246969953</v>
      </c>
      <c r="F43">
        <f t="shared" si="0"/>
        <v>4456.3066823289837</v>
      </c>
      <c r="G43">
        <f t="shared" si="1"/>
        <v>8734.3610973648083</v>
      </c>
    </row>
    <row r="44" spans="1:7" x14ac:dyDescent="0.3">
      <c r="A44">
        <v>2017</v>
      </c>
      <c r="B44" t="s">
        <v>25</v>
      </c>
      <c r="C44">
        <f>'rockfish release'!D260</f>
        <v>1943</v>
      </c>
      <c r="D44">
        <f>'rockfish release'!E260</f>
        <v>6797</v>
      </c>
      <c r="E44">
        <f>'rockfish release'!F260</f>
        <v>14072573.628191171</v>
      </c>
      <c r="F44">
        <f t="shared" si="0"/>
        <v>3751.3429099711975</v>
      </c>
      <c r="G44">
        <f t="shared" si="1"/>
        <v>7352.6321035435467</v>
      </c>
    </row>
    <row r="45" spans="1:7" x14ac:dyDescent="0.3">
      <c r="A45">
        <v>2018</v>
      </c>
      <c r="B45" t="s">
        <v>25</v>
      </c>
      <c r="C45">
        <f>'rockfish release'!D261</f>
        <v>3774</v>
      </c>
      <c r="D45">
        <f>'rockfish release'!E261</f>
        <v>8052</v>
      </c>
      <c r="E45">
        <f>'rockfish release'!F261</f>
        <v>20998052.997921932</v>
      </c>
      <c r="F45">
        <f t="shared" si="0"/>
        <v>4582.3632546887784</v>
      </c>
      <c r="G45">
        <f t="shared" si="1"/>
        <v>8981.4319791900052</v>
      </c>
    </row>
    <row r="46" spans="1:7" x14ac:dyDescent="0.3">
      <c r="A46">
        <v>2019</v>
      </c>
      <c r="B46" t="s">
        <v>25</v>
      </c>
      <c r="C46">
        <f>'rockfish release'!D262</f>
        <v>5817</v>
      </c>
      <c r="D46">
        <f>'rockfish release'!E262</f>
        <v>5977</v>
      </c>
      <c r="E46">
        <f>'rockfish release'!F262</f>
        <v>12277468.820127156</v>
      </c>
      <c r="F46">
        <f t="shared" ref="F46:F48" si="14">SQRT(E46)</f>
        <v>3503.9219198103083</v>
      </c>
      <c r="G46">
        <f t="shared" ref="G46:G48" si="15">1.96*F46</f>
        <v>6867.6869628282038</v>
      </c>
    </row>
    <row r="47" spans="1:7" x14ac:dyDescent="0.3">
      <c r="A47">
        <v>2020</v>
      </c>
      <c r="B47" t="s">
        <v>25</v>
      </c>
      <c r="C47">
        <f>'rockfish release'!D263</f>
        <v>981</v>
      </c>
      <c r="D47">
        <f>'rockfish release'!E263</f>
        <v>5196</v>
      </c>
      <c r="E47">
        <f>'rockfish release'!F263</f>
        <v>12683672.841568543</v>
      </c>
      <c r="F47">
        <f t="shared" si="14"/>
        <v>3561.4144439489969</v>
      </c>
      <c r="G47">
        <f t="shared" si="15"/>
        <v>6980.3723101400337</v>
      </c>
    </row>
    <row r="48" spans="1:7" x14ac:dyDescent="0.3">
      <c r="A48">
        <v>2021</v>
      </c>
      <c r="B48" t="s">
        <v>25</v>
      </c>
      <c r="C48">
        <f>'rockfish release'!D264</f>
        <v>2631</v>
      </c>
      <c r="D48">
        <f>'rockfish release'!E264</f>
        <v>8202</v>
      </c>
      <c r="E48">
        <f>'rockfish release'!F264</f>
        <v>27511837.911853828</v>
      </c>
      <c r="F48">
        <f t="shared" si="14"/>
        <v>5245.1728200178331</v>
      </c>
      <c r="G48">
        <f t="shared" si="15"/>
        <v>10280.538727234953</v>
      </c>
    </row>
    <row r="49" spans="1:7" x14ac:dyDescent="0.3">
      <c r="A49">
        <v>2022</v>
      </c>
      <c r="B49" t="s">
        <v>25</v>
      </c>
      <c r="C49">
        <f>'rockfish release'!D265</f>
        <v>3759</v>
      </c>
      <c r="D49">
        <f>'rockfish release'!E265</f>
        <v>7037</v>
      </c>
      <c r="E49">
        <f>'rockfish release'!F265</f>
        <v>19592238.608011995</v>
      </c>
      <c r="F49">
        <f t="shared" ref="F49" si="16">SQRT(E49)</f>
        <v>4426.3120775666048</v>
      </c>
      <c r="G49">
        <f t="shared" ref="G49" si="17">1.96*F49</f>
        <v>8675.5716720305445</v>
      </c>
    </row>
    <row r="50" spans="1:7" x14ac:dyDescent="0.3">
      <c r="A50">
        <v>2011</v>
      </c>
      <c r="B50" t="s">
        <v>30</v>
      </c>
      <c r="C50">
        <f>'rockfish release'!D350</f>
        <v>79</v>
      </c>
      <c r="D50">
        <f>'rockfish release'!E350</f>
        <v>660</v>
      </c>
      <c r="E50">
        <f>'rockfish release'!F350</f>
        <v>676141.58778278437</v>
      </c>
      <c r="F50">
        <f t="shared" si="0"/>
        <v>822.27829095920094</v>
      </c>
      <c r="G50">
        <f t="shared" si="1"/>
        <v>1611.6654502800338</v>
      </c>
    </row>
    <row r="51" spans="1:7" x14ac:dyDescent="0.3">
      <c r="A51">
        <v>2012</v>
      </c>
      <c r="B51" t="s">
        <v>30</v>
      </c>
      <c r="C51">
        <f>'rockfish release'!D351</f>
        <v>61</v>
      </c>
      <c r="D51">
        <f>'rockfish release'!E351</f>
        <v>965</v>
      </c>
      <c r="E51">
        <f>'rockfish release'!F351</f>
        <v>1651418.1725065149</v>
      </c>
      <c r="F51">
        <f t="shared" si="0"/>
        <v>1285.075162201229</v>
      </c>
      <c r="G51">
        <f t="shared" si="1"/>
        <v>2518.7473179144085</v>
      </c>
    </row>
    <row r="52" spans="1:7" x14ac:dyDescent="0.3">
      <c r="A52">
        <v>2013</v>
      </c>
      <c r="B52" t="s">
        <v>30</v>
      </c>
      <c r="C52">
        <f>'rockfish release'!D352</f>
        <v>88</v>
      </c>
      <c r="D52">
        <f>'rockfish release'!E352</f>
        <v>263</v>
      </c>
      <c r="E52">
        <f>'rockfish release'!F352</f>
        <v>1533237.5147537533</v>
      </c>
      <c r="F52">
        <f t="shared" si="0"/>
        <v>1238.2396838874747</v>
      </c>
      <c r="G52">
        <f t="shared" si="1"/>
        <v>2426.9497804194502</v>
      </c>
    </row>
    <row r="53" spans="1:7" x14ac:dyDescent="0.3">
      <c r="A53">
        <v>2014</v>
      </c>
      <c r="B53" t="s">
        <v>30</v>
      </c>
      <c r="C53">
        <f>'rockfish release'!D353</f>
        <v>132</v>
      </c>
      <c r="D53">
        <f>'rockfish release'!E353</f>
        <v>1527</v>
      </c>
      <c r="E53">
        <f>'rockfish release'!F353</f>
        <v>3429419.1763583561</v>
      </c>
      <c r="F53">
        <f t="shared" si="0"/>
        <v>1851.8691034623253</v>
      </c>
      <c r="G53">
        <f t="shared" si="1"/>
        <v>3629.6634427861572</v>
      </c>
    </row>
    <row r="54" spans="1:7" x14ac:dyDescent="0.3">
      <c r="A54">
        <v>2015</v>
      </c>
      <c r="B54" t="s">
        <v>30</v>
      </c>
      <c r="C54">
        <f>'rockfish release'!D354</f>
        <v>194</v>
      </c>
      <c r="D54">
        <f>'rockfish release'!E354</f>
        <v>969</v>
      </c>
      <c r="E54">
        <f>'rockfish release'!F354</f>
        <v>1249788.7031781774</v>
      </c>
      <c r="F54">
        <f t="shared" si="0"/>
        <v>1117.9394899448616</v>
      </c>
      <c r="G54">
        <f t="shared" si="1"/>
        <v>2191.1614002919287</v>
      </c>
    </row>
    <row r="55" spans="1:7" x14ac:dyDescent="0.3">
      <c r="A55">
        <v>2016</v>
      </c>
      <c r="B55" t="s">
        <v>30</v>
      </c>
      <c r="C55">
        <f>'rockfish release'!D355</f>
        <v>568</v>
      </c>
      <c r="D55">
        <f>'rockfish release'!E355</f>
        <v>687</v>
      </c>
      <c r="E55">
        <f>'rockfish release'!F355</f>
        <v>1373649.7817817819</v>
      </c>
      <c r="F55">
        <f t="shared" si="0"/>
        <v>1172.0280635640863</v>
      </c>
      <c r="G55">
        <f t="shared" si="1"/>
        <v>2297.1750045856093</v>
      </c>
    </row>
    <row r="56" spans="1:7" x14ac:dyDescent="0.3">
      <c r="A56">
        <v>2017</v>
      </c>
      <c r="B56" t="s">
        <v>30</v>
      </c>
      <c r="C56">
        <f>'rockfish release'!D356</f>
        <v>310</v>
      </c>
      <c r="D56">
        <f>'rockfish release'!E356</f>
        <v>1155</v>
      </c>
      <c r="E56">
        <f>'rockfish release'!F356</f>
        <v>2756446.1039879844</v>
      </c>
      <c r="F56">
        <f t="shared" si="0"/>
        <v>1660.2548310388934</v>
      </c>
      <c r="G56">
        <f t="shared" si="1"/>
        <v>3254.0994688362312</v>
      </c>
    </row>
    <row r="57" spans="1:7" x14ac:dyDescent="0.3">
      <c r="A57">
        <v>2018</v>
      </c>
      <c r="B57" t="s">
        <v>30</v>
      </c>
      <c r="C57">
        <f>'rockfish release'!D357</f>
        <v>1167</v>
      </c>
      <c r="D57">
        <f>'rockfish release'!E357</f>
        <v>1982</v>
      </c>
      <c r="E57">
        <f>'rockfish release'!F357</f>
        <v>3031736.565521522</v>
      </c>
      <c r="F57">
        <f t="shared" si="0"/>
        <v>1741.1882625154358</v>
      </c>
      <c r="G57">
        <f t="shared" si="1"/>
        <v>3412.7289945302541</v>
      </c>
    </row>
    <row r="58" spans="1:7" x14ac:dyDescent="0.3">
      <c r="A58">
        <v>2019</v>
      </c>
      <c r="B58" t="s">
        <v>30</v>
      </c>
      <c r="C58">
        <f>'rockfish release'!D358</f>
        <v>1608</v>
      </c>
      <c r="D58">
        <f>'rockfish release'!E358</f>
        <v>1697</v>
      </c>
      <c r="E58">
        <f>'rockfish release'!F358</f>
        <v>2767328.4185205107</v>
      </c>
      <c r="F58">
        <f t="shared" ref="F58:F60" si="18">SQRT(E58)</f>
        <v>1663.5289052254279</v>
      </c>
      <c r="G58">
        <f t="shared" ref="G58:G60" si="19">1.96*F58</f>
        <v>3260.5166542418388</v>
      </c>
    </row>
    <row r="59" spans="1:7" x14ac:dyDescent="0.3">
      <c r="A59">
        <v>2020</v>
      </c>
      <c r="B59" t="s">
        <v>30</v>
      </c>
      <c r="C59">
        <f>'rockfish release'!D359</f>
        <v>1131</v>
      </c>
      <c r="D59">
        <f>'rockfish release'!E359</f>
        <v>622</v>
      </c>
      <c r="E59">
        <f>'rockfish release'!F359</f>
        <v>550233.53727227368</v>
      </c>
      <c r="F59">
        <f t="shared" si="18"/>
        <v>741.77728279603821</v>
      </c>
      <c r="G59">
        <f t="shared" si="19"/>
        <v>1453.8834742802349</v>
      </c>
    </row>
    <row r="60" spans="1:7" x14ac:dyDescent="0.3">
      <c r="A60">
        <v>2021</v>
      </c>
      <c r="B60" t="s">
        <v>30</v>
      </c>
      <c r="C60">
        <f>'rockfish release'!D360</f>
        <v>1454</v>
      </c>
      <c r="D60">
        <f>'rockfish release'!E360</f>
        <v>2518</v>
      </c>
      <c r="E60">
        <f>'rockfish release'!F360</f>
        <v>4236355.5424774792</v>
      </c>
      <c r="F60">
        <f t="shared" si="18"/>
        <v>2058.240885435298</v>
      </c>
      <c r="G60">
        <f t="shared" si="19"/>
        <v>4034.1521354531837</v>
      </c>
    </row>
    <row r="61" spans="1:7" x14ac:dyDescent="0.3">
      <c r="A61">
        <v>2022</v>
      </c>
      <c r="B61" t="s">
        <v>30</v>
      </c>
      <c r="C61">
        <f>'rockfish release'!D361</f>
        <v>1444</v>
      </c>
      <c r="D61">
        <f>'rockfish release'!E361</f>
        <v>1420</v>
      </c>
      <c r="E61">
        <f>'rockfish release'!F361</f>
        <v>4719212.0830580471</v>
      </c>
      <c r="F61">
        <f t="shared" ref="F61" si="20">SQRT(E61)</f>
        <v>2172.3747565873728</v>
      </c>
      <c r="G61">
        <f t="shared" ref="G61" si="21">1.96*F61</f>
        <v>4257.8545229112506</v>
      </c>
    </row>
    <row r="62" spans="1:7" x14ac:dyDescent="0.3">
      <c r="A62">
        <v>2011</v>
      </c>
      <c r="B62" t="s">
        <v>29</v>
      </c>
      <c r="C62">
        <f>'rockfish release'!D230</f>
        <v>3363</v>
      </c>
      <c r="D62">
        <f>'rockfish release'!E230</f>
        <v>9944</v>
      </c>
      <c r="E62">
        <f>'rockfish release'!F230</f>
        <v>26353862.977684755</v>
      </c>
      <c r="F62">
        <f t="shared" si="0"/>
        <v>5133.6013652877991</v>
      </c>
      <c r="G62">
        <f t="shared" si="1"/>
        <v>10061.858675964086</v>
      </c>
    </row>
    <row r="63" spans="1:7" x14ac:dyDescent="0.3">
      <c r="A63">
        <v>2012</v>
      </c>
      <c r="B63" t="s">
        <v>29</v>
      </c>
      <c r="C63">
        <f>'rockfish release'!D231</f>
        <v>3615</v>
      </c>
      <c r="D63">
        <f>'rockfish release'!E231</f>
        <v>14522</v>
      </c>
      <c r="E63">
        <f>'rockfish release'!F231</f>
        <v>36889917.406860851</v>
      </c>
      <c r="F63">
        <f t="shared" si="0"/>
        <v>6073.7070563915786</v>
      </c>
      <c r="G63">
        <f t="shared" si="1"/>
        <v>11904.465830527493</v>
      </c>
    </row>
    <row r="64" spans="1:7" x14ac:dyDescent="0.3">
      <c r="A64">
        <v>2013</v>
      </c>
      <c r="B64" t="s">
        <v>29</v>
      </c>
      <c r="C64">
        <f>'rockfish release'!D232</f>
        <v>3645</v>
      </c>
      <c r="D64">
        <f>'rockfish release'!E232</f>
        <v>14456</v>
      </c>
      <c r="E64">
        <f>'rockfish release'!F232</f>
        <v>33655505.000007078</v>
      </c>
      <c r="F64">
        <f t="shared" si="0"/>
        <v>5801.3364839498045</v>
      </c>
      <c r="G64">
        <f t="shared" si="1"/>
        <v>11370.619508541617</v>
      </c>
    </row>
    <row r="65" spans="1:7" x14ac:dyDescent="0.3">
      <c r="A65">
        <v>2014</v>
      </c>
      <c r="B65" t="s">
        <v>29</v>
      </c>
      <c r="C65">
        <f>'rockfish release'!D233</f>
        <v>2622</v>
      </c>
      <c r="D65">
        <f>'rockfish release'!E233</f>
        <v>12172</v>
      </c>
      <c r="E65">
        <f>'rockfish release'!F233</f>
        <v>48797712.747538619</v>
      </c>
      <c r="F65">
        <f t="shared" si="0"/>
        <v>6985.5359670921898</v>
      </c>
      <c r="G65">
        <f t="shared" si="1"/>
        <v>13691.650495500691</v>
      </c>
    </row>
    <row r="66" spans="1:7" x14ac:dyDescent="0.3">
      <c r="A66">
        <v>2015</v>
      </c>
      <c r="B66" t="s">
        <v>29</v>
      </c>
      <c r="C66">
        <f>'rockfish release'!D234</f>
        <v>3178</v>
      </c>
      <c r="D66">
        <f>'rockfish release'!E234</f>
        <v>15416</v>
      </c>
      <c r="E66">
        <f>'rockfish release'!F234</f>
        <v>54725261.33068566</v>
      </c>
      <c r="F66">
        <f t="shared" si="0"/>
        <v>7397.6524202401979</v>
      </c>
      <c r="G66">
        <f t="shared" si="1"/>
        <v>14499.398743670788</v>
      </c>
    </row>
    <row r="67" spans="1:7" x14ac:dyDescent="0.3">
      <c r="A67">
        <v>2016</v>
      </c>
      <c r="B67" t="s">
        <v>29</v>
      </c>
      <c r="C67">
        <f>'rockfish release'!D235</f>
        <v>3587</v>
      </c>
      <c r="D67">
        <f>'rockfish release'!E235</f>
        <v>15605</v>
      </c>
      <c r="E67">
        <f>'rockfish release'!F235</f>
        <v>33557448.025625616</v>
      </c>
      <c r="F67">
        <f t="shared" si="0"/>
        <v>5792.8790791475712</v>
      </c>
      <c r="G67">
        <f t="shared" si="1"/>
        <v>11354.042995129239</v>
      </c>
    </row>
    <row r="68" spans="1:7" x14ac:dyDescent="0.3">
      <c r="A68">
        <v>2017</v>
      </c>
      <c r="B68" t="s">
        <v>29</v>
      </c>
      <c r="C68">
        <f>'rockfish release'!D236</f>
        <v>5317</v>
      </c>
      <c r="D68">
        <f>'rockfish release'!E236</f>
        <v>14680</v>
      </c>
      <c r="E68">
        <f>'rockfish release'!F236</f>
        <v>30255708.680479538</v>
      </c>
      <c r="F68">
        <f t="shared" si="0"/>
        <v>5500.5189464703726</v>
      </c>
      <c r="G68">
        <f t="shared" si="1"/>
        <v>10781.017135081931</v>
      </c>
    </row>
    <row r="69" spans="1:7" x14ac:dyDescent="0.3">
      <c r="A69">
        <v>2018</v>
      </c>
      <c r="B69" t="s">
        <v>29</v>
      </c>
      <c r="C69">
        <f>'rockfish release'!D237</f>
        <v>5432</v>
      </c>
      <c r="D69">
        <f>'rockfish release'!E237</f>
        <v>14150</v>
      </c>
      <c r="E69">
        <f>'rockfish release'!F237</f>
        <v>40797672.834360309</v>
      </c>
      <c r="F69">
        <f t="shared" si="0"/>
        <v>6387.3056005142189</v>
      </c>
      <c r="G69">
        <f t="shared" si="1"/>
        <v>12519.118977007869</v>
      </c>
    </row>
    <row r="70" spans="1:7" x14ac:dyDescent="0.3">
      <c r="A70">
        <v>2019</v>
      </c>
      <c r="B70" t="s">
        <v>29</v>
      </c>
      <c r="C70">
        <f>'rockfish release'!D238</f>
        <v>6082</v>
      </c>
      <c r="D70">
        <f>'rockfish release'!E238</f>
        <v>10567</v>
      </c>
      <c r="E70">
        <f>'rockfish release'!F238</f>
        <v>23488637.995450433</v>
      </c>
      <c r="F70">
        <f t="shared" ref="F70:F72" si="22">SQRT(E70)</f>
        <v>4846.507814442316</v>
      </c>
      <c r="G70">
        <f t="shared" ref="G70:G72" si="23">1.96*F70</f>
        <v>9499.1553163069384</v>
      </c>
    </row>
    <row r="71" spans="1:7" x14ac:dyDescent="0.3">
      <c r="A71">
        <v>2020</v>
      </c>
      <c r="B71" t="s">
        <v>29</v>
      </c>
      <c r="C71">
        <f>'rockfish release'!D239</f>
        <v>4441</v>
      </c>
      <c r="D71">
        <f>'rockfish release'!E239</f>
        <v>7146</v>
      </c>
      <c r="E71">
        <f>'rockfish release'!F239</f>
        <v>7985716.2039389592</v>
      </c>
      <c r="F71">
        <f t="shared" si="22"/>
        <v>2825.9009543752518</v>
      </c>
      <c r="G71">
        <f t="shared" si="23"/>
        <v>5538.765870575493</v>
      </c>
    </row>
    <row r="72" spans="1:7" x14ac:dyDescent="0.3">
      <c r="A72">
        <v>2021</v>
      </c>
      <c r="B72" t="s">
        <v>29</v>
      </c>
      <c r="C72">
        <f>'rockfish release'!D240</f>
        <v>9236</v>
      </c>
      <c r="D72">
        <f>'rockfish release'!E240</f>
        <v>15538</v>
      </c>
      <c r="E72">
        <f>'rockfish release'!F240</f>
        <v>44925491.253531568</v>
      </c>
      <c r="F72">
        <f t="shared" si="22"/>
        <v>6702.64807770269</v>
      </c>
      <c r="G72">
        <f t="shared" si="23"/>
        <v>13137.190232297273</v>
      </c>
    </row>
    <row r="73" spans="1:7" x14ac:dyDescent="0.3">
      <c r="A73">
        <v>2022</v>
      </c>
      <c r="B73" t="s">
        <v>29</v>
      </c>
      <c r="C73">
        <f>'rockfish release'!D241</f>
        <v>8546</v>
      </c>
      <c r="D73">
        <f>'rockfish release'!E241</f>
        <v>15988</v>
      </c>
      <c r="E73">
        <f>'rockfish release'!F241</f>
        <v>47398345.030314319</v>
      </c>
      <c r="F73">
        <f t="shared" ref="F73" si="24">SQRT(E73)</f>
        <v>6884.6455994709213</v>
      </c>
      <c r="G73">
        <f t="shared" ref="G73" si="25">1.96*F73</f>
        <v>13493.905374963006</v>
      </c>
    </row>
    <row r="74" spans="1:7" x14ac:dyDescent="0.3">
      <c r="A74">
        <v>2011</v>
      </c>
      <c r="B74" t="s">
        <v>31</v>
      </c>
      <c r="C74">
        <f>'rockfish release'!D14</f>
        <v>2417</v>
      </c>
      <c r="D74">
        <f>'rockfish release'!E14</f>
        <v>1092</v>
      </c>
      <c r="E74">
        <f>'rockfish release'!F14</f>
        <v>1146173.4062182188</v>
      </c>
      <c r="F74">
        <f t="shared" si="0"/>
        <v>1070.5948842667888</v>
      </c>
      <c r="G74">
        <f t="shared" si="1"/>
        <v>2098.3659731629059</v>
      </c>
    </row>
    <row r="75" spans="1:7" x14ac:dyDescent="0.3">
      <c r="A75">
        <v>2012</v>
      </c>
      <c r="B75" t="s">
        <v>31</v>
      </c>
      <c r="C75">
        <f>'rockfish release'!D15</f>
        <v>1340</v>
      </c>
      <c r="D75">
        <f>'rockfish release'!E15</f>
        <v>1216</v>
      </c>
      <c r="E75">
        <f>'rockfish release'!F15</f>
        <v>737695.90055255219</v>
      </c>
      <c r="F75">
        <f t="shared" si="0"/>
        <v>858.89225200402882</v>
      </c>
      <c r="G75">
        <f t="shared" si="1"/>
        <v>1683.4288139278965</v>
      </c>
    </row>
    <row r="76" spans="1:7" x14ac:dyDescent="0.3">
      <c r="A76">
        <v>2013</v>
      </c>
      <c r="B76" t="s">
        <v>31</v>
      </c>
      <c r="C76">
        <f>'rockfish release'!D16</f>
        <v>1722</v>
      </c>
      <c r="D76">
        <f>'rockfish release'!E16</f>
        <v>2223</v>
      </c>
      <c r="E76">
        <f>'rockfish release'!F16</f>
        <v>2334125.3743943982</v>
      </c>
      <c r="F76">
        <f t="shared" si="0"/>
        <v>1527.7844659487798</v>
      </c>
      <c r="G76">
        <f t="shared" si="1"/>
        <v>2994.4575532596086</v>
      </c>
    </row>
    <row r="77" spans="1:7" x14ac:dyDescent="0.3">
      <c r="A77">
        <v>2014</v>
      </c>
      <c r="B77" t="s">
        <v>31</v>
      </c>
      <c r="C77">
        <f>'rockfish release'!D17</f>
        <v>2290</v>
      </c>
      <c r="D77">
        <f>'rockfish release'!E17</f>
        <v>1407</v>
      </c>
      <c r="E77">
        <f>'rockfish release'!F17</f>
        <v>1293287.6400680693</v>
      </c>
      <c r="F77">
        <f t="shared" si="0"/>
        <v>1137.2280510381677</v>
      </c>
      <c r="G77">
        <f t="shared" si="1"/>
        <v>2228.9669800348088</v>
      </c>
    </row>
    <row r="78" spans="1:7" x14ac:dyDescent="0.3">
      <c r="A78">
        <v>2015</v>
      </c>
      <c r="B78" t="s">
        <v>31</v>
      </c>
      <c r="C78">
        <f>'rockfish release'!D18</f>
        <v>1554</v>
      </c>
      <c r="D78">
        <f>'rockfish release'!E18</f>
        <v>2540</v>
      </c>
      <c r="E78">
        <f>'rockfish release'!F18</f>
        <v>2600133.5333153256</v>
      </c>
      <c r="F78">
        <f t="shared" si="0"/>
        <v>1612.4929560513824</v>
      </c>
      <c r="G78">
        <f t="shared" si="1"/>
        <v>3160.4861938607096</v>
      </c>
    </row>
    <row r="79" spans="1:7" x14ac:dyDescent="0.3">
      <c r="A79">
        <v>2016</v>
      </c>
      <c r="B79" t="s">
        <v>31</v>
      </c>
      <c r="C79">
        <f>'rockfish release'!D19</f>
        <v>1266</v>
      </c>
      <c r="D79">
        <f>'rockfish release'!E19</f>
        <v>2425</v>
      </c>
      <c r="E79">
        <f>'rockfish release'!F19</f>
        <v>4463242.765252254</v>
      </c>
      <c r="F79">
        <f t="shared" si="0"/>
        <v>2112.6388156171547</v>
      </c>
      <c r="G79">
        <f t="shared" si="1"/>
        <v>4140.7720786096233</v>
      </c>
    </row>
    <row r="80" spans="1:7" x14ac:dyDescent="0.3">
      <c r="A80">
        <v>2017</v>
      </c>
      <c r="B80" t="s">
        <v>31</v>
      </c>
      <c r="C80">
        <f>'rockfish release'!D20</f>
        <v>1358</v>
      </c>
      <c r="D80">
        <f>'rockfish release'!E20</f>
        <v>1753</v>
      </c>
      <c r="E80">
        <f>'rockfish release'!F20</f>
        <v>2530364.4684024104</v>
      </c>
      <c r="F80">
        <f t="shared" si="0"/>
        <v>1590.7119375934822</v>
      </c>
      <c r="G80">
        <f t="shared" si="1"/>
        <v>3117.795397683225</v>
      </c>
    </row>
    <row r="81" spans="1:7" x14ac:dyDescent="0.3">
      <c r="A81">
        <v>2018</v>
      </c>
      <c r="B81" t="s">
        <v>31</v>
      </c>
      <c r="C81">
        <f>'rockfish release'!D21</f>
        <v>872</v>
      </c>
      <c r="D81">
        <f>'rockfish release'!E21</f>
        <v>1623</v>
      </c>
      <c r="E81">
        <f>'rockfish release'!F21</f>
        <v>3091530.5618498526</v>
      </c>
      <c r="F81">
        <f t="shared" si="0"/>
        <v>1758.2748823349132</v>
      </c>
      <c r="G81">
        <f t="shared" si="1"/>
        <v>3446.2187693764299</v>
      </c>
    </row>
    <row r="82" spans="1:7" x14ac:dyDescent="0.3">
      <c r="A82">
        <v>2019</v>
      </c>
      <c r="B82" t="s">
        <v>31</v>
      </c>
      <c r="C82">
        <f>'rockfish release'!D22</f>
        <v>833</v>
      </c>
      <c r="D82">
        <f>'rockfish release'!E22</f>
        <v>1497</v>
      </c>
      <c r="E82">
        <f>'rockfish release'!F22</f>
        <v>3067010.5520520653</v>
      </c>
      <c r="F82">
        <f t="shared" ref="F82:F84" si="26">SQRT(E82)</f>
        <v>1751.2882549860446</v>
      </c>
      <c r="G82">
        <f t="shared" ref="G82:G84" si="27">1.96*F82</f>
        <v>3432.5249797726474</v>
      </c>
    </row>
    <row r="83" spans="1:7" x14ac:dyDescent="0.3">
      <c r="A83">
        <v>2020</v>
      </c>
      <c r="B83" t="s">
        <v>31</v>
      </c>
      <c r="C83">
        <f>'rockfish release'!D23</f>
        <v>237</v>
      </c>
      <c r="D83">
        <f>'rockfish release'!E23</f>
        <v>857</v>
      </c>
      <c r="E83">
        <f>'rockfish release'!F23</f>
        <v>1112206.4016366366</v>
      </c>
      <c r="F83">
        <f t="shared" si="26"/>
        <v>1054.6119673304663</v>
      </c>
      <c r="G83">
        <f t="shared" si="27"/>
        <v>2067.0394559677138</v>
      </c>
    </row>
    <row r="84" spans="1:7" x14ac:dyDescent="0.3">
      <c r="A84">
        <v>2021</v>
      </c>
      <c r="B84" t="s">
        <v>31</v>
      </c>
      <c r="C84">
        <f>'rockfish release'!D24</f>
        <v>1479</v>
      </c>
      <c r="D84">
        <f>'rockfish release'!E24</f>
        <v>5377</v>
      </c>
      <c r="E84">
        <f>'rockfish release'!F24</f>
        <v>12632643.366981</v>
      </c>
      <c r="F84">
        <f t="shared" si="26"/>
        <v>3554.2430089937575</v>
      </c>
      <c r="G84">
        <f t="shared" si="27"/>
        <v>6966.3162976277645</v>
      </c>
    </row>
    <row r="85" spans="1:7" x14ac:dyDescent="0.3">
      <c r="A85">
        <v>2022</v>
      </c>
      <c r="B85" t="s">
        <v>31</v>
      </c>
      <c r="C85">
        <f>'rockfish release'!D25</f>
        <v>583</v>
      </c>
      <c r="D85">
        <f>'rockfish release'!E25</f>
        <v>3696</v>
      </c>
      <c r="E85">
        <f>'rockfish release'!F25</f>
        <v>9069148.4215325452</v>
      </c>
      <c r="F85">
        <f t="shared" ref="F85" si="28">SQRT(E85)</f>
        <v>3011.5026849618689</v>
      </c>
      <c r="G85">
        <f t="shared" ref="G85" si="29">1.96*F85</f>
        <v>5902.5452625252628</v>
      </c>
    </row>
    <row r="86" spans="1:7" x14ac:dyDescent="0.3">
      <c r="A86">
        <v>2011</v>
      </c>
      <c r="B86" t="s">
        <v>50</v>
      </c>
      <c r="C86">
        <f>'rockfish release'!D62</f>
        <v>231</v>
      </c>
      <c r="D86">
        <f>'rockfish release'!E62</f>
        <v>768</v>
      </c>
      <c r="E86">
        <f>'rockfish release'!F62</f>
        <v>441077.30640640698</v>
      </c>
      <c r="F86">
        <f t="shared" si="0"/>
        <v>664.13651187568883</v>
      </c>
      <c r="G86">
        <f t="shared" si="1"/>
        <v>1301.7075632763501</v>
      </c>
    </row>
    <row r="87" spans="1:7" x14ac:dyDescent="0.3">
      <c r="A87">
        <v>2012</v>
      </c>
      <c r="B87" t="s">
        <v>50</v>
      </c>
      <c r="C87">
        <f>'rockfish release'!D63</f>
        <v>134</v>
      </c>
      <c r="D87">
        <f>'rockfish release'!E63</f>
        <v>1139</v>
      </c>
      <c r="E87">
        <f>'rockfish release'!F63</f>
        <v>306760.31038838869</v>
      </c>
      <c r="F87">
        <f t="shared" ref="F87:F177" si="30">SQRT(E87)</f>
        <v>553.85946808589335</v>
      </c>
      <c r="G87">
        <f t="shared" ref="G87:G177" si="31">1.96*F87</f>
        <v>1085.564557448351</v>
      </c>
    </row>
    <row r="88" spans="1:7" x14ac:dyDescent="0.3">
      <c r="A88">
        <v>2013</v>
      </c>
      <c r="B88" t="s">
        <v>50</v>
      </c>
      <c r="C88">
        <f>'rockfish release'!D64</f>
        <v>201</v>
      </c>
      <c r="D88">
        <f>'rockfish release'!E64</f>
        <v>1370</v>
      </c>
      <c r="E88">
        <f>'rockfish release'!F64</f>
        <v>1030839.3226976986</v>
      </c>
      <c r="F88">
        <f t="shared" si="30"/>
        <v>1015.3025769186734</v>
      </c>
      <c r="G88">
        <f t="shared" si="31"/>
        <v>1989.9930507605998</v>
      </c>
    </row>
    <row r="89" spans="1:7" x14ac:dyDescent="0.3">
      <c r="A89">
        <v>2014</v>
      </c>
      <c r="B89" t="s">
        <v>50</v>
      </c>
      <c r="C89">
        <f>'rockfish release'!D65</f>
        <v>237</v>
      </c>
      <c r="D89">
        <f>'rockfish release'!E65</f>
        <v>894</v>
      </c>
      <c r="E89">
        <f>'rockfish release'!F65</f>
        <v>1037117.5470540533</v>
      </c>
      <c r="F89">
        <f t="shared" si="30"/>
        <v>1018.3896833010698</v>
      </c>
      <c r="G89">
        <f t="shared" si="31"/>
        <v>1996.0437792700968</v>
      </c>
    </row>
    <row r="90" spans="1:7" x14ac:dyDescent="0.3">
      <c r="A90">
        <v>2015</v>
      </c>
      <c r="B90" t="s">
        <v>50</v>
      </c>
      <c r="C90">
        <f>'rockfish release'!D66</f>
        <v>31</v>
      </c>
      <c r="D90">
        <f>'rockfish release'!E66</f>
        <v>1260</v>
      </c>
      <c r="E90">
        <f>'rockfish release'!F66</f>
        <v>1854084.8493803698</v>
      </c>
      <c r="F90">
        <f t="shared" si="30"/>
        <v>1361.6478433796199</v>
      </c>
      <c r="G90">
        <f t="shared" si="31"/>
        <v>2668.8297730240547</v>
      </c>
    </row>
    <row r="91" spans="1:7" x14ac:dyDescent="0.3">
      <c r="A91">
        <v>2016</v>
      </c>
      <c r="B91" t="s">
        <v>50</v>
      </c>
      <c r="C91">
        <f>'rockfish release'!D67</f>
        <v>470</v>
      </c>
      <c r="D91">
        <f>'rockfish release'!E67</f>
        <v>1234</v>
      </c>
      <c r="E91">
        <f>'rockfish release'!F67</f>
        <v>2559590.1163513488</v>
      </c>
      <c r="F91">
        <f t="shared" si="30"/>
        <v>1599.8719062322923</v>
      </c>
      <c r="G91">
        <f t="shared" si="31"/>
        <v>3135.7489362152928</v>
      </c>
    </row>
    <row r="92" spans="1:7" x14ac:dyDescent="0.3">
      <c r="A92">
        <v>2017</v>
      </c>
      <c r="B92" t="s">
        <v>50</v>
      </c>
      <c r="C92">
        <f>'rockfish release'!D68</f>
        <v>205</v>
      </c>
      <c r="D92">
        <f>'rockfish release'!E68</f>
        <v>515</v>
      </c>
      <c r="E92">
        <f>'rockfish release'!F68</f>
        <v>735261.58640140085</v>
      </c>
      <c r="F92">
        <f t="shared" si="30"/>
        <v>857.47395668988156</v>
      </c>
      <c r="G92">
        <f t="shared" si="31"/>
        <v>1680.6489551121679</v>
      </c>
    </row>
    <row r="93" spans="1:7" x14ac:dyDescent="0.3">
      <c r="A93">
        <v>2018</v>
      </c>
      <c r="B93" t="s">
        <v>50</v>
      </c>
      <c r="C93">
        <f>'rockfish release'!D69</f>
        <v>160</v>
      </c>
      <c r="D93">
        <f>'rockfish release'!E69</f>
        <v>3104</v>
      </c>
      <c r="E93">
        <f>'rockfish release'!F69</f>
        <v>4627514.5975075318</v>
      </c>
      <c r="F93">
        <f t="shared" si="30"/>
        <v>2151.1658693618983</v>
      </c>
      <c r="G93">
        <f t="shared" si="31"/>
        <v>4216.2851039493207</v>
      </c>
    </row>
    <row r="94" spans="1:7" x14ac:dyDescent="0.3">
      <c r="A94">
        <v>2019</v>
      </c>
      <c r="B94" t="s">
        <v>50</v>
      </c>
      <c r="C94">
        <f>'rockfish release'!D70</f>
        <v>31</v>
      </c>
      <c r="D94">
        <f>'rockfish release'!E70</f>
        <v>446</v>
      </c>
      <c r="E94">
        <f>'rockfish release'!F70</f>
        <v>1329249.7432182194</v>
      </c>
      <c r="F94">
        <f t="shared" ref="F94:F96" si="32">SQRT(E94)</f>
        <v>1152.9309360140439</v>
      </c>
      <c r="G94">
        <f t="shared" ref="G94:G96" si="33">1.96*F94</f>
        <v>2259.744634587526</v>
      </c>
    </row>
    <row r="95" spans="1:7" x14ac:dyDescent="0.3">
      <c r="A95">
        <v>2020</v>
      </c>
      <c r="B95" t="s">
        <v>50</v>
      </c>
      <c r="C95">
        <f>'rockfish release'!D71</f>
        <v>43</v>
      </c>
      <c r="D95">
        <f>'rockfish release'!E71</f>
        <v>957</v>
      </c>
      <c r="E95">
        <f>'rockfish release'!F71</f>
        <v>723544.13726025936</v>
      </c>
      <c r="F95">
        <f t="shared" si="32"/>
        <v>850.61397664290666</v>
      </c>
      <c r="G95">
        <f t="shared" si="33"/>
        <v>1667.2033942200969</v>
      </c>
    </row>
    <row r="96" spans="1:7" x14ac:dyDescent="0.3">
      <c r="A96">
        <v>2021</v>
      </c>
      <c r="B96" t="s">
        <v>50</v>
      </c>
      <c r="C96">
        <f>'rockfish release'!D72</f>
        <v>103</v>
      </c>
      <c r="D96">
        <f>'rockfish release'!E72</f>
        <v>5377</v>
      </c>
      <c r="E96">
        <f>'rockfish release'!F72</f>
        <v>12632643.366981</v>
      </c>
      <c r="F96">
        <f t="shared" si="32"/>
        <v>3554.2430089937575</v>
      </c>
      <c r="G96">
        <f t="shared" si="33"/>
        <v>6966.3162976277645</v>
      </c>
    </row>
    <row r="97" spans="1:7" x14ac:dyDescent="0.3">
      <c r="A97">
        <v>2022</v>
      </c>
      <c r="B97" t="s">
        <v>50</v>
      </c>
      <c r="C97">
        <f>'rockfish release'!D73</f>
        <v>169</v>
      </c>
      <c r="D97">
        <f>'rockfish release'!E73</f>
        <v>3696</v>
      </c>
      <c r="E97">
        <f>'rockfish release'!F73</f>
        <v>9069148.4215325452</v>
      </c>
      <c r="F97">
        <f t="shared" ref="F97" si="34">SQRT(E97)</f>
        <v>3011.5026849618689</v>
      </c>
      <c r="G97">
        <f t="shared" ref="G97" si="35">1.96*F97</f>
        <v>5902.5452625252628</v>
      </c>
    </row>
    <row r="98" spans="1:7" x14ac:dyDescent="0.3">
      <c r="A98">
        <v>2011</v>
      </c>
      <c r="B98" t="s">
        <v>32</v>
      </c>
      <c r="C98">
        <f>'rockfish release'!D86</f>
        <v>862</v>
      </c>
      <c r="D98">
        <f>'rockfish release'!E86</f>
        <v>1290</v>
      </c>
      <c r="E98">
        <f>'rockfish release'!F86</f>
        <v>860286.63014914992</v>
      </c>
      <c r="F98">
        <f t="shared" si="30"/>
        <v>927.51637729430411</v>
      </c>
      <c r="G98">
        <f t="shared" si="31"/>
        <v>1817.9320994968359</v>
      </c>
    </row>
    <row r="99" spans="1:7" x14ac:dyDescent="0.3">
      <c r="A99">
        <v>2012</v>
      </c>
      <c r="B99" t="s">
        <v>32</v>
      </c>
      <c r="C99">
        <f>'rockfish release'!D87</f>
        <v>344</v>
      </c>
      <c r="D99">
        <f>'rockfish release'!E87</f>
        <v>1625</v>
      </c>
      <c r="E99">
        <f>'rockfish release'!F87</f>
        <v>1021602.1846486497</v>
      </c>
      <c r="F99">
        <f t="shared" si="30"/>
        <v>1010.7433821938433</v>
      </c>
      <c r="G99">
        <f t="shared" si="31"/>
        <v>1981.0570290999328</v>
      </c>
    </row>
    <row r="100" spans="1:7" x14ac:dyDescent="0.3">
      <c r="A100">
        <v>2013</v>
      </c>
      <c r="B100" t="s">
        <v>32</v>
      </c>
      <c r="C100">
        <f>'rockfish release'!D88</f>
        <v>564</v>
      </c>
      <c r="D100">
        <f>'rockfish release'!E88</f>
        <v>1949</v>
      </c>
      <c r="E100">
        <f>'rockfish release'!F88</f>
        <v>1386032.0351831841</v>
      </c>
      <c r="F100">
        <f t="shared" si="30"/>
        <v>1177.2986176765792</v>
      </c>
      <c r="G100">
        <f t="shared" si="31"/>
        <v>2307.5052906460951</v>
      </c>
    </row>
    <row r="101" spans="1:7" x14ac:dyDescent="0.3">
      <c r="A101">
        <v>2014</v>
      </c>
      <c r="B101" t="s">
        <v>32</v>
      </c>
      <c r="C101">
        <f>'rockfish release'!D89</f>
        <v>351</v>
      </c>
      <c r="D101">
        <f>'rockfish release'!E89</f>
        <v>1857</v>
      </c>
      <c r="E101">
        <f>'rockfish release'!F89</f>
        <v>2007226.5067287323</v>
      </c>
      <c r="F101">
        <f t="shared" si="30"/>
        <v>1416.7662145635504</v>
      </c>
      <c r="G101">
        <f t="shared" si="31"/>
        <v>2776.8617805445588</v>
      </c>
    </row>
    <row r="102" spans="1:7" x14ac:dyDescent="0.3">
      <c r="A102">
        <v>2015</v>
      </c>
      <c r="B102" t="s">
        <v>32</v>
      </c>
      <c r="C102">
        <f>'rockfish release'!D90</f>
        <v>609</v>
      </c>
      <c r="D102">
        <f>'rockfish release'!E90</f>
        <v>1948</v>
      </c>
      <c r="E102">
        <f>'rockfish release'!F90</f>
        <v>2271636.0388858886</v>
      </c>
      <c r="F102">
        <f t="shared" si="30"/>
        <v>1507.1947581138572</v>
      </c>
      <c r="G102">
        <f t="shared" si="31"/>
        <v>2954.1017259031601</v>
      </c>
    </row>
    <row r="103" spans="1:7" x14ac:dyDescent="0.3">
      <c r="A103">
        <v>2016</v>
      </c>
      <c r="B103" t="s">
        <v>32</v>
      </c>
      <c r="C103">
        <f>'rockfish release'!D91</f>
        <v>441</v>
      </c>
      <c r="D103">
        <f>'rockfish release'!E91</f>
        <v>3664</v>
      </c>
      <c r="E103">
        <f>'rockfish release'!F91</f>
        <v>3933431.3678598786</v>
      </c>
      <c r="F103">
        <f t="shared" si="30"/>
        <v>1983.2880193910007</v>
      </c>
      <c r="G103">
        <f t="shared" si="31"/>
        <v>3887.2445180063614</v>
      </c>
    </row>
    <row r="104" spans="1:7" x14ac:dyDescent="0.3">
      <c r="A104">
        <v>2017</v>
      </c>
      <c r="B104" t="s">
        <v>32</v>
      </c>
      <c r="C104">
        <f>'rockfish release'!D92</f>
        <v>256</v>
      </c>
      <c r="D104">
        <f>'rockfish release'!E92</f>
        <v>2255</v>
      </c>
      <c r="E104">
        <f>'rockfish release'!F92</f>
        <v>2676145.5381761696</v>
      </c>
      <c r="F104">
        <f t="shared" si="30"/>
        <v>1635.8928871341698</v>
      </c>
      <c r="G104">
        <f t="shared" si="31"/>
        <v>3206.3500587829726</v>
      </c>
    </row>
    <row r="105" spans="1:7" x14ac:dyDescent="0.3">
      <c r="A105">
        <v>2018</v>
      </c>
      <c r="B105" t="s">
        <v>32</v>
      </c>
      <c r="C105">
        <f>'rockfish release'!D93</f>
        <v>378</v>
      </c>
      <c r="D105">
        <f>'rockfish release'!E93</f>
        <v>1978</v>
      </c>
      <c r="E105">
        <f>'rockfish release'!F93</f>
        <v>3202728.5107657611</v>
      </c>
      <c r="F105">
        <f t="shared" si="30"/>
        <v>1789.616861444304</v>
      </c>
      <c r="G105">
        <f t="shared" si="31"/>
        <v>3507.649048430836</v>
      </c>
    </row>
    <row r="106" spans="1:7" x14ac:dyDescent="0.3">
      <c r="A106">
        <v>2019</v>
      </c>
      <c r="B106" t="s">
        <v>32</v>
      </c>
      <c r="C106">
        <f>'rockfish release'!D94</f>
        <v>348</v>
      </c>
      <c r="D106">
        <f>'rockfish release'!E94</f>
        <v>2291</v>
      </c>
      <c r="E106">
        <f>'rockfish release'!F94</f>
        <v>2910450.4969959836</v>
      </c>
      <c r="F106">
        <f t="shared" ref="F106:F108" si="36">SQRT(E106)</f>
        <v>1706.0042488211991</v>
      </c>
      <c r="G106">
        <f t="shared" ref="G106:G108" si="37">1.96*F106</f>
        <v>3343.76832768955</v>
      </c>
    </row>
    <row r="107" spans="1:7" x14ac:dyDescent="0.3">
      <c r="A107">
        <v>2020</v>
      </c>
      <c r="B107" t="s">
        <v>32</v>
      </c>
      <c r="C107">
        <f>'rockfish release'!D95</f>
        <v>204</v>
      </c>
      <c r="D107">
        <f>'rockfish release'!E95</f>
        <v>879</v>
      </c>
      <c r="E107">
        <f>'rockfish release'!F95</f>
        <v>975804.05009008956</v>
      </c>
      <c r="F107">
        <f t="shared" si="36"/>
        <v>987.82794559077422</v>
      </c>
      <c r="G107">
        <f t="shared" si="37"/>
        <v>1936.1427733579173</v>
      </c>
    </row>
    <row r="108" spans="1:7" x14ac:dyDescent="0.3">
      <c r="A108">
        <v>2021</v>
      </c>
      <c r="B108" t="s">
        <v>32</v>
      </c>
      <c r="C108">
        <f>'rockfish release'!D96</f>
        <v>445</v>
      </c>
      <c r="D108">
        <f>'rockfish release'!E96</f>
        <v>2278</v>
      </c>
      <c r="E108">
        <f>'rockfish release'!F96</f>
        <v>5432270.5159669556</v>
      </c>
      <c r="F108">
        <f t="shared" si="36"/>
        <v>2330.723174460441</v>
      </c>
      <c r="G108">
        <f t="shared" si="37"/>
        <v>4568.2174219424642</v>
      </c>
    </row>
    <row r="109" spans="1:7" x14ac:dyDescent="0.3">
      <c r="A109">
        <v>2022</v>
      </c>
      <c r="B109" t="s">
        <v>32</v>
      </c>
      <c r="C109">
        <f>'rockfish release'!D97</f>
        <v>322</v>
      </c>
      <c r="D109">
        <f>'rockfish release'!E97</f>
        <v>2269</v>
      </c>
      <c r="E109">
        <f>'rockfish release'!F97</f>
        <v>4842282.8417457594</v>
      </c>
      <c r="F109">
        <f t="shared" ref="F109" si="38">SQRT(E109)</f>
        <v>2200.5187665061526</v>
      </c>
      <c r="G109">
        <f t="shared" ref="G109" si="39">1.96*F109</f>
        <v>4313.0167823520587</v>
      </c>
    </row>
    <row r="110" spans="1:7" x14ac:dyDescent="0.3">
      <c r="A110">
        <v>2011</v>
      </c>
      <c r="B110" t="s">
        <v>33</v>
      </c>
      <c r="C110">
        <f>'rockfish release'!D110</f>
        <v>491</v>
      </c>
      <c r="D110">
        <f>'rockfish release'!E110</f>
        <v>594</v>
      </c>
      <c r="E110">
        <f>'rockfish release'!F110</f>
        <v>647224.7035035037</v>
      </c>
      <c r="F110">
        <f t="shared" si="30"/>
        <v>804.50276786565735</v>
      </c>
      <c r="G110">
        <f t="shared" si="31"/>
        <v>1576.8254250166883</v>
      </c>
    </row>
    <row r="111" spans="1:7" x14ac:dyDescent="0.3">
      <c r="A111">
        <v>2012</v>
      </c>
      <c r="B111" t="s">
        <v>33</v>
      </c>
      <c r="C111">
        <f>'rockfish release'!D111</f>
        <v>540</v>
      </c>
      <c r="D111">
        <f>'rockfish release'!E111</f>
        <v>510</v>
      </c>
      <c r="E111">
        <f>'rockfish release'!F111</f>
        <v>1650209.0941051058</v>
      </c>
      <c r="F111">
        <f t="shared" si="30"/>
        <v>1284.6046450582007</v>
      </c>
      <c r="G111">
        <f t="shared" si="31"/>
        <v>2517.8251043140735</v>
      </c>
    </row>
    <row r="112" spans="1:7" x14ac:dyDescent="0.3">
      <c r="A112">
        <v>2013</v>
      </c>
      <c r="B112" t="s">
        <v>33</v>
      </c>
      <c r="C112">
        <f>'rockfish release'!D112</f>
        <v>635</v>
      </c>
      <c r="D112">
        <f>'rockfish release'!E112</f>
        <v>1059</v>
      </c>
      <c r="E112">
        <f>'rockfish release'!F112</f>
        <v>1189988.8418078099</v>
      </c>
      <c r="F112">
        <f t="shared" si="30"/>
        <v>1090.8660971025774</v>
      </c>
      <c r="G112">
        <f t="shared" si="31"/>
        <v>2138.0975503210516</v>
      </c>
    </row>
    <row r="113" spans="1:7" x14ac:dyDescent="0.3">
      <c r="A113">
        <v>2014</v>
      </c>
      <c r="B113" t="s">
        <v>33</v>
      </c>
      <c r="C113">
        <f>'rockfish release'!D113</f>
        <v>835</v>
      </c>
      <c r="D113">
        <f>'rockfish release'!E113</f>
        <v>3113</v>
      </c>
      <c r="E113">
        <f>'rockfish release'!F113</f>
        <v>3532488.6440019961</v>
      </c>
      <c r="F113">
        <f t="shared" si="30"/>
        <v>1879.4915918944666</v>
      </c>
      <c r="G113">
        <f t="shared" si="31"/>
        <v>3683.8035201131547</v>
      </c>
    </row>
    <row r="114" spans="1:7" x14ac:dyDescent="0.3">
      <c r="A114">
        <v>2015</v>
      </c>
      <c r="B114" t="s">
        <v>33</v>
      </c>
      <c r="C114">
        <f>'rockfish release'!D114</f>
        <v>769</v>
      </c>
      <c r="D114">
        <f>'rockfish release'!E114</f>
        <v>1656</v>
      </c>
      <c r="E114">
        <f>'rockfish release'!F114</f>
        <v>1624270.0629909968</v>
      </c>
      <c r="F114">
        <f t="shared" si="30"/>
        <v>1274.4685413893105</v>
      </c>
      <c r="G114">
        <f t="shared" si="31"/>
        <v>2497.9583411230487</v>
      </c>
    </row>
    <row r="115" spans="1:7" x14ac:dyDescent="0.3">
      <c r="A115">
        <v>2016</v>
      </c>
      <c r="B115" t="s">
        <v>33</v>
      </c>
      <c r="C115">
        <f>'rockfish release'!D115</f>
        <v>1006</v>
      </c>
      <c r="D115">
        <f>'rockfish release'!E115</f>
        <v>1234</v>
      </c>
      <c r="E115">
        <f>'rockfish release'!F115</f>
        <v>2559590.1163513488</v>
      </c>
      <c r="F115">
        <f t="shared" si="30"/>
        <v>1599.8719062322923</v>
      </c>
      <c r="G115">
        <f t="shared" si="31"/>
        <v>3135.7489362152928</v>
      </c>
    </row>
    <row r="116" spans="1:7" x14ac:dyDescent="0.3">
      <c r="A116">
        <v>2017</v>
      </c>
      <c r="B116" t="s">
        <v>33</v>
      </c>
      <c r="C116">
        <f>'rockfish release'!D116</f>
        <v>745</v>
      </c>
      <c r="D116">
        <f>'rockfish release'!E116</f>
        <v>515</v>
      </c>
      <c r="E116">
        <f>'rockfish release'!F116</f>
        <v>735261.58640140085</v>
      </c>
      <c r="F116">
        <f t="shared" si="30"/>
        <v>857.47395668988156</v>
      </c>
      <c r="G116">
        <f t="shared" si="31"/>
        <v>1680.6489551121679</v>
      </c>
    </row>
    <row r="117" spans="1:7" x14ac:dyDescent="0.3">
      <c r="A117">
        <v>2018</v>
      </c>
      <c r="B117" t="s">
        <v>33</v>
      </c>
      <c r="C117">
        <f>'rockfish release'!D117</f>
        <v>730</v>
      </c>
      <c r="D117">
        <f>'rockfish release'!E117</f>
        <v>743</v>
      </c>
      <c r="E117">
        <f>'rockfish release'!F117</f>
        <v>1511892.0401001011</v>
      </c>
      <c r="F117">
        <f t="shared" si="30"/>
        <v>1229.5901919339228</v>
      </c>
      <c r="G117">
        <f t="shared" si="31"/>
        <v>2409.9967761904886</v>
      </c>
    </row>
    <row r="118" spans="1:7" x14ac:dyDescent="0.3">
      <c r="A118">
        <v>2019</v>
      </c>
      <c r="B118" t="s">
        <v>33</v>
      </c>
      <c r="C118">
        <f>'rockfish release'!D118</f>
        <v>675</v>
      </c>
      <c r="D118">
        <f>'rockfish release'!E118</f>
        <v>446</v>
      </c>
      <c r="E118">
        <f>'rockfish release'!F118</f>
        <v>1329249.7432182194</v>
      </c>
      <c r="F118">
        <f t="shared" ref="F118:F120" si="40">SQRT(E118)</f>
        <v>1152.9309360140439</v>
      </c>
      <c r="G118">
        <f t="shared" ref="G118:G120" si="41">1.96*F118</f>
        <v>2259.744634587526</v>
      </c>
    </row>
    <row r="119" spans="1:7" x14ac:dyDescent="0.3">
      <c r="A119">
        <v>2020</v>
      </c>
      <c r="B119" t="s">
        <v>33</v>
      </c>
      <c r="C119">
        <f>'rockfish release'!D119</f>
        <v>339</v>
      </c>
      <c r="D119">
        <f>'rockfish release'!E119</f>
        <v>957</v>
      </c>
      <c r="E119">
        <f>'rockfish release'!F119</f>
        <v>723544.13726025936</v>
      </c>
      <c r="F119">
        <f t="shared" si="40"/>
        <v>850.61397664290666</v>
      </c>
      <c r="G119">
        <f t="shared" si="41"/>
        <v>1667.2033942200969</v>
      </c>
    </row>
    <row r="120" spans="1:7" x14ac:dyDescent="0.3">
      <c r="A120">
        <v>2021</v>
      </c>
      <c r="B120" t="s">
        <v>33</v>
      </c>
      <c r="C120">
        <f>'rockfish release'!D120</f>
        <v>693</v>
      </c>
      <c r="D120">
        <f>'rockfish release'!E120</f>
        <v>5377</v>
      </c>
      <c r="E120">
        <f>'rockfish release'!F120</f>
        <v>12632643.366981</v>
      </c>
      <c r="F120">
        <f t="shared" si="40"/>
        <v>3554.2430089937575</v>
      </c>
      <c r="G120">
        <f t="shared" si="41"/>
        <v>6966.3162976277645</v>
      </c>
    </row>
    <row r="121" spans="1:7" x14ac:dyDescent="0.3">
      <c r="A121">
        <v>2022</v>
      </c>
      <c r="B121" t="s">
        <v>33</v>
      </c>
      <c r="C121">
        <f>'rockfish release'!D121</f>
        <v>281</v>
      </c>
      <c r="D121">
        <f>'rockfish release'!E121</f>
        <v>3696</v>
      </c>
      <c r="E121">
        <f>'rockfish release'!F121</f>
        <v>9069148.4215325452</v>
      </c>
      <c r="F121">
        <f t="shared" ref="F121" si="42">SQRT(E121)</f>
        <v>3011.5026849618689</v>
      </c>
      <c r="G121">
        <f t="shared" ref="G121" si="43">1.96*F121</f>
        <v>5902.5452625252628</v>
      </c>
    </row>
    <row r="122" spans="1:7" x14ac:dyDescent="0.3">
      <c r="A122">
        <v>2011</v>
      </c>
      <c r="B122" t="s">
        <v>38</v>
      </c>
      <c r="C122">
        <f>'rockfish release'!D38</f>
        <v>399</v>
      </c>
      <c r="D122">
        <f>'rockfish release'!E38</f>
        <v>768</v>
      </c>
      <c r="E122">
        <f>'rockfish release'!F38</f>
        <v>441077.30640640698</v>
      </c>
      <c r="F122">
        <f t="shared" si="30"/>
        <v>664.13651187568883</v>
      </c>
      <c r="G122">
        <f t="shared" si="31"/>
        <v>1301.7075632763501</v>
      </c>
    </row>
    <row r="123" spans="1:7" x14ac:dyDescent="0.3">
      <c r="A123">
        <v>2012</v>
      </c>
      <c r="B123" t="s">
        <v>38</v>
      </c>
      <c r="C123">
        <f>'rockfish release'!D39</f>
        <v>630</v>
      </c>
      <c r="D123">
        <f>'rockfish release'!E39</f>
        <v>1139</v>
      </c>
      <c r="E123">
        <f>'rockfish release'!F39</f>
        <v>306760.31038838869</v>
      </c>
      <c r="F123">
        <f t="shared" si="30"/>
        <v>553.85946808589335</v>
      </c>
      <c r="G123">
        <f t="shared" si="31"/>
        <v>1085.564557448351</v>
      </c>
    </row>
    <row r="124" spans="1:7" x14ac:dyDescent="0.3">
      <c r="A124">
        <v>2013</v>
      </c>
      <c r="B124" t="s">
        <v>38</v>
      </c>
      <c r="C124">
        <f>'rockfish release'!D40</f>
        <v>951</v>
      </c>
      <c r="D124">
        <f>'rockfish release'!E40</f>
        <v>1370</v>
      </c>
      <c r="E124">
        <f>'rockfish release'!F40</f>
        <v>1030839.3226976986</v>
      </c>
      <c r="F124">
        <f t="shared" si="30"/>
        <v>1015.3025769186734</v>
      </c>
      <c r="G124">
        <f t="shared" si="31"/>
        <v>1989.9930507605998</v>
      </c>
    </row>
    <row r="125" spans="1:7" x14ac:dyDescent="0.3">
      <c r="A125">
        <v>2014</v>
      </c>
      <c r="B125" t="s">
        <v>38</v>
      </c>
      <c r="C125">
        <f>'rockfish release'!D41</f>
        <v>1124</v>
      </c>
      <c r="D125">
        <f>'rockfish release'!E41</f>
        <v>894</v>
      </c>
      <c r="E125">
        <f>'rockfish release'!F41</f>
        <v>1037117.5470540533</v>
      </c>
      <c r="F125">
        <f t="shared" si="30"/>
        <v>1018.3896833010698</v>
      </c>
      <c r="G125">
        <f t="shared" si="31"/>
        <v>1996.0437792700968</v>
      </c>
    </row>
    <row r="126" spans="1:7" x14ac:dyDescent="0.3">
      <c r="A126">
        <v>2015</v>
      </c>
      <c r="B126" t="s">
        <v>38</v>
      </c>
      <c r="C126">
        <f>'rockfish release'!D42</f>
        <v>969</v>
      </c>
      <c r="D126">
        <f>'rockfish release'!E42</f>
        <v>1260</v>
      </c>
      <c r="E126">
        <f>'rockfish release'!F42</f>
        <v>1854084.8493803698</v>
      </c>
      <c r="F126">
        <f t="shared" si="30"/>
        <v>1361.6478433796199</v>
      </c>
      <c r="G126">
        <f t="shared" si="31"/>
        <v>2668.8297730240547</v>
      </c>
    </row>
    <row r="127" spans="1:7" x14ac:dyDescent="0.3">
      <c r="A127">
        <v>2016</v>
      </c>
      <c r="B127" t="s">
        <v>38</v>
      </c>
      <c r="C127">
        <f>'rockfish release'!D43</f>
        <v>1927</v>
      </c>
      <c r="D127">
        <f>'rockfish release'!E43</f>
        <v>2425</v>
      </c>
      <c r="E127">
        <f>'rockfish release'!F43</f>
        <v>4463242.765252254</v>
      </c>
      <c r="F127">
        <f t="shared" si="30"/>
        <v>2112.6388156171547</v>
      </c>
      <c r="G127">
        <f t="shared" si="31"/>
        <v>4140.7720786096233</v>
      </c>
    </row>
    <row r="128" spans="1:7" x14ac:dyDescent="0.3">
      <c r="A128">
        <v>2017</v>
      </c>
      <c r="B128" t="s">
        <v>38</v>
      </c>
      <c r="C128">
        <f>'rockfish release'!D44</f>
        <v>1190</v>
      </c>
      <c r="D128">
        <f>'rockfish release'!E44</f>
        <v>515</v>
      </c>
      <c r="E128">
        <f>'rockfish release'!F44</f>
        <v>735261.58640140085</v>
      </c>
      <c r="F128">
        <f t="shared" si="30"/>
        <v>857.47395668988156</v>
      </c>
      <c r="G128">
        <f t="shared" si="31"/>
        <v>1680.6489551121679</v>
      </c>
    </row>
    <row r="129" spans="1:7" x14ac:dyDescent="0.3">
      <c r="A129">
        <v>2018</v>
      </c>
      <c r="B129" t="s">
        <v>38</v>
      </c>
      <c r="C129">
        <f>'rockfish release'!D45</f>
        <v>1996</v>
      </c>
      <c r="D129">
        <f>'rockfish release'!E45</f>
        <v>3104</v>
      </c>
      <c r="E129">
        <f>'rockfish release'!F45</f>
        <v>4627514.5975075318</v>
      </c>
      <c r="F129">
        <f t="shared" si="30"/>
        <v>2151.1658693618983</v>
      </c>
      <c r="G129">
        <f t="shared" si="31"/>
        <v>4216.2851039493207</v>
      </c>
    </row>
    <row r="130" spans="1:7" x14ac:dyDescent="0.3">
      <c r="A130">
        <v>2019</v>
      </c>
      <c r="B130" t="s">
        <v>38</v>
      </c>
      <c r="C130">
        <f>'rockfish release'!D46</f>
        <v>1190</v>
      </c>
      <c r="D130">
        <f>'rockfish release'!E46</f>
        <v>1497</v>
      </c>
      <c r="E130">
        <f>'rockfish release'!F46</f>
        <v>3067010.5520520653</v>
      </c>
      <c r="F130">
        <f t="shared" ref="F130:F132" si="44">SQRT(E130)</f>
        <v>1751.2882549860446</v>
      </c>
      <c r="G130">
        <f t="shared" ref="G130:G132" si="45">1.96*F130</f>
        <v>3432.5249797726474</v>
      </c>
    </row>
    <row r="131" spans="1:7" x14ac:dyDescent="0.3">
      <c r="A131">
        <v>2020</v>
      </c>
      <c r="B131" t="s">
        <v>38</v>
      </c>
      <c r="C131">
        <f>'rockfish release'!D47</f>
        <v>1426</v>
      </c>
      <c r="D131">
        <f>'rockfish release'!E47</f>
        <v>957</v>
      </c>
      <c r="E131">
        <f>'rockfish release'!F47</f>
        <v>723544.13726025936</v>
      </c>
      <c r="F131">
        <f t="shared" si="44"/>
        <v>850.61397664290666</v>
      </c>
      <c r="G131">
        <f t="shared" si="45"/>
        <v>1667.2033942200969</v>
      </c>
    </row>
    <row r="132" spans="1:7" x14ac:dyDescent="0.3">
      <c r="A132">
        <v>2021</v>
      </c>
      <c r="B132" t="s">
        <v>38</v>
      </c>
      <c r="C132">
        <f>'rockfish release'!D48</f>
        <v>3063</v>
      </c>
      <c r="D132">
        <f>'rockfish release'!E48</f>
        <v>5377</v>
      </c>
      <c r="E132">
        <f>'rockfish release'!F48</f>
        <v>12632643.366981</v>
      </c>
      <c r="F132">
        <f t="shared" si="44"/>
        <v>3554.2430089937575</v>
      </c>
      <c r="G132">
        <f t="shared" si="45"/>
        <v>6966.3162976277645</v>
      </c>
    </row>
    <row r="133" spans="1:7" x14ac:dyDescent="0.3">
      <c r="A133">
        <v>2022</v>
      </c>
      <c r="B133" t="s">
        <v>38</v>
      </c>
      <c r="C133">
        <f>'rockfish release'!D49</f>
        <v>2391</v>
      </c>
      <c r="D133">
        <f>'rockfish release'!E49</f>
        <v>3696</v>
      </c>
      <c r="E133">
        <f>'rockfish release'!F49</f>
        <v>9069148.4215325452</v>
      </c>
      <c r="F133">
        <f t="shared" ref="F133" si="46">SQRT(E133)</f>
        <v>3011.5026849618689</v>
      </c>
      <c r="G133">
        <f t="shared" ref="G133" si="47">1.96*F133</f>
        <v>5902.5452625252628</v>
      </c>
    </row>
    <row r="134" spans="1:7" x14ac:dyDescent="0.3">
      <c r="A134">
        <v>2011</v>
      </c>
      <c r="B134" t="s">
        <v>34</v>
      </c>
      <c r="C134">
        <f>'rockfish release'!D134</f>
        <v>1572</v>
      </c>
      <c r="D134">
        <f>'rockfish release'!E134</f>
        <v>10560</v>
      </c>
      <c r="E134">
        <f>'rockfish release'!F134</f>
        <v>10243465.173480492</v>
      </c>
      <c r="F134">
        <f t="shared" si="30"/>
        <v>3200.5413875593754</v>
      </c>
      <c r="G134">
        <f t="shared" si="31"/>
        <v>6273.0611196163754</v>
      </c>
    </row>
    <row r="135" spans="1:7" x14ac:dyDescent="0.3">
      <c r="A135">
        <v>2012</v>
      </c>
      <c r="B135" t="s">
        <v>34</v>
      </c>
      <c r="C135">
        <f>'rockfish release'!D135</f>
        <v>1193</v>
      </c>
      <c r="D135">
        <f>'rockfish release'!E135</f>
        <v>8693</v>
      </c>
      <c r="E135">
        <f>'rockfish release'!F135</f>
        <v>8530063.2229029126</v>
      </c>
      <c r="F135">
        <f t="shared" si="30"/>
        <v>2920.6271968368219</v>
      </c>
      <c r="G135">
        <f t="shared" si="31"/>
        <v>5724.4293058001704</v>
      </c>
    </row>
    <row r="136" spans="1:7" x14ac:dyDescent="0.3">
      <c r="A136">
        <v>2013</v>
      </c>
      <c r="B136" t="s">
        <v>34</v>
      </c>
      <c r="C136">
        <f>'rockfish release'!D136</f>
        <v>1672</v>
      </c>
      <c r="D136">
        <f>'rockfish release'!E136</f>
        <v>6004</v>
      </c>
      <c r="E136">
        <f>'rockfish release'!F136</f>
        <v>7141794.8915065294</v>
      </c>
      <c r="F136">
        <f t="shared" si="30"/>
        <v>2672.4136827045563</v>
      </c>
      <c r="G136">
        <f t="shared" si="31"/>
        <v>5237.9308181009301</v>
      </c>
    </row>
    <row r="137" spans="1:7" x14ac:dyDescent="0.3">
      <c r="A137">
        <v>2014</v>
      </c>
      <c r="B137" t="s">
        <v>34</v>
      </c>
      <c r="C137">
        <f>'rockfish release'!D137</f>
        <v>1570</v>
      </c>
      <c r="D137">
        <f>'rockfish release'!E137</f>
        <v>7004</v>
      </c>
      <c r="E137">
        <f>'rockfish release'!F137</f>
        <v>10580153.233453427</v>
      </c>
      <c r="F137">
        <f t="shared" si="30"/>
        <v>3252.7147482454448</v>
      </c>
      <c r="G137">
        <f t="shared" si="31"/>
        <v>6375.3209065610718</v>
      </c>
    </row>
    <row r="138" spans="1:7" x14ac:dyDescent="0.3">
      <c r="A138">
        <v>2015</v>
      </c>
      <c r="B138" t="s">
        <v>34</v>
      </c>
      <c r="C138">
        <f>'rockfish release'!D138</f>
        <v>2088</v>
      </c>
      <c r="D138">
        <f>'rockfish release'!E138</f>
        <v>10324</v>
      </c>
      <c r="E138">
        <f>'rockfish release'!F138</f>
        <v>13677033.351405434</v>
      </c>
      <c r="F138">
        <f t="shared" si="30"/>
        <v>3698.2473350771761</v>
      </c>
      <c r="G138">
        <f t="shared" si="31"/>
        <v>7248.5647767512646</v>
      </c>
    </row>
    <row r="139" spans="1:7" x14ac:dyDescent="0.3">
      <c r="A139">
        <v>2016</v>
      </c>
      <c r="B139" t="s">
        <v>34</v>
      </c>
      <c r="C139">
        <f>'rockfish release'!D139</f>
        <v>2900</v>
      </c>
      <c r="D139">
        <f>'rockfish release'!E139</f>
        <v>12814</v>
      </c>
      <c r="E139">
        <f>'rockfish release'!F139</f>
        <v>18793060.350348402</v>
      </c>
      <c r="F139">
        <f t="shared" si="30"/>
        <v>4335.0963484504473</v>
      </c>
      <c r="G139">
        <f t="shared" si="31"/>
        <v>8496.7888429628765</v>
      </c>
    </row>
    <row r="140" spans="1:7" x14ac:dyDescent="0.3">
      <c r="A140">
        <v>2017</v>
      </c>
      <c r="B140" t="s">
        <v>34</v>
      </c>
      <c r="C140">
        <f>'rockfish release'!D140</f>
        <v>1281</v>
      </c>
      <c r="D140">
        <f>'rockfish release'!E140</f>
        <v>8393</v>
      </c>
      <c r="E140">
        <f>'rockfish release'!F140</f>
        <v>15446014.845973944</v>
      </c>
      <c r="F140">
        <f t="shared" si="30"/>
        <v>3930.1418353507224</v>
      </c>
      <c r="G140">
        <f t="shared" si="31"/>
        <v>7703.0779972874161</v>
      </c>
    </row>
    <row r="141" spans="1:7" x14ac:dyDescent="0.3">
      <c r="A141">
        <v>2018</v>
      </c>
      <c r="B141" t="s">
        <v>34</v>
      </c>
      <c r="C141">
        <f>'rockfish release'!D141</f>
        <v>2876</v>
      </c>
      <c r="D141">
        <f>'rockfish release'!E141</f>
        <v>9781</v>
      </c>
      <c r="E141">
        <f>'rockfish release'!F141</f>
        <v>16721361.870053031</v>
      </c>
      <c r="F141">
        <f t="shared" si="30"/>
        <v>4089.1761847654634</v>
      </c>
      <c r="G141">
        <f t="shared" si="31"/>
        <v>8014.7853221403084</v>
      </c>
    </row>
    <row r="142" spans="1:7" x14ac:dyDescent="0.3">
      <c r="A142">
        <v>2019</v>
      </c>
      <c r="B142" t="s">
        <v>34</v>
      </c>
      <c r="C142">
        <f>'rockfish release'!D142</f>
        <v>3435</v>
      </c>
      <c r="D142">
        <f>'rockfish release'!E142</f>
        <v>16208</v>
      </c>
      <c r="E142">
        <f>'rockfish release'!F142</f>
        <v>22984128.714169189</v>
      </c>
      <c r="F142">
        <f t="shared" ref="F142:F144" si="48">SQRT(E142)</f>
        <v>4794.176541823339</v>
      </c>
      <c r="G142">
        <f t="shared" ref="G142:G144" si="49">1.96*F142</f>
        <v>9396.5860219737442</v>
      </c>
    </row>
    <row r="143" spans="1:7" x14ac:dyDescent="0.3">
      <c r="A143">
        <v>2020</v>
      </c>
      <c r="B143" t="s">
        <v>34</v>
      </c>
      <c r="C143">
        <f>'rockfish release'!D143</f>
        <v>1464</v>
      </c>
      <c r="D143">
        <f>'rockfish release'!E143</f>
        <v>7526</v>
      </c>
      <c r="E143">
        <f>'rockfish release'!F143</f>
        <v>9339522.7855765894</v>
      </c>
      <c r="F143">
        <f t="shared" si="48"/>
        <v>3056.0632823252513</v>
      </c>
      <c r="G143">
        <f t="shared" si="49"/>
        <v>5989.8840333574926</v>
      </c>
    </row>
    <row r="144" spans="1:7" x14ac:dyDescent="0.3">
      <c r="A144">
        <v>2021</v>
      </c>
      <c r="B144" t="s">
        <v>34</v>
      </c>
      <c r="C144">
        <f>'rockfish release'!D144</f>
        <v>2146</v>
      </c>
      <c r="D144">
        <f>'rockfish release'!E144</f>
        <v>11301</v>
      </c>
      <c r="E144">
        <f>'rockfish release'!F144</f>
        <v>21576860.058482524</v>
      </c>
      <c r="F144">
        <f t="shared" si="48"/>
        <v>4645.0898870186056</v>
      </c>
      <c r="G144">
        <f t="shared" si="49"/>
        <v>9104.3761785564675</v>
      </c>
    </row>
    <row r="145" spans="1:7" x14ac:dyDescent="0.3">
      <c r="A145">
        <v>2022</v>
      </c>
      <c r="B145" t="s">
        <v>34</v>
      </c>
      <c r="C145">
        <f>'rockfish release'!D145</f>
        <v>1529</v>
      </c>
      <c r="D145">
        <f>'rockfish release'!E145</f>
        <v>11590</v>
      </c>
      <c r="E145">
        <f>'rockfish release'!F145</f>
        <v>31929673.68434038</v>
      </c>
      <c r="F145">
        <f t="shared" ref="F145" si="50">SQRT(E145)</f>
        <v>5650.6348036605923</v>
      </c>
      <c r="G145">
        <f t="shared" ref="G145" si="51">1.96*F145</f>
        <v>11075.24421517476</v>
      </c>
    </row>
    <row r="146" spans="1:7" x14ac:dyDescent="0.3">
      <c r="A146">
        <v>2011</v>
      </c>
      <c r="B146" t="s">
        <v>35</v>
      </c>
      <c r="C146">
        <f>'rockfish release'!D158</f>
        <v>1219</v>
      </c>
      <c r="D146">
        <f>'rockfish release'!E158</f>
        <v>4107</v>
      </c>
      <c r="E146">
        <f>'rockfish release'!F158</f>
        <v>4462336.4941161051</v>
      </c>
      <c r="F146">
        <f t="shared" si="30"/>
        <v>2112.4243167782615</v>
      </c>
      <c r="G146">
        <f t="shared" si="31"/>
        <v>4140.3516608853924</v>
      </c>
    </row>
    <row r="147" spans="1:7" x14ac:dyDescent="0.3">
      <c r="A147">
        <v>2012</v>
      </c>
      <c r="B147" t="s">
        <v>35</v>
      </c>
      <c r="C147">
        <f>'rockfish release'!D159</f>
        <v>898</v>
      </c>
      <c r="D147">
        <f>'rockfish release'!E159</f>
        <v>1919</v>
      </c>
      <c r="E147">
        <f>'rockfish release'!F159</f>
        <v>4465471.6612752806</v>
      </c>
      <c r="F147">
        <f t="shared" si="30"/>
        <v>2113.1662644655485</v>
      </c>
      <c r="G147">
        <f t="shared" si="31"/>
        <v>4141.8058783524748</v>
      </c>
    </row>
    <row r="148" spans="1:7" x14ac:dyDescent="0.3">
      <c r="A148">
        <v>2013</v>
      </c>
      <c r="B148" t="s">
        <v>35</v>
      </c>
      <c r="C148">
        <f>'rockfish release'!D160</f>
        <v>624</v>
      </c>
      <c r="D148">
        <f>'rockfish release'!E160</f>
        <v>3055</v>
      </c>
      <c r="E148">
        <f>'rockfish release'!F160</f>
        <v>2822118.5725595499</v>
      </c>
      <c r="F148">
        <f t="shared" si="30"/>
        <v>1679.9162397451696</v>
      </c>
      <c r="G148">
        <f t="shared" si="31"/>
        <v>3292.6358299005324</v>
      </c>
    </row>
    <row r="149" spans="1:7" x14ac:dyDescent="0.3">
      <c r="A149">
        <v>2014</v>
      </c>
      <c r="B149" t="s">
        <v>35</v>
      </c>
      <c r="C149">
        <f>'rockfish release'!D161</f>
        <v>958</v>
      </c>
      <c r="D149">
        <f>'rockfish release'!E161</f>
        <v>3978</v>
      </c>
      <c r="E149">
        <f>'rockfish release'!F161</f>
        <v>10291045.127502535</v>
      </c>
      <c r="F149">
        <f t="shared" si="30"/>
        <v>3207.9658862747488</v>
      </c>
      <c r="G149">
        <f t="shared" si="31"/>
        <v>6287.6131370985077</v>
      </c>
    </row>
    <row r="150" spans="1:7" x14ac:dyDescent="0.3">
      <c r="A150">
        <v>2015</v>
      </c>
      <c r="B150" t="s">
        <v>35</v>
      </c>
      <c r="C150">
        <f>'rockfish release'!D162</f>
        <v>836</v>
      </c>
      <c r="D150">
        <f>'rockfish release'!E162</f>
        <v>2809</v>
      </c>
      <c r="E150">
        <f>'rockfish release'!F162</f>
        <v>4297618.5126947043</v>
      </c>
      <c r="F150">
        <f t="shared" si="30"/>
        <v>2073.0698282244871</v>
      </c>
      <c r="G150">
        <f t="shared" si="31"/>
        <v>4063.2168633199944</v>
      </c>
    </row>
    <row r="151" spans="1:7" x14ac:dyDescent="0.3">
      <c r="A151">
        <v>2016</v>
      </c>
      <c r="B151" t="s">
        <v>35</v>
      </c>
      <c r="C151">
        <f>'rockfish release'!D163</f>
        <v>943</v>
      </c>
      <c r="D151">
        <f>'rockfish release'!E163</f>
        <v>3154</v>
      </c>
      <c r="E151">
        <f>'rockfish release'!F163</f>
        <v>5523251.9605285423</v>
      </c>
      <c r="F151">
        <f t="shared" si="30"/>
        <v>2350.1599861559516</v>
      </c>
      <c r="G151">
        <f t="shared" si="31"/>
        <v>4606.3135728656653</v>
      </c>
    </row>
    <row r="152" spans="1:7" x14ac:dyDescent="0.3">
      <c r="A152">
        <v>2017</v>
      </c>
      <c r="B152" t="s">
        <v>35</v>
      </c>
      <c r="C152">
        <f>'rockfish release'!D164</f>
        <v>461</v>
      </c>
      <c r="D152">
        <f>'rockfish release'!E164</f>
        <v>2557</v>
      </c>
      <c r="E152">
        <f>'rockfish release'!F164</f>
        <v>5349170.3629028955</v>
      </c>
      <c r="F152">
        <f t="shared" si="30"/>
        <v>2312.827352593119</v>
      </c>
      <c r="G152">
        <f t="shared" si="31"/>
        <v>4533.141611082513</v>
      </c>
    </row>
    <row r="153" spans="1:7" x14ac:dyDescent="0.3">
      <c r="A153">
        <v>2018</v>
      </c>
      <c r="B153" t="s">
        <v>35</v>
      </c>
      <c r="C153">
        <f>'rockfish release'!D165</f>
        <v>461</v>
      </c>
      <c r="D153">
        <f>'rockfish release'!E165</f>
        <v>2925</v>
      </c>
      <c r="E153">
        <f>'rockfish release'!F165</f>
        <v>3699480.6094724596</v>
      </c>
      <c r="F153">
        <f t="shared" si="30"/>
        <v>1923.4033922899428</v>
      </c>
      <c r="G153">
        <f t="shared" si="31"/>
        <v>3769.8706488882876</v>
      </c>
    </row>
    <row r="154" spans="1:7" x14ac:dyDescent="0.3">
      <c r="A154">
        <v>2019</v>
      </c>
      <c r="B154" t="s">
        <v>35</v>
      </c>
      <c r="C154">
        <f>'rockfish release'!D166</f>
        <v>1483</v>
      </c>
      <c r="D154">
        <f>'rockfish release'!E166</f>
        <v>4313</v>
      </c>
      <c r="E154">
        <f>'rockfish release'!F166</f>
        <v>6242714.9083703607</v>
      </c>
      <c r="F154">
        <f t="shared" ref="F154:F156" si="52">SQRT(E154)</f>
        <v>2498.5425568459627</v>
      </c>
      <c r="G154">
        <f t="shared" ref="G154:G156" si="53">1.96*F154</f>
        <v>4897.1434114180865</v>
      </c>
    </row>
    <row r="155" spans="1:7" x14ac:dyDescent="0.3">
      <c r="A155">
        <v>2020</v>
      </c>
      <c r="B155" t="s">
        <v>35</v>
      </c>
      <c r="C155">
        <f>'rockfish release'!D167</f>
        <v>222</v>
      </c>
      <c r="D155">
        <f>'rockfish release'!E167</f>
        <v>1830</v>
      </c>
      <c r="E155">
        <f>'rockfish release'!F167</f>
        <v>1174759.8656156173</v>
      </c>
      <c r="F155">
        <f t="shared" si="52"/>
        <v>1083.8633980422151</v>
      </c>
      <c r="G155">
        <f t="shared" si="53"/>
        <v>2124.3722601627414</v>
      </c>
    </row>
    <row r="156" spans="1:7" x14ac:dyDescent="0.3">
      <c r="A156">
        <v>2021</v>
      </c>
      <c r="B156" t="s">
        <v>35</v>
      </c>
      <c r="C156">
        <f>'rockfish release'!D168</f>
        <v>921</v>
      </c>
      <c r="D156">
        <f>'rockfish release'!E168</f>
        <v>4752</v>
      </c>
      <c r="E156">
        <f>'rockfish release'!F168</f>
        <v>8500378.5339409597</v>
      </c>
      <c r="F156">
        <f t="shared" si="52"/>
        <v>2915.5408647352142</v>
      </c>
      <c r="G156">
        <f t="shared" si="53"/>
        <v>5714.4600948810194</v>
      </c>
    </row>
    <row r="157" spans="1:7" x14ac:dyDescent="0.3">
      <c r="A157">
        <v>2022</v>
      </c>
      <c r="B157" t="s">
        <v>35</v>
      </c>
      <c r="C157">
        <f>'rockfish release'!D169</f>
        <v>592</v>
      </c>
      <c r="D157">
        <f>'rockfish release'!E169</f>
        <v>4128</v>
      </c>
      <c r="E157">
        <f>'rockfish release'!F169</f>
        <v>6542650.2671031235</v>
      </c>
      <c r="F157">
        <f t="shared" ref="F157" si="54">SQRT(E157)</f>
        <v>2557.8604862468796</v>
      </c>
      <c r="G157">
        <f t="shared" ref="G157" si="55">1.96*F157</f>
        <v>5013.4065530438838</v>
      </c>
    </row>
    <row r="158" spans="1:7" x14ac:dyDescent="0.3">
      <c r="A158">
        <v>2011</v>
      </c>
      <c r="B158" t="s">
        <v>36</v>
      </c>
      <c r="C158">
        <f>'rockfish release'!D182</f>
        <v>376</v>
      </c>
      <c r="D158">
        <f>'rockfish release'!E182</f>
        <v>1589</v>
      </c>
      <c r="E158">
        <f>'rockfish release'!F182</f>
        <v>860274.67217117141</v>
      </c>
      <c r="F158">
        <f t="shared" si="30"/>
        <v>927.50993103641292</v>
      </c>
      <c r="G158">
        <f t="shared" si="31"/>
        <v>1817.9194648313694</v>
      </c>
    </row>
    <row r="159" spans="1:7" x14ac:dyDescent="0.3">
      <c r="A159">
        <v>2012</v>
      </c>
      <c r="B159" t="s">
        <v>36</v>
      </c>
      <c r="C159">
        <f>'rockfish release'!D183</f>
        <v>895</v>
      </c>
      <c r="D159">
        <f>'rockfish release'!E183</f>
        <v>2216</v>
      </c>
      <c r="E159">
        <f>'rockfish release'!F183</f>
        <v>2690123.8029699745</v>
      </c>
      <c r="F159">
        <f t="shared" si="30"/>
        <v>1640.1596882529379</v>
      </c>
      <c r="G159">
        <f t="shared" si="31"/>
        <v>3214.7129889757584</v>
      </c>
    </row>
    <row r="160" spans="1:7" x14ac:dyDescent="0.3">
      <c r="A160">
        <v>2013</v>
      </c>
      <c r="B160" t="s">
        <v>36</v>
      </c>
      <c r="C160">
        <f>'rockfish release'!D184</f>
        <v>534</v>
      </c>
      <c r="D160">
        <f>'rockfish release'!E184</f>
        <v>1348</v>
      </c>
      <c r="E160">
        <f>'rockfish release'!F184</f>
        <v>1144050.7890600588</v>
      </c>
      <c r="F160">
        <f t="shared" si="30"/>
        <v>1069.6030988455759</v>
      </c>
      <c r="G160">
        <f t="shared" si="31"/>
        <v>2096.4220737373289</v>
      </c>
    </row>
    <row r="161" spans="1:7" x14ac:dyDescent="0.3">
      <c r="A161">
        <v>2014</v>
      </c>
      <c r="B161" t="s">
        <v>36</v>
      </c>
      <c r="C161">
        <f>'rockfish release'!D185</f>
        <v>714</v>
      </c>
      <c r="D161">
        <f>'rockfish release'!E185</f>
        <v>2660</v>
      </c>
      <c r="E161">
        <f>'rockfish release'!F185</f>
        <v>5042771.9787577679</v>
      </c>
      <c r="F161">
        <f t="shared" si="30"/>
        <v>2245.6117159379464</v>
      </c>
      <c r="G161">
        <f t="shared" si="31"/>
        <v>4401.3989632383746</v>
      </c>
    </row>
    <row r="162" spans="1:7" x14ac:dyDescent="0.3">
      <c r="A162">
        <v>2015</v>
      </c>
      <c r="B162" t="s">
        <v>36</v>
      </c>
      <c r="C162">
        <f>'rockfish release'!D186</f>
        <v>563</v>
      </c>
      <c r="D162">
        <f>'rockfish release'!E186</f>
        <v>2007</v>
      </c>
      <c r="E162">
        <f>'rockfish release'!F186</f>
        <v>2188179.4048518627</v>
      </c>
      <c r="F162">
        <f t="shared" si="30"/>
        <v>1479.2496087043128</v>
      </c>
      <c r="G162">
        <f t="shared" si="31"/>
        <v>2899.3292330604531</v>
      </c>
    </row>
    <row r="163" spans="1:7" x14ac:dyDescent="0.3">
      <c r="A163">
        <v>2016</v>
      </c>
      <c r="B163" t="s">
        <v>36</v>
      </c>
      <c r="C163">
        <f>'rockfish release'!D187</f>
        <v>901</v>
      </c>
      <c r="D163">
        <f>'rockfish release'!E187</f>
        <v>2872</v>
      </c>
      <c r="E163">
        <f>'rockfish release'!F187</f>
        <v>3573544.0431311363</v>
      </c>
      <c r="F163">
        <f t="shared" si="30"/>
        <v>1890.3819833914881</v>
      </c>
      <c r="G163">
        <f t="shared" si="31"/>
        <v>3705.1486874473167</v>
      </c>
    </row>
    <row r="164" spans="1:7" x14ac:dyDescent="0.3">
      <c r="A164">
        <v>2017</v>
      </c>
      <c r="B164" t="s">
        <v>36</v>
      </c>
      <c r="C164">
        <f>'rockfish release'!D188</f>
        <v>841</v>
      </c>
      <c r="D164">
        <f>'rockfish release'!E188</f>
        <v>2573</v>
      </c>
      <c r="E164">
        <f>'rockfish release'!F188</f>
        <v>2662588.0086436355</v>
      </c>
      <c r="F164">
        <f t="shared" si="30"/>
        <v>1631.7438550960244</v>
      </c>
      <c r="G164">
        <f t="shared" si="31"/>
        <v>3198.2179559882079</v>
      </c>
    </row>
    <row r="165" spans="1:7" x14ac:dyDescent="0.3">
      <c r="A165">
        <v>2018</v>
      </c>
      <c r="B165" t="s">
        <v>36</v>
      </c>
      <c r="C165">
        <f>'rockfish release'!D189</f>
        <v>723</v>
      </c>
      <c r="D165">
        <f>'rockfish release'!E189</f>
        <v>1929</v>
      </c>
      <c r="E165">
        <f>'rockfish release'!F189</f>
        <v>3169096.5957457409</v>
      </c>
      <c r="F165">
        <f t="shared" si="30"/>
        <v>1780.1956622084385</v>
      </c>
      <c r="G165">
        <f t="shared" si="31"/>
        <v>3489.1834979285395</v>
      </c>
    </row>
    <row r="166" spans="1:7" x14ac:dyDescent="0.3">
      <c r="A166">
        <v>2019</v>
      </c>
      <c r="B166" t="s">
        <v>36</v>
      </c>
      <c r="C166">
        <f>'rockfish release'!D190</f>
        <v>936</v>
      </c>
      <c r="D166">
        <f>'rockfish release'!E190</f>
        <v>3632</v>
      </c>
      <c r="E166">
        <f>'rockfish release'!F190</f>
        <v>4118182.9809709843</v>
      </c>
      <c r="F166">
        <f t="shared" ref="F166:F168" si="56">SQRT(E166)</f>
        <v>2029.3306731459475</v>
      </c>
      <c r="G166">
        <f t="shared" ref="G166:G168" si="57">1.96*F166</f>
        <v>3977.4881193660572</v>
      </c>
    </row>
    <row r="167" spans="1:7" x14ac:dyDescent="0.3">
      <c r="A167">
        <v>2020</v>
      </c>
      <c r="B167" t="s">
        <v>36</v>
      </c>
      <c r="C167">
        <f>'rockfish release'!D191</f>
        <v>375</v>
      </c>
      <c r="D167">
        <f>'rockfish release'!E191</f>
        <v>2619</v>
      </c>
      <c r="E167">
        <f>'rockfish release'!F191</f>
        <v>2923940.6145645669</v>
      </c>
      <c r="F167">
        <f t="shared" si="56"/>
        <v>1709.9533954364274</v>
      </c>
      <c r="G167">
        <f t="shared" si="57"/>
        <v>3351.5086550553979</v>
      </c>
    </row>
    <row r="168" spans="1:7" x14ac:dyDescent="0.3">
      <c r="A168">
        <v>2021</v>
      </c>
      <c r="B168" t="s">
        <v>36</v>
      </c>
      <c r="C168">
        <f>'rockfish release'!D192</f>
        <v>712</v>
      </c>
      <c r="D168">
        <f>'rockfish release'!E192</f>
        <v>5463</v>
      </c>
      <c r="E168">
        <f>'rockfish release'!F192</f>
        <v>10078084.87998198</v>
      </c>
      <c r="F168">
        <f t="shared" si="56"/>
        <v>3174.5999558971175</v>
      </c>
      <c r="G168">
        <f t="shared" si="57"/>
        <v>6222.2159135583506</v>
      </c>
    </row>
    <row r="169" spans="1:7" x14ac:dyDescent="0.3">
      <c r="A169">
        <v>2022</v>
      </c>
      <c r="B169" t="s">
        <v>36</v>
      </c>
      <c r="C169">
        <f>'rockfish release'!D193</f>
        <v>1299</v>
      </c>
      <c r="D169">
        <f>'rockfish release'!E193</f>
        <v>3646</v>
      </c>
      <c r="E169">
        <f>'rockfish release'!F193</f>
        <v>6385541.9815175226</v>
      </c>
      <c r="F169">
        <f t="shared" ref="F169" si="58">SQRT(E169)</f>
        <v>2526.962995676336</v>
      </c>
      <c r="G169">
        <f t="shared" ref="G169" si="59">1.96*F169</f>
        <v>4952.8474715256189</v>
      </c>
    </row>
    <row r="170" spans="1:7" x14ac:dyDescent="0.3">
      <c r="A170">
        <v>2011</v>
      </c>
      <c r="B170" t="s">
        <v>37</v>
      </c>
      <c r="C170">
        <f>'rockfish release'!D206</f>
        <v>594</v>
      </c>
      <c r="D170">
        <f>'rockfish release'!E206</f>
        <v>2279</v>
      </c>
      <c r="E170">
        <f>'rockfish release'!F206</f>
        <v>3022142.339654645</v>
      </c>
      <c r="F170">
        <f t="shared" si="30"/>
        <v>1738.4309993941793</v>
      </c>
      <c r="G170">
        <f t="shared" si="31"/>
        <v>3407.3247588125914</v>
      </c>
    </row>
    <row r="171" spans="1:7" x14ac:dyDescent="0.3">
      <c r="A171">
        <v>2012</v>
      </c>
      <c r="B171" t="s">
        <v>37</v>
      </c>
      <c r="C171">
        <f>'rockfish release'!D207</f>
        <v>621</v>
      </c>
      <c r="D171">
        <f>'rockfish release'!E207</f>
        <v>3050</v>
      </c>
      <c r="E171">
        <f>'rockfish release'!F207</f>
        <v>4612223.5139689855</v>
      </c>
      <c r="F171">
        <f t="shared" si="30"/>
        <v>2147.6087897866746</v>
      </c>
      <c r="G171">
        <f t="shared" si="31"/>
        <v>4209.3132279818819</v>
      </c>
    </row>
    <row r="172" spans="1:7" x14ac:dyDescent="0.3">
      <c r="A172">
        <v>2013</v>
      </c>
      <c r="B172" t="s">
        <v>37</v>
      </c>
      <c r="C172">
        <f>'rockfish release'!D208</f>
        <v>604</v>
      </c>
      <c r="D172">
        <f>'rockfish release'!E208</f>
        <v>2062</v>
      </c>
      <c r="E172">
        <f>'rockfish release'!F208</f>
        <v>3790477.1352272108</v>
      </c>
      <c r="F172">
        <f t="shared" si="30"/>
        <v>1946.9147734883545</v>
      </c>
      <c r="G172">
        <f t="shared" si="31"/>
        <v>3815.9529560371748</v>
      </c>
    </row>
    <row r="173" spans="1:7" x14ac:dyDescent="0.3">
      <c r="A173">
        <v>2014</v>
      </c>
      <c r="B173" t="s">
        <v>37</v>
      </c>
      <c r="C173">
        <f>'rockfish release'!D209</f>
        <v>794</v>
      </c>
      <c r="D173">
        <f>'rockfish release'!E209</f>
        <v>2433</v>
      </c>
      <c r="E173">
        <f>'rockfish release'!F209</f>
        <v>3284457.6767517617</v>
      </c>
      <c r="F173">
        <f t="shared" si="30"/>
        <v>1812.307279892613</v>
      </c>
      <c r="G173">
        <f t="shared" si="31"/>
        <v>3552.1222685895214</v>
      </c>
    </row>
    <row r="174" spans="1:7" x14ac:dyDescent="0.3">
      <c r="A174">
        <v>2015</v>
      </c>
      <c r="B174" t="s">
        <v>37</v>
      </c>
      <c r="C174">
        <f>'rockfish release'!D210</f>
        <v>736</v>
      </c>
      <c r="D174">
        <f>'rockfish release'!E210</f>
        <v>2882</v>
      </c>
      <c r="E174">
        <f>'rockfish release'!F210</f>
        <v>6155622.3499739645</v>
      </c>
      <c r="F174">
        <f t="shared" si="30"/>
        <v>2481.0526697299201</v>
      </c>
      <c r="G174">
        <f t="shared" si="31"/>
        <v>4862.8632326706438</v>
      </c>
    </row>
    <row r="175" spans="1:7" x14ac:dyDescent="0.3">
      <c r="A175">
        <v>2016</v>
      </c>
      <c r="B175" t="s">
        <v>37</v>
      </c>
      <c r="C175">
        <f>'rockfish release'!D211</f>
        <v>1017</v>
      </c>
      <c r="D175">
        <f>'rockfish release'!E211</f>
        <v>3510</v>
      </c>
      <c r="E175">
        <f>'rockfish release'!F211</f>
        <v>7200846.5545545341</v>
      </c>
      <c r="F175">
        <f t="shared" si="30"/>
        <v>2683.4393144907403</v>
      </c>
      <c r="G175">
        <f t="shared" si="31"/>
        <v>5259.5410564018512</v>
      </c>
    </row>
    <row r="176" spans="1:7" x14ac:dyDescent="0.3">
      <c r="A176">
        <v>2017</v>
      </c>
      <c r="B176" t="s">
        <v>37</v>
      </c>
      <c r="C176">
        <f>'rockfish release'!D212</f>
        <v>669</v>
      </c>
      <c r="D176">
        <f>'rockfish release'!E212</f>
        <v>2398</v>
      </c>
      <c r="E176">
        <f>'rockfish release'!F212</f>
        <v>4308364.920951955</v>
      </c>
      <c r="F176">
        <f t="shared" si="30"/>
        <v>2075.6601169150877</v>
      </c>
      <c r="G176">
        <f t="shared" si="31"/>
        <v>4068.2938291535716</v>
      </c>
    </row>
    <row r="177" spans="1:7" x14ac:dyDescent="0.3">
      <c r="A177">
        <v>2018</v>
      </c>
      <c r="B177" t="s">
        <v>37</v>
      </c>
      <c r="C177">
        <f>'rockfish release'!D213</f>
        <v>1046</v>
      </c>
      <c r="D177">
        <f>'rockfish release'!E213</f>
        <v>1934</v>
      </c>
      <c r="E177">
        <f>'rockfish release'!F213</f>
        <v>7387083.6182542816</v>
      </c>
      <c r="F177">
        <f t="shared" si="30"/>
        <v>2717.9189866981469</v>
      </c>
      <c r="G177">
        <f t="shared" si="31"/>
        <v>5327.121213928368</v>
      </c>
    </row>
    <row r="178" spans="1:7" x14ac:dyDescent="0.3">
      <c r="A178">
        <v>2019</v>
      </c>
      <c r="B178" t="s">
        <v>37</v>
      </c>
      <c r="C178">
        <f>'rockfish release'!D214</f>
        <v>1837</v>
      </c>
      <c r="D178">
        <f>'rockfish release'!E214</f>
        <v>3515</v>
      </c>
      <c r="E178">
        <f>'rockfish release'!F214</f>
        <v>5109325.6027617706</v>
      </c>
      <c r="F178">
        <f t="shared" ref="F178:F180" si="60">SQRT(E178)</f>
        <v>2260.3817382826669</v>
      </c>
      <c r="G178">
        <f t="shared" ref="G178:G180" si="61">1.96*F178</f>
        <v>4430.3482070340269</v>
      </c>
    </row>
    <row r="179" spans="1:7" x14ac:dyDescent="0.3">
      <c r="A179">
        <v>2020</v>
      </c>
      <c r="B179" t="s">
        <v>37</v>
      </c>
      <c r="C179">
        <f>'rockfish release'!D215</f>
        <v>854</v>
      </c>
      <c r="D179">
        <f>'rockfish release'!E215</f>
        <v>1935</v>
      </c>
      <c r="E179">
        <f>'rockfish release'!F215</f>
        <v>1976663.1278989026</v>
      </c>
      <c r="F179">
        <f t="shared" si="60"/>
        <v>1405.9385220908141</v>
      </c>
      <c r="G179">
        <f t="shared" si="61"/>
        <v>2755.6395032979958</v>
      </c>
    </row>
    <row r="180" spans="1:7" x14ac:dyDescent="0.3">
      <c r="A180">
        <v>2021</v>
      </c>
      <c r="B180" t="s">
        <v>37</v>
      </c>
      <c r="C180">
        <f>'rockfish release'!D216</f>
        <v>734</v>
      </c>
      <c r="D180">
        <f>'rockfish release'!E216</f>
        <v>4342</v>
      </c>
      <c r="E180">
        <f>'rockfish release'!F216</f>
        <v>5818780.6930570723</v>
      </c>
      <c r="F180">
        <f t="shared" si="60"/>
        <v>2412.2148936313847</v>
      </c>
      <c r="G180">
        <f t="shared" si="61"/>
        <v>4727.9411915175142</v>
      </c>
    </row>
    <row r="181" spans="1:7" x14ac:dyDescent="0.3">
      <c r="A181">
        <v>2022</v>
      </c>
      <c r="B181" t="s">
        <v>37</v>
      </c>
      <c r="C181">
        <f>'rockfish release'!D217</f>
        <v>664</v>
      </c>
      <c r="D181">
        <f>'rockfish release'!E217</f>
        <v>2453</v>
      </c>
      <c r="E181">
        <f>'rockfish release'!F217</f>
        <v>5007608.6047006864</v>
      </c>
      <c r="F181">
        <f t="shared" ref="F181" si="62">SQRT(E181)</f>
        <v>2237.7686664846942</v>
      </c>
      <c r="G181">
        <f t="shared" ref="G181" si="63">1.96*F181</f>
        <v>4386.0265863100003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6BBE-BEA9-4A2C-A98C-67B806577655}">
  <sheetPr filterMode="1">
    <tabColor theme="9"/>
  </sheetPr>
  <dimension ref="A1:X372"/>
  <sheetViews>
    <sheetView zoomScale="85" zoomScaleNormal="85" workbookViewId="0">
      <pane ySplit="1" topLeftCell="A218" activePane="bottomLeft" state="frozen"/>
      <selection pane="bottomLeft" activeCell="G337" sqref="G337"/>
    </sheetView>
  </sheetViews>
  <sheetFormatPr defaultRowHeight="14.4" x14ac:dyDescent="0.3"/>
  <cols>
    <col min="3" max="5" width="12.44140625" customWidth="1"/>
    <col min="6" max="6" width="15.6640625" customWidth="1"/>
    <col min="7" max="7" width="11.44140625" customWidth="1"/>
    <col min="8" max="8" width="14" customWidth="1"/>
    <col min="9" max="9" width="12.33203125" bestFit="1" customWidth="1"/>
    <col min="10" max="10" width="12.109375" bestFit="1" customWidth="1"/>
    <col min="11" max="11" width="16.88671875" style="1" customWidth="1"/>
    <col min="12" max="12" width="13.109375" style="1" customWidth="1"/>
    <col min="13" max="13" width="9.6640625" bestFit="1" customWidth="1"/>
    <col min="14" max="14" width="13.109375" customWidth="1"/>
    <col min="15" max="15" width="9.44140625" bestFit="1" customWidth="1"/>
    <col min="16" max="16" width="12.5546875" style="1" bestFit="1" customWidth="1"/>
    <col min="17" max="17" width="11.5546875" bestFit="1" customWidth="1"/>
    <col min="18" max="18" width="8.6640625" style="1" customWidth="1"/>
    <col min="19" max="19" width="10.5546875" customWidth="1"/>
    <col min="21" max="21" width="10.5546875" bestFit="1" customWidth="1"/>
  </cols>
  <sheetData>
    <row r="1" spans="1:22" s="3" customFormat="1" ht="93" customHeight="1" x14ac:dyDescent="0.35">
      <c r="A1" s="3" t="s">
        <v>0</v>
      </c>
      <c r="B1" s="3" t="s">
        <v>1</v>
      </c>
      <c r="C1" s="3" t="s">
        <v>2</v>
      </c>
      <c r="D1" s="3" t="s">
        <v>96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39</v>
      </c>
      <c r="J1" s="3" t="s">
        <v>40</v>
      </c>
      <c r="K1" s="21" t="s">
        <v>101</v>
      </c>
      <c r="L1" s="21" t="s">
        <v>102</v>
      </c>
      <c r="M1" s="3" t="s">
        <v>103</v>
      </c>
      <c r="N1" s="3" t="s">
        <v>104</v>
      </c>
      <c r="O1" s="3" t="s">
        <v>105</v>
      </c>
      <c r="P1" s="10" t="s">
        <v>106</v>
      </c>
      <c r="Q1" s="3" t="s">
        <v>107</v>
      </c>
      <c r="R1" s="10" t="s">
        <v>108</v>
      </c>
      <c r="V1"/>
    </row>
    <row r="2" spans="1:22" hidden="1" x14ac:dyDescent="0.3">
      <c r="A2" t="s">
        <v>147</v>
      </c>
      <c r="B2">
        <v>1999</v>
      </c>
      <c r="C2" t="s">
        <v>31</v>
      </c>
      <c r="D2" s="13">
        <v>770</v>
      </c>
      <c r="E2" s="1"/>
      <c r="F2" s="1"/>
      <c r="G2" s="1"/>
      <c r="H2" s="1"/>
      <c r="I2" s="64">
        <v>0.65168523683747703</v>
      </c>
      <c r="J2" s="64">
        <v>3.9278963E-2</v>
      </c>
      <c r="K2" s="13">
        <f t="shared" ref="K2:K51" si="0">D2/I2</f>
        <v>1181.552007740248</v>
      </c>
      <c r="L2" s="1">
        <f t="shared" ref="L2:L14" si="1">(D2^2)*J2*(1/(I2^4))</f>
        <v>129118.93437544322</v>
      </c>
      <c r="M2" s="63">
        <f>SQRT(L2)</f>
        <v>359.33123211800449</v>
      </c>
      <c r="N2" s="32">
        <f>(1.96*M2)</f>
        <v>704.28921495128884</v>
      </c>
      <c r="O2" s="23">
        <f t="shared" ref="O2:O52" si="2">K2-D2</f>
        <v>411.55200774024797</v>
      </c>
      <c r="P2" s="1">
        <f>L2</f>
        <v>129118.93437544322</v>
      </c>
      <c r="Q2" s="63">
        <f>SQRT(P2)</f>
        <v>359.33123211800449</v>
      </c>
      <c r="R2" s="1">
        <f>(1.96*Q2)</f>
        <v>704.28921495128884</v>
      </c>
      <c r="U2" s="20"/>
      <c r="V2" t="s">
        <v>149</v>
      </c>
    </row>
    <row r="3" spans="1:22" hidden="1" x14ac:dyDescent="0.3">
      <c r="A3" t="s">
        <v>147</v>
      </c>
      <c r="B3">
        <v>2000</v>
      </c>
      <c r="C3" t="s">
        <v>31</v>
      </c>
      <c r="D3" s="13">
        <v>2000</v>
      </c>
      <c r="E3" s="1"/>
      <c r="F3" s="1"/>
      <c r="G3" s="1"/>
      <c r="H3" s="1"/>
      <c r="I3" s="64">
        <v>0.65168523683747703</v>
      </c>
      <c r="J3" s="64">
        <v>3.9278963E-2</v>
      </c>
      <c r="K3" s="13">
        <f t="shared" si="0"/>
        <v>3068.9662538707739</v>
      </c>
      <c r="L3" s="1">
        <f t="shared" si="1"/>
        <v>871100.92343021231</v>
      </c>
      <c r="M3" s="63">
        <f t="shared" ref="M3:M64" si="3">SQRT(L3)</f>
        <v>933.32787563118052</v>
      </c>
      <c r="N3" s="32">
        <f t="shared" ref="N3:N64" si="4">(1.96*M3)</f>
        <v>1829.3226362371138</v>
      </c>
      <c r="O3" s="23">
        <f t="shared" si="2"/>
        <v>1068.9662538707739</v>
      </c>
      <c r="P3" s="1">
        <f t="shared" ref="P3:P53" si="5">L3</f>
        <v>871100.92343021231</v>
      </c>
      <c r="Q3" s="63">
        <f t="shared" ref="Q3:Q53" si="6">SQRT(P3)</f>
        <v>933.32787563118052</v>
      </c>
      <c r="R3" s="1">
        <f t="shared" ref="R3:R53" si="7">(1.96*Q3)</f>
        <v>1829.3226362371138</v>
      </c>
      <c r="V3" s="24" t="s">
        <v>49</v>
      </c>
    </row>
    <row r="4" spans="1:22" hidden="1" x14ac:dyDescent="0.3">
      <c r="A4" t="s">
        <v>147</v>
      </c>
      <c r="B4">
        <v>2001</v>
      </c>
      <c r="C4" t="s">
        <v>31</v>
      </c>
      <c r="D4" s="13">
        <v>910</v>
      </c>
      <c r="E4" s="1"/>
      <c r="F4" s="1"/>
      <c r="G4" s="1"/>
      <c r="H4" s="1"/>
      <c r="I4" s="64">
        <v>0.65168523683747703</v>
      </c>
      <c r="J4" s="64">
        <v>3.9278963E-2</v>
      </c>
      <c r="K4" s="13">
        <f t="shared" si="0"/>
        <v>1396.3796455112022</v>
      </c>
      <c r="L4" s="1">
        <f t="shared" si="1"/>
        <v>180339.66867313968</v>
      </c>
      <c r="M4" s="63">
        <f t="shared" si="3"/>
        <v>424.66418341218707</v>
      </c>
      <c r="N4" s="32">
        <f t="shared" si="4"/>
        <v>832.34179948788665</v>
      </c>
      <c r="O4" s="23">
        <f t="shared" si="2"/>
        <v>486.37964551120217</v>
      </c>
      <c r="P4" s="1">
        <f t="shared" si="5"/>
        <v>180339.66867313968</v>
      </c>
      <c r="Q4" s="63">
        <f t="shared" si="6"/>
        <v>424.66418341218707</v>
      </c>
      <c r="R4" s="1">
        <f t="shared" si="7"/>
        <v>832.34179948788665</v>
      </c>
    </row>
    <row r="5" spans="1:22" hidden="1" x14ac:dyDescent="0.3">
      <c r="A5" t="s">
        <v>147</v>
      </c>
      <c r="B5">
        <v>2002</v>
      </c>
      <c r="C5" t="s">
        <v>31</v>
      </c>
      <c r="D5" s="13">
        <v>708</v>
      </c>
      <c r="E5" s="1"/>
      <c r="F5" s="1"/>
      <c r="G5" s="1"/>
      <c r="H5" s="1"/>
      <c r="I5" s="64">
        <v>0.65168523683747703</v>
      </c>
      <c r="J5" s="64">
        <v>3.9278963E-2</v>
      </c>
      <c r="K5" s="13">
        <f t="shared" si="0"/>
        <v>1086.4140538702541</v>
      </c>
      <c r="L5" s="1">
        <f t="shared" si="1"/>
        <v>109162.88332058047</v>
      </c>
      <c r="M5" s="63">
        <f t="shared" si="3"/>
        <v>330.39806797343789</v>
      </c>
      <c r="N5" s="32">
        <f t="shared" si="4"/>
        <v>647.5802132279382</v>
      </c>
      <c r="O5" s="23">
        <f t="shared" si="2"/>
        <v>378.41405387025407</v>
      </c>
      <c r="P5" s="1">
        <f t="shared" si="5"/>
        <v>109162.88332058047</v>
      </c>
      <c r="Q5" s="63">
        <f t="shared" si="6"/>
        <v>330.39806797343789</v>
      </c>
      <c r="R5" s="1">
        <f t="shared" si="7"/>
        <v>647.5802132279382</v>
      </c>
    </row>
    <row r="6" spans="1:22" hidden="1" x14ac:dyDescent="0.3">
      <c r="A6" t="s">
        <v>147</v>
      </c>
      <c r="B6">
        <v>2003</v>
      </c>
      <c r="C6" t="s">
        <v>31</v>
      </c>
      <c r="D6" s="13">
        <v>818</v>
      </c>
      <c r="E6" s="1"/>
      <c r="F6" s="1"/>
      <c r="G6" s="1"/>
      <c r="H6" s="1"/>
      <c r="I6" s="64">
        <v>0.65168523683747703</v>
      </c>
      <c r="J6" s="64">
        <v>3.9278963E-2</v>
      </c>
      <c r="K6" s="13">
        <f t="shared" si="0"/>
        <v>1255.2071978331467</v>
      </c>
      <c r="L6" s="1">
        <f t="shared" si="1"/>
        <v>145718.63357232933</v>
      </c>
      <c r="M6" s="63">
        <f t="shared" si="3"/>
        <v>381.73110113315278</v>
      </c>
      <c r="N6" s="32">
        <f t="shared" si="4"/>
        <v>748.19295822097945</v>
      </c>
      <c r="O6" s="23">
        <f t="shared" si="2"/>
        <v>437.20719783314667</v>
      </c>
      <c r="P6" s="1">
        <f t="shared" si="5"/>
        <v>145718.63357232933</v>
      </c>
      <c r="Q6" s="63">
        <f t="shared" si="6"/>
        <v>381.73110113315278</v>
      </c>
      <c r="R6" s="1">
        <f t="shared" si="7"/>
        <v>748.19295822097945</v>
      </c>
    </row>
    <row r="7" spans="1:22" hidden="1" x14ac:dyDescent="0.3">
      <c r="A7" t="s">
        <v>147</v>
      </c>
      <c r="B7">
        <v>2004</v>
      </c>
      <c r="C7" t="s">
        <v>31</v>
      </c>
      <c r="D7" s="13">
        <v>758</v>
      </c>
      <c r="E7" s="1"/>
      <c r="F7" s="1"/>
      <c r="G7" s="1"/>
      <c r="H7" s="1"/>
      <c r="I7" s="64">
        <v>0.65168523683747703</v>
      </c>
      <c r="J7" s="64">
        <v>3.9278963E-2</v>
      </c>
      <c r="K7" s="13">
        <f t="shared" si="0"/>
        <v>1163.1382102170232</v>
      </c>
      <c r="L7" s="1">
        <f t="shared" si="1"/>
        <v>125125.80774243911</v>
      </c>
      <c r="M7" s="63">
        <f t="shared" si="3"/>
        <v>353.73126486421739</v>
      </c>
      <c r="N7" s="32">
        <f t="shared" si="4"/>
        <v>693.3132791338661</v>
      </c>
      <c r="O7" s="23">
        <f t="shared" si="2"/>
        <v>405.13821021702324</v>
      </c>
      <c r="P7" s="1">
        <f t="shared" si="5"/>
        <v>125125.80774243911</v>
      </c>
      <c r="Q7" s="63">
        <f t="shared" si="6"/>
        <v>353.73126486421739</v>
      </c>
      <c r="R7" s="1">
        <f t="shared" si="7"/>
        <v>693.3132791338661</v>
      </c>
    </row>
    <row r="8" spans="1:22" hidden="1" x14ac:dyDescent="0.3">
      <c r="A8" t="s">
        <v>147</v>
      </c>
      <c r="B8">
        <v>2005</v>
      </c>
      <c r="C8" t="s">
        <v>31</v>
      </c>
      <c r="D8" s="13">
        <v>1426</v>
      </c>
      <c r="E8" s="1"/>
      <c r="F8" s="1"/>
      <c r="G8" s="1"/>
      <c r="H8" s="1"/>
      <c r="I8" s="64">
        <v>0.65168523683747703</v>
      </c>
      <c r="J8" s="64">
        <v>3.9278963E-2</v>
      </c>
      <c r="K8" s="13">
        <f t="shared" si="0"/>
        <v>2188.1729390098617</v>
      </c>
      <c r="L8" s="1">
        <f t="shared" si="1"/>
        <v>442840.70534329361</v>
      </c>
      <c r="M8" s="63">
        <f t="shared" si="3"/>
        <v>665.46277532503166</v>
      </c>
      <c r="N8" s="32">
        <f t="shared" si="4"/>
        <v>1304.307039637062</v>
      </c>
      <c r="O8" s="23">
        <f t="shared" si="2"/>
        <v>762.17293900986169</v>
      </c>
      <c r="P8" s="1">
        <f t="shared" si="5"/>
        <v>442840.70534329361</v>
      </c>
      <c r="Q8" s="63">
        <f t="shared" si="6"/>
        <v>665.46277532503166</v>
      </c>
      <c r="R8" s="1">
        <f t="shared" si="7"/>
        <v>1304.307039637062</v>
      </c>
    </row>
    <row r="9" spans="1:22" hidden="1" x14ac:dyDescent="0.3">
      <c r="A9" t="s">
        <v>147</v>
      </c>
      <c r="B9">
        <v>2006</v>
      </c>
      <c r="C9" t="s">
        <v>31</v>
      </c>
      <c r="D9" s="13">
        <v>842</v>
      </c>
      <c r="E9" s="1"/>
      <c r="F9" s="1"/>
      <c r="G9" s="1"/>
      <c r="H9" s="1"/>
      <c r="I9" s="64">
        <v>0.65168523683747703</v>
      </c>
      <c r="J9" s="64">
        <v>3.9278963E-2</v>
      </c>
      <c r="K9" s="13">
        <f t="shared" si="0"/>
        <v>1292.0347928795959</v>
      </c>
      <c r="L9" s="1">
        <f t="shared" si="1"/>
        <v>154394.79876969426</v>
      </c>
      <c r="M9" s="63">
        <f t="shared" si="3"/>
        <v>392.93103564072698</v>
      </c>
      <c r="N9" s="32">
        <f t="shared" si="4"/>
        <v>770.14482985582481</v>
      </c>
      <c r="O9" s="23">
        <f t="shared" si="2"/>
        <v>450.0347928795959</v>
      </c>
      <c r="P9" s="1">
        <f t="shared" si="5"/>
        <v>154394.79876969426</v>
      </c>
      <c r="Q9" s="63">
        <f t="shared" si="6"/>
        <v>392.93103564072698</v>
      </c>
      <c r="R9" s="1">
        <f t="shared" si="7"/>
        <v>770.14482985582481</v>
      </c>
    </row>
    <row r="10" spans="1:22" hidden="1" x14ac:dyDescent="0.3">
      <c r="A10" t="s">
        <v>147</v>
      </c>
      <c r="B10">
        <v>2007</v>
      </c>
      <c r="C10" t="s">
        <v>31</v>
      </c>
      <c r="D10" s="13">
        <v>2835</v>
      </c>
      <c r="E10" s="1"/>
      <c r="F10" s="1"/>
      <c r="G10" s="1"/>
      <c r="H10" s="1"/>
      <c r="I10" s="64">
        <v>0.65168523683747703</v>
      </c>
      <c r="J10" s="64">
        <v>3.9278963E-2</v>
      </c>
      <c r="K10" s="13">
        <f t="shared" si="0"/>
        <v>4350.2596648618219</v>
      </c>
      <c r="L10" s="1">
        <f t="shared" si="1"/>
        <v>1750308.529829097</v>
      </c>
      <c r="M10" s="63">
        <f t="shared" si="3"/>
        <v>1322.9922637071984</v>
      </c>
      <c r="N10" s="32">
        <f t="shared" si="4"/>
        <v>2593.0648368661086</v>
      </c>
      <c r="O10" s="23">
        <f t="shared" si="2"/>
        <v>1515.2596648618219</v>
      </c>
      <c r="P10" s="1">
        <f t="shared" si="5"/>
        <v>1750308.529829097</v>
      </c>
      <c r="Q10" s="63">
        <f t="shared" si="6"/>
        <v>1322.9922637071984</v>
      </c>
      <c r="R10" s="1">
        <f t="shared" si="7"/>
        <v>2593.0648368661086</v>
      </c>
    </row>
    <row r="11" spans="1:22" hidden="1" x14ac:dyDescent="0.3">
      <c r="A11" t="s">
        <v>147</v>
      </c>
      <c r="B11">
        <v>2008</v>
      </c>
      <c r="C11" t="s">
        <v>31</v>
      </c>
      <c r="D11" s="13">
        <v>1487</v>
      </c>
      <c r="E11" s="1"/>
      <c r="F11" s="1"/>
      <c r="G11" s="1"/>
      <c r="H11" s="1"/>
      <c r="I11" s="64">
        <v>0.65168523683747703</v>
      </c>
      <c r="J11" s="64">
        <v>3.9278963E-2</v>
      </c>
      <c r="K11" s="13">
        <f t="shared" si="0"/>
        <v>2281.7764097529202</v>
      </c>
      <c r="L11" s="1">
        <f t="shared" si="1"/>
        <v>481537.83944006474</v>
      </c>
      <c r="M11" s="63">
        <f t="shared" si="3"/>
        <v>693.92927553178265</v>
      </c>
      <c r="N11" s="32">
        <f t="shared" si="4"/>
        <v>1360.1013800422941</v>
      </c>
      <c r="O11" s="23">
        <f t="shared" si="2"/>
        <v>794.77640975292024</v>
      </c>
      <c r="P11" s="1">
        <f t="shared" si="5"/>
        <v>481537.83944006474</v>
      </c>
      <c r="Q11" s="63">
        <f t="shared" si="6"/>
        <v>693.92927553178265</v>
      </c>
      <c r="R11" s="1">
        <f t="shared" si="7"/>
        <v>1360.1013800422941</v>
      </c>
    </row>
    <row r="12" spans="1:22" hidden="1" x14ac:dyDescent="0.3">
      <c r="A12" t="s">
        <v>147</v>
      </c>
      <c r="B12">
        <v>2009</v>
      </c>
      <c r="C12" t="s">
        <v>31</v>
      </c>
      <c r="D12" s="13">
        <v>1564</v>
      </c>
      <c r="E12" s="1"/>
      <c r="F12" s="1"/>
      <c r="G12" s="1"/>
      <c r="H12" s="1"/>
      <c r="I12" s="64">
        <v>0.65168523683747703</v>
      </c>
      <c r="J12" s="64">
        <v>3.9278963E-2</v>
      </c>
      <c r="K12" s="13">
        <f t="shared" si="0"/>
        <v>2399.9316105269454</v>
      </c>
      <c r="L12" s="1">
        <f t="shared" si="1"/>
        <v>532699.12109973712</v>
      </c>
      <c r="M12" s="63">
        <f t="shared" si="3"/>
        <v>729.86239874358307</v>
      </c>
      <c r="N12" s="32">
        <f t="shared" si="4"/>
        <v>1430.5303015374227</v>
      </c>
      <c r="O12" s="23">
        <f t="shared" si="2"/>
        <v>835.93161052694541</v>
      </c>
      <c r="P12" s="1">
        <f t="shared" si="5"/>
        <v>532699.12109973712</v>
      </c>
      <c r="Q12" s="63">
        <f t="shared" si="6"/>
        <v>729.86239874358307</v>
      </c>
      <c r="R12" s="1">
        <f t="shared" si="7"/>
        <v>1430.5303015374227</v>
      </c>
    </row>
    <row r="13" spans="1:22" hidden="1" x14ac:dyDescent="0.3">
      <c r="A13" t="s">
        <v>147</v>
      </c>
      <c r="B13">
        <v>2010</v>
      </c>
      <c r="C13" t="s">
        <v>31</v>
      </c>
      <c r="D13" s="13">
        <v>1405</v>
      </c>
      <c r="E13" s="1"/>
      <c r="F13" s="1"/>
      <c r="G13" s="1"/>
      <c r="H13" s="1"/>
      <c r="I13" s="64">
        <v>0.65168523683747703</v>
      </c>
      <c r="J13" s="64">
        <v>3.9278963E-2</v>
      </c>
      <c r="K13" s="13">
        <f t="shared" si="0"/>
        <v>2155.9487933442188</v>
      </c>
      <c r="L13" s="1">
        <f t="shared" si="1"/>
        <v>429893.75009358121</v>
      </c>
      <c r="M13" s="63">
        <f t="shared" si="3"/>
        <v>655.66283263090429</v>
      </c>
      <c r="N13" s="32">
        <f t="shared" si="4"/>
        <v>1285.0991519565723</v>
      </c>
      <c r="O13" s="23">
        <f t="shared" si="2"/>
        <v>750.94879334421876</v>
      </c>
      <c r="P13" s="1">
        <f t="shared" si="5"/>
        <v>429893.75009358121</v>
      </c>
      <c r="Q13" s="63">
        <f t="shared" si="6"/>
        <v>655.66283263090429</v>
      </c>
      <c r="R13" s="1">
        <f t="shared" si="7"/>
        <v>1285.0991519565723</v>
      </c>
    </row>
    <row r="14" spans="1:22" hidden="1" x14ac:dyDescent="0.3">
      <c r="A14" t="s">
        <v>147</v>
      </c>
      <c r="B14">
        <v>2011</v>
      </c>
      <c r="C14" t="s">
        <v>31</v>
      </c>
      <c r="D14" s="13">
        <v>2417</v>
      </c>
      <c r="E14" s="32">
        <v>1092</v>
      </c>
      <c r="F14" s="32">
        <v>1146173.4062182188</v>
      </c>
      <c r="G14" s="32">
        <v>1260</v>
      </c>
      <c r="H14" s="32">
        <v>736193.597832834</v>
      </c>
      <c r="I14" s="65">
        <f t="shared" ref="I14:I19" si="8">E14/(E14+G14)</f>
        <v>0.4642857142857143</v>
      </c>
      <c r="J14" s="65">
        <f>((((E14)^2*H14)+((G14)^2*F14))/(E14+G14)^4)</f>
        <v>8.814955309203136E-2</v>
      </c>
      <c r="K14" s="13">
        <f t="shared" si="0"/>
        <v>5205.8461538461534</v>
      </c>
      <c r="L14" s="1">
        <f t="shared" si="1"/>
        <v>11082356.88873749</v>
      </c>
      <c r="M14" s="63">
        <f t="shared" si="3"/>
        <v>3329.0174058928396</v>
      </c>
      <c r="N14" s="32">
        <f t="shared" si="4"/>
        <v>6524.8741155499656</v>
      </c>
      <c r="O14" s="23">
        <f t="shared" si="2"/>
        <v>2788.8461538461534</v>
      </c>
      <c r="P14" s="1">
        <f t="shared" si="5"/>
        <v>11082356.88873749</v>
      </c>
      <c r="Q14" s="63">
        <f t="shared" si="6"/>
        <v>3329.0174058928396</v>
      </c>
      <c r="R14" s="1">
        <f t="shared" si="7"/>
        <v>6524.8741155499656</v>
      </c>
      <c r="U14" s="14"/>
    </row>
    <row r="15" spans="1:22" hidden="1" x14ac:dyDescent="0.3">
      <c r="A15" t="s">
        <v>147</v>
      </c>
      <c r="B15">
        <v>2012</v>
      </c>
      <c r="C15" t="s">
        <v>31</v>
      </c>
      <c r="D15" s="13">
        <v>1340</v>
      </c>
      <c r="E15" s="32">
        <v>1216</v>
      </c>
      <c r="F15" s="32">
        <v>737695.90055255219</v>
      </c>
      <c r="G15" s="32">
        <v>657</v>
      </c>
      <c r="H15" s="32">
        <v>350051.2830510505</v>
      </c>
      <c r="I15" s="65">
        <f t="shared" si="8"/>
        <v>0.64922584089695679</v>
      </c>
      <c r="J15" s="65">
        <f t="shared" ref="J15:J19" si="9">((((E15)^2*H15)+((G15)^2*F15))/(E15+G15)^4)</f>
        <v>6.7931520936688541E-2</v>
      </c>
      <c r="K15" s="13">
        <f>D15/I15</f>
        <v>2063.9967105263158</v>
      </c>
      <c r="L15" s="1">
        <f>(D15^2)*J15*(1/(I15^4))</f>
        <v>686590.42837578885</v>
      </c>
      <c r="M15" s="63">
        <f t="shared" si="3"/>
        <v>828.60752372627462</v>
      </c>
      <c r="N15" s="1">
        <f t="shared" si="4"/>
        <v>1624.0707465034982</v>
      </c>
      <c r="O15" s="23">
        <f t="shared" si="2"/>
        <v>723.99671052631584</v>
      </c>
      <c r="P15" s="1">
        <f t="shared" si="5"/>
        <v>686590.42837578885</v>
      </c>
      <c r="Q15" s="63">
        <f t="shared" si="6"/>
        <v>828.60752372627462</v>
      </c>
      <c r="R15" s="1">
        <f t="shared" si="7"/>
        <v>1624.0707465034982</v>
      </c>
      <c r="U15" s="14"/>
    </row>
    <row r="16" spans="1:22" hidden="1" x14ac:dyDescent="0.3">
      <c r="A16" t="s">
        <v>147</v>
      </c>
      <c r="B16">
        <v>2013</v>
      </c>
      <c r="C16" t="s">
        <v>31</v>
      </c>
      <c r="D16" s="13">
        <v>1722</v>
      </c>
      <c r="E16" s="32">
        <v>2223</v>
      </c>
      <c r="F16" s="32">
        <v>2334125.3743943982</v>
      </c>
      <c r="G16" s="32">
        <v>868</v>
      </c>
      <c r="H16" s="32">
        <v>709180.5542942941</v>
      </c>
      <c r="I16" s="65">
        <f t="shared" si="8"/>
        <v>0.71918472986088644</v>
      </c>
      <c r="J16" s="65">
        <f t="shared" si="9"/>
        <v>5.765684819520344E-2</v>
      </c>
      <c r="K16" s="13">
        <f t="shared" si="0"/>
        <v>2394.3778677462888</v>
      </c>
      <c r="L16" s="1">
        <f t="shared" ref="L16:L38" si="10">(D16^2)*J16*(1/(I16^4))</f>
        <v>639080.19897492125</v>
      </c>
      <c r="M16" s="63">
        <f t="shared" si="3"/>
        <v>799.42491765951434</v>
      </c>
      <c r="N16" s="1">
        <f t="shared" si="4"/>
        <v>1566.8728386126481</v>
      </c>
      <c r="O16" s="23">
        <f t="shared" si="2"/>
        <v>672.37786774628876</v>
      </c>
      <c r="P16" s="1">
        <f t="shared" si="5"/>
        <v>639080.19897492125</v>
      </c>
      <c r="Q16" s="63">
        <f t="shared" si="6"/>
        <v>799.42491765951434</v>
      </c>
      <c r="R16" s="1">
        <f t="shared" si="7"/>
        <v>1566.8728386126481</v>
      </c>
      <c r="U16" s="14"/>
    </row>
    <row r="17" spans="1:21" hidden="1" x14ac:dyDescent="0.3">
      <c r="A17" t="s">
        <v>147</v>
      </c>
      <c r="B17">
        <v>2014</v>
      </c>
      <c r="C17" t="s">
        <v>31</v>
      </c>
      <c r="D17" s="13">
        <v>2290</v>
      </c>
      <c r="E17" s="32">
        <v>1407</v>
      </c>
      <c r="F17" s="32">
        <v>1293287.6400680693</v>
      </c>
      <c r="G17" s="32">
        <v>1261</v>
      </c>
      <c r="H17" s="32">
        <v>638993.63103403454</v>
      </c>
      <c r="I17" s="65">
        <f t="shared" si="8"/>
        <v>0.52736131934032981</v>
      </c>
      <c r="J17" s="65">
        <f t="shared" si="9"/>
        <v>6.5552103582739205E-2</v>
      </c>
      <c r="K17" s="13">
        <f t="shared" si="0"/>
        <v>4342.3738450604123</v>
      </c>
      <c r="L17" s="1">
        <f t="shared" si="10"/>
        <v>4444516.3562333081</v>
      </c>
      <c r="M17" s="63">
        <f t="shared" si="3"/>
        <v>2108.2021620881874</v>
      </c>
      <c r="N17" s="1">
        <f t="shared" si="4"/>
        <v>4132.0762376928469</v>
      </c>
      <c r="O17" s="23">
        <f t="shared" si="2"/>
        <v>2052.3738450604123</v>
      </c>
      <c r="P17" s="1">
        <f t="shared" si="5"/>
        <v>4444516.3562333081</v>
      </c>
      <c r="Q17" s="63">
        <f t="shared" si="6"/>
        <v>2108.2021620881874</v>
      </c>
      <c r="R17" s="1">
        <f t="shared" si="7"/>
        <v>4132.0762376928469</v>
      </c>
      <c r="U17" s="14"/>
    </row>
    <row r="18" spans="1:21" hidden="1" x14ac:dyDescent="0.3">
      <c r="A18" t="s">
        <v>147</v>
      </c>
      <c r="B18">
        <v>2015</v>
      </c>
      <c r="C18" t="s">
        <v>31</v>
      </c>
      <c r="D18" s="13">
        <v>1554</v>
      </c>
      <c r="E18" s="32">
        <v>2540</v>
      </c>
      <c r="F18" s="32">
        <v>2600133.5333153256</v>
      </c>
      <c r="G18" s="32">
        <v>692</v>
      </c>
      <c r="H18" s="32">
        <v>1252334.169496496</v>
      </c>
      <c r="I18" s="65">
        <f t="shared" si="8"/>
        <v>0.78589108910891092</v>
      </c>
      <c r="J18" s="65">
        <f t="shared" si="9"/>
        <v>8.54570778045982E-2</v>
      </c>
      <c r="K18" s="13">
        <f t="shared" si="0"/>
        <v>1977.3732283464567</v>
      </c>
      <c r="L18" s="1">
        <f t="shared" si="10"/>
        <v>541004.16542835603</v>
      </c>
      <c r="M18" s="63">
        <f t="shared" si="3"/>
        <v>735.52985352625626</v>
      </c>
      <c r="N18" s="1">
        <f t="shared" si="4"/>
        <v>1441.6385129114622</v>
      </c>
      <c r="O18" s="23">
        <f t="shared" si="2"/>
        <v>423.3732283464567</v>
      </c>
      <c r="P18" s="1">
        <f t="shared" si="5"/>
        <v>541004.16542835603</v>
      </c>
      <c r="Q18" s="63">
        <f t="shared" si="6"/>
        <v>735.52985352625626</v>
      </c>
      <c r="R18" s="1">
        <f t="shared" si="7"/>
        <v>1441.6385129114622</v>
      </c>
      <c r="U18" s="14"/>
    </row>
    <row r="19" spans="1:21" hidden="1" x14ac:dyDescent="0.3">
      <c r="A19" t="s">
        <v>147</v>
      </c>
      <c r="B19">
        <v>2016</v>
      </c>
      <c r="C19" t="s">
        <v>31</v>
      </c>
      <c r="D19" s="13">
        <v>1266</v>
      </c>
      <c r="E19" s="32">
        <v>2425</v>
      </c>
      <c r="F19" s="32">
        <v>4463242.765252254</v>
      </c>
      <c r="G19" s="32">
        <v>1896</v>
      </c>
      <c r="H19" s="32">
        <v>4326769.5736516584</v>
      </c>
      <c r="I19" s="65">
        <f t="shared" si="8"/>
        <v>0.56121268224947929</v>
      </c>
      <c r="J19" s="65">
        <f t="shared" si="9"/>
        <v>0.11901239489763871</v>
      </c>
      <c r="K19" s="13">
        <f t="shared" si="0"/>
        <v>2255.8292783505153</v>
      </c>
      <c r="L19" s="1">
        <f t="shared" si="10"/>
        <v>1922869.0069858201</v>
      </c>
      <c r="M19" s="63">
        <f t="shared" si="3"/>
        <v>1386.6755233239751</v>
      </c>
      <c r="N19" s="1">
        <f t="shared" si="4"/>
        <v>2717.8840257149909</v>
      </c>
      <c r="O19" s="23">
        <f t="shared" si="2"/>
        <v>989.82927835051532</v>
      </c>
      <c r="P19" s="1">
        <f t="shared" si="5"/>
        <v>1922869.0069858201</v>
      </c>
      <c r="Q19" s="63">
        <f t="shared" si="6"/>
        <v>1386.6755233239751</v>
      </c>
      <c r="R19" s="1">
        <f t="shared" si="7"/>
        <v>2717.8840257149909</v>
      </c>
      <c r="U19" s="14"/>
    </row>
    <row r="20" spans="1:21" hidden="1" x14ac:dyDescent="0.3">
      <c r="A20" t="s">
        <v>147</v>
      </c>
      <c r="B20">
        <v>2017</v>
      </c>
      <c r="C20" t="s">
        <v>31</v>
      </c>
      <c r="D20" s="13">
        <v>1358</v>
      </c>
      <c r="E20" s="32">
        <v>1753</v>
      </c>
      <c r="F20" s="32">
        <v>2530364.4684024104</v>
      </c>
      <c r="G20" s="32">
        <v>185</v>
      </c>
      <c r="H20" s="32">
        <v>152076.59028628605</v>
      </c>
      <c r="I20" s="65">
        <f t="shared" ref="I20:I23" si="11">E20/(E20+G20)</f>
        <v>0.90454076367389058</v>
      </c>
      <c r="J20" s="65">
        <f t="shared" ref="J20:J23" si="12">((((E20)^2*H20)+((G20)^2*F20))/(E20+G20)^4)</f>
        <v>3.9268407407334019E-2</v>
      </c>
      <c r="K20" s="13">
        <f t="shared" si="0"/>
        <v>1501.3143183114662</v>
      </c>
      <c r="L20" s="1">
        <f t="shared" si="10"/>
        <v>108175.83458450034</v>
      </c>
      <c r="M20" s="63">
        <f t="shared" si="3"/>
        <v>328.9009495037987</v>
      </c>
      <c r="N20" s="1">
        <f t="shared" si="4"/>
        <v>644.64586102744545</v>
      </c>
      <c r="O20" s="23">
        <f t="shared" si="2"/>
        <v>143.3143183114662</v>
      </c>
      <c r="P20" s="1">
        <f t="shared" si="5"/>
        <v>108175.83458450034</v>
      </c>
      <c r="Q20" s="63">
        <f t="shared" si="6"/>
        <v>328.9009495037987</v>
      </c>
      <c r="R20" s="1">
        <f t="shared" si="7"/>
        <v>644.64586102744545</v>
      </c>
      <c r="U20" s="14"/>
    </row>
    <row r="21" spans="1:21" hidden="1" x14ac:dyDescent="0.3">
      <c r="A21" t="s">
        <v>147</v>
      </c>
      <c r="B21">
        <v>2018</v>
      </c>
      <c r="C21" t="s">
        <v>31</v>
      </c>
      <c r="D21" s="13">
        <v>872</v>
      </c>
      <c r="E21" s="32">
        <v>1623</v>
      </c>
      <c r="F21" s="32">
        <v>3091530.5618498526</v>
      </c>
      <c r="G21" s="32">
        <v>1074</v>
      </c>
      <c r="H21" s="32">
        <v>820718.19571872021</v>
      </c>
      <c r="I21" s="65">
        <f t="shared" si="11"/>
        <v>0.60177975528364847</v>
      </c>
      <c r="J21" s="65">
        <f t="shared" si="12"/>
        <v>0.10826059789145553</v>
      </c>
      <c r="K21" s="13">
        <f>D21/I21</f>
        <v>1449.0351201478743</v>
      </c>
      <c r="L21" s="1">
        <f>(D21^2)*J21*(1/(I21^4))</f>
        <v>627701.40047612309</v>
      </c>
      <c r="M21" s="63">
        <f t="shared" si="3"/>
        <v>792.27608854244943</v>
      </c>
      <c r="N21" s="1">
        <f t="shared" si="4"/>
        <v>1552.8611335432008</v>
      </c>
      <c r="O21" s="23">
        <f t="shared" si="2"/>
        <v>577.0351201478743</v>
      </c>
      <c r="P21" s="1">
        <f t="shared" si="5"/>
        <v>627701.40047612309</v>
      </c>
      <c r="Q21" s="63">
        <f t="shared" si="6"/>
        <v>792.27608854244943</v>
      </c>
      <c r="R21" s="1">
        <f t="shared" si="7"/>
        <v>1552.8611335432008</v>
      </c>
      <c r="U21" s="14"/>
    </row>
    <row r="22" spans="1:21" hidden="1" x14ac:dyDescent="0.3">
      <c r="A22" t="s">
        <v>147</v>
      </c>
      <c r="B22">
        <v>2019</v>
      </c>
      <c r="C22" t="s">
        <v>31</v>
      </c>
      <c r="D22" s="13">
        <v>833</v>
      </c>
      <c r="E22" s="32">
        <v>1497</v>
      </c>
      <c r="F22" s="32">
        <v>3067010.5520520653</v>
      </c>
      <c r="G22" s="32">
        <v>3757</v>
      </c>
      <c r="H22" s="32">
        <v>7757055.8255194975</v>
      </c>
      <c r="I22" s="65">
        <f t="shared" si="11"/>
        <v>0.2849257708412638</v>
      </c>
      <c r="J22" s="65">
        <f t="shared" si="12"/>
        <v>7.9624534579870107E-2</v>
      </c>
      <c r="K22" s="13">
        <f t="shared" ref="K22:K25" si="13">D22/I22</f>
        <v>2923.5684702738808</v>
      </c>
      <c r="L22" s="1">
        <f t="shared" ref="L22:L24" si="14">(D22^2)*J22*(1/(I22^4))</f>
        <v>8383202.9864030564</v>
      </c>
      <c r="M22" s="63">
        <f t="shared" ref="M22:M24" si="15">SQRT(L22)</f>
        <v>2895.376139019429</v>
      </c>
      <c r="N22" s="1">
        <f t="shared" ref="N22:N24" si="16">(1.96*M22)</f>
        <v>5674.9372324780807</v>
      </c>
      <c r="O22" s="23">
        <f t="shared" ref="O22:O24" si="17">K22-D22</f>
        <v>2090.5684702738808</v>
      </c>
      <c r="P22" s="1">
        <f t="shared" ref="P22:P24" si="18">L22</f>
        <v>8383202.9864030564</v>
      </c>
      <c r="Q22" s="63">
        <f t="shared" ref="Q22:Q24" si="19">SQRT(P22)</f>
        <v>2895.376139019429</v>
      </c>
      <c r="R22" s="1">
        <f t="shared" ref="R22:R24" si="20">(1.96*Q22)</f>
        <v>5674.9372324780807</v>
      </c>
    </row>
    <row r="23" spans="1:21" hidden="1" x14ac:dyDescent="0.3">
      <c r="A23" t="s">
        <v>147</v>
      </c>
      <c r="B23">
        <v>2020</v>
      </c>
      <c r="C23" t="s">
        <v>31</v>
      </c>
      <c r="D23" s="13">
        <v>237</v>
      </c>
      <c r="E23" s="32">
        <v>857</v>
      </c>
      <c r="F23" s="32">
        <v>1112206.4016366366</v>
      </c>
      <c r="G23" s="52">
        <v>2376</v>
      </c>
      <c r="H23" s="32">
        <v>5755337.9011711702</v>
      </c>
      <c r="I23" s="65">
        <f t="shared" si="11"/>
        <v>0.26507887411073305</v>
      </c>
      <c r="J23" s="65">
        <f t="shared" si="12"/>
        <v>9.6162858436499979E-2</v>
      </c>
      <c r="K23" s="13">
        <f t="shared" si="13"/>
        <v>894.07351225204206</v>
      </c>
      <c r="L23" s="1">
        <f t="shared" si="14"/>
        <v>1093965.4017216102</v>
      </c>
      <c r="M23" s="63">
        <f t="shared" si="15"/>
        <v>1045.928009817889</v>
      </c>
      <c r="N23" s="1">
        <f t="shared" si="16"/>
        <v>2050.0188992430626</v>
      </c>
      <c r="O23" s="23">
        <f t="shared" si="17"/>
        <v>657.07351225204206</v>
      </c>
      <c r="P23" s="1">
        <f t="shared" si="18"/>
        <v>1093965.4017216102</v>
      </c>
      <c r="Q23" s="63">
        <f t="shared" si="19"/>
        <v>1045.928009817889</v>
      </c>
      <c r="R23" s="1">
        <f t="shared" si="20"/>
        <v>2050.0188992430626</v>
      </c>
    </row>
    <row r="24" spans="1:21" hidden="1" x14ac:dyDescent="0.3">
      <c r="A24" t="s">
        <v>147</v>
      </c>
      <c r="B24">
        <v>2021</v>
      </c>
      <c r="C24" t="s">
        <v>31</v>
      </c>
      <c r="D24" s="13">
        <v>1479</v>
      </c>
      <c r="E24" s="32">
        <v>5377</v>
      </c>
      <c r="F24" s="32">
        <v>12632643.366981</v>
      </c>
      <c r="G24" s="52">
        <v>661</v>
      </c>
      <c r="H24" s="32">
        <v>731661.87132632569</v>
      </c>
      <c r="I24" s="65">
        <f t="shared" ref="I24:I25" si="21">E24/(E24+G24)</f>
        <v>0.89052666445842998</v>
      </c>
      <c r="J24" s="65">
        <f t="shared" ref="J24:J25" si="22">((((E24)^2*H24)+((G24)^2*F24))/(E24+G24)^4)</f>
        <v>2.0068062630692104E-2</v>
      </c>
      <c r="K24" s="13">
        <f t="shared" si="13"/>
        <v>1660.8149525757856</v>
      </c>
      <c r="L24" s="1">
        <f t="shared" si="14"/>
        <v>69799.784950581394</v>
      </c>
      <c r="M24" s="63">
        <f t="shared" si="15"/>
        <v>264.19648928511788</v>
      </c>
      <c r="N24" s="1">
        <f t="shared" si="16"/>
        <v>517.82511899883104</v>
      </c>
      <c r="O24" s="23">
        <f t="shared" si="17"/>
        <v>181.81495257578558</v>
      </c>
      <c r="P24" s="1">
        <f t="shared" si="18"/>
        <v>69799.784950581394</v>
      </c>
      <c r="Q24" s="63">
        <f t="shared" si="19"/>
        <v>264.19648928511788</v>
      </c>
      <c r="R24" s="1">
        <f t="shared" si="20"/>
        <v>517.82511899883104</v>
      </c>
    </row>
    <row r="25" spans="1:21" hidden="1" x14ac:dyDescent="0.3">
      <c r="A25" t="s">
        <v>147</v>
      </c>
      <c r="B25">
        <v>2022</v>
      </c>
      <c r="C25" t="s">
        <v>31</v>
      </c>
      <c r="D25" s="13">
        <v>583</v>
      </c>
      <c r="E25" s="68">
        <v>3696</v>
      </c>
      <c r="F25" s="68">
        <v>9069148.4215325452</v>
      </c>
      <c r="G25" s="71">
        <v>1493</v>
      </c>
      <c r="H25" s="68">
        <v>2665744.7478919048</v>
      </c>
      <c r="I25" s="65">
        <f t="shared" si="21"/>
        <v>0.7122759683946811</v>
      </c>
      <c r="J25" s="65">
        <f t="shared" si="22"/>
        <v>7.8111988745412086E-2</v>
      </c>
      <c r="K25" s="13">
        <f t="shared" si="13"/>
        <v>818.50297619047615</v>
      </c>
      <c r="L25" s="1">
        <f t="shared" ref="L25" si="23">(D25^2)*J25*(1/(I25^4))</f>
        <v>103148.19610504988</v>
      </c>
      <c r="M25" s="63">
        <f t="shared" ref="M25" si="24">SQRT(L25)</f>
        <v>321.16692872251008</v>
      </c>
      <c r="N25" s="1">
        <f t="shared" ref="N25" si="25">(1.96*M25)</f>
        <v>629.48718029611973</v>
      </c>
      <c r="O25" s="23">
        <f t="shared" ref="O25" si="26">K25-D25</f>
        <v>235.50297619047615</v>
      </c>
      <c r="P25" s="1">
        <f t="shared" ref="P25" si="27">L25</f>
        <v>103148.19610504988</v>
      </c>
      <c r="Q25" s="63">
        <f t="shared" ref="Q25" si="28">SQRT(P25)</f>
        <v>321.16692872251008</v>
      </c>
      <c r="R25" s="1">
        <f t="shared" ref="R25" si="29">(1.96*Q25)</f>
        <v>629.48718029611973</v>
      </c>
    </row>
    <row r="26" spans="1:21" hidden="1" x14ac:dyDescent="0.3">
      <c r="A26" t="s">
        <v>147</v>
      </c>
      <c r="B26">
        <v>1999</v>
      </c>
      <c r="C26" t="s">
        <v>38</v>
      </c>
      <c r="D26" s="13">
        <v>315</v>
      </c>
      <c r="E26" s="1"/>
      <c r="F26" s="1"/>
      <c r="G26" s="1"/>
      <c r="H26" s="1"/>
      <c r="I26" s="64">
        <v>0.72609506645190613</v>
      </c>
      <c r="J26" s="64">
        <v>8.1641574999999994E-2</v>
      </c>
      <c r="K26" s="13">
        <f>D26/I26</f>
        <v>433.82748975180436</v>
      </c>
      <c r="L26" s="1">
        <f t="shared" si="10"/>
        <v>29144.62947539573</v>
      </c>
      <c r="M26" s="63">
        <f t="shared" si="3"/>
        <v>170.71798228480716</v>
      </c>
      <c r="N26" s="1">
        <f t="shared" si="4"/>
        <v>334.60724527822202</v>
      </c>
      <c r="O26" s="23">
        <f t="shared" si="2"/>
        <v>118.82748975180436</v>
      </c>
      <c r="P26" s="1">
        <f t="shared" si="5"/>
        <v>29144.62947539573</v>
      </c>
      <c r="Q26" s="63">
        <f t="shared" si="6"/>
        <v>170.71798228480716</v>
      </c>
      <c r="R26" s="1">
        <f t="shared" si="7"/>
        <v>334.60724527822202</v>
      </c>
    </row>
    <row r="27" spans="1:21" hidden="1" x14ac:dyDescent="0.3">
      <c r="A27" t="s">
        <v>147</v>
      </c>
      <c r="B27">
        <v>2000</v>
      </c>
      <c r="C27" t="s">
        <v>38</v>
      </c>
      <c r="D27" s="13">
        <v>436</v>
      </c>
      <c r="E27" s="1"/>
      <c r="F27" s="1"/>
      <c r="G27" s="1"/>
      <c r="H27" s="1"/>
      <c r="I27" s="64">
        <v>0.72609506645190613</v>
      </c>
      <c r="J27" s="64">
        <v>8.1641574999999994E-2</v>
      </c>
      <c r="K27" s="13">
        <f t="shared" si="0"/>
        <v>600.47233502154506</v>
      </c>
      <c r="L27" s="1">
        <f t="shared" si="10"/>
        <v>55835.499972333862</v>
      </c>
      <c r="M27" s="63">
        <f t="shared" si="3"/>
        <v>236.29536595611404</v>
      </c>
      <c r="N27" s="32">
        <f t="shared" si="4"/>
        <v>463.13891727398351</v>
      </c>
      <c r="O27" s="23">
        <f t="shared" si="2"/>
        <v>164.47233502154506</v>
      </c>
      <c r="P27" s="1">
        <f t="shared" si="5"/>
        <v>55835.499972333862</v>
      </c>
      <c r="Q27" s="63">
        <f t="shared" si="6"/>
        <v>236.29536595611404</v>
      </c>
      <c r="R27" s="1">
        <f t="shared" si="7"/>
        <v>463.13891727398351</v>
      </c>
    </row>
    <row r="28" spans="1:21" hidden="1" x14ac:dyDescent="0.3">
      <c r="A28" t="s">
        <v>147</v>
      </c>
      <c r="B28">
        <v>2001</v>
      </c>
      <c r="C28" t="s">
        <v>38</v>
      </c>
      <c r="D28" s="13">
        <v>432</v>
      </c>
      <c r="E28" s="1"/>
      <c r="F28" s="1"/>
      <c r="G28" s="1"/>
      <c r="H28" s="1"/>
      <c r="I28" s="64">
        <v>0.72609506645190613</v>
      </c>
      <c r="J28" s="64">
        <v>8.1641574999999994E-2</v>
      </c>
      <c r="K28" s="13">
        <f t="shared" si="0"/>
        <v>594.96341451676028</v>
      </c>
      <c r="L28" s="1">
        <f t="shared" si="10"/>
        <v>54815.694948009608</v>
      </c>
      <c r="M28" s="63">
        <f t="shared" si="3"/>
        <v>234.12751856202127</v>
      </c>
      <c r="N28" s="32">
        <f t="shared" si="4"/>
        <v>458.88993638156165</v>
      </c>
      <c r="O28" s="23">
        <f t="shared" si="2"/>
        <v>162.96341451676028</v>
      </c>
      <c r="P28" s="1">
        <f t="shared" si="5"/>
        <v>54815.694948009608</v>
      </c>
      <c r="Q28" s="63">
        <f t="shared" si="6"/>
        <v>234.12751856202127</v>
      </c>
      <c r="R28" s="1">
        <f t="shared" si="7"/>
        <v>458.88993638156165</v>
      </c>
    </row>
    <row r="29" spans="1:21" hidden="1" x14ac:dyDescent="0.3">
      <c r="A29" t="s">
        <v>147</v>
      </c>
      <c r="B29">
        <v>2002</v>
      </c>
      <c r="C29" t="s">
        <v>38</v>
      </c>
      <c r="D29" s="13">
        <v>411</v>
      </c>
      <c r="E29" s="1"/>
      <c r="F29" s="1"/>
      <c r="G29" s="1"/>
      <c r="H29" s="1"/>
      <c r="I29" s="64">
        <v>0.72609506645190613</v>
      </c>
      <c r="J29" s="64">
        <v>8.1641574999999994E-2</v>
      </c>
      <c r="K29" s="13">
        <f t="shared" si="0"/>
        <v>566.04158186663994</v>
      </c>
      <c r="L29" s="1">
        <f t="shared" si="10"/>
        <v>49615.922959065989</v>
      </c>
      <c r="M29" s="63">
        <f t="shared" si="3"/>
        <v>222.74631974303412</v>
      </c>
      <c r="N29" s="32">
        <f t="shared" si="4"/>
        <v>436.58278669634689</v>
      </c>
      <c r="O29" s="23">
        <f t="shared" si="2"/>
        <v>155.04158186663994</v>
      </c>
      <c r="P29" s="1">
        <f t="shared" si="5"/>
        <v>49615.922959065989</v>
      </c>
      <c r="Q29" s="63">
        <f t="shared" si="6"/>
        <v>222.74631974303412</v>
      </c>
      <c r="R29" s="1">
        <f t="shared" si="7"/>
        <v>436.58278669634689</v>
      </c>
    </row>
    <row r="30" spans="1:21" hidden="1" x14ac:dyDescent="0.3">
      <c r="A30" t="s">
        <v>147</v>
      </c>
      <c r="B30">
        <v>2003</v>
      </c>
      <c r="C30" t="s">
        <v>38</v>
      </c>
      <c r="D30" s="13">
        <v>649</v>
      </c>
      <c r="E30" s="1"/>
      <c r="F30" s="1"/>
      <c r="G30" s="1"/>
      <c r="H30" s="1"/>
      <c r="I30" s="64">
        <v>0.72609506645190613</v>
      </c>
      <c r="J30" s="64">
        <v>8.1641574999999994E-2</v>
      </c>
      <c r="K30" s="13">
        <f t="shared" si="0"/>
        <v>893.82235190133656</v>
      </c>
      <c r="L30" s="1">
        <f t="shared" si="10"/>
        <v>123716.27190391693</v>
      </c>
      <c r="M30" s="63">
        <f t="shared" si="3"/>
        <v>351.73323969155507</v>
      </c>
      <c r="N30" s="32">
        <f t="shared" si="4"/>
        <v>689.39714979544794</v>
      </c>
      <c r="O30" s="23">
        <f t="shared" si="2"/>
        <v>244.82235190133656</v>
      </c>
      <c r="P30" s="1">
        <f t="shared" si="5"/>
        <v>123716.27190391693</v>
      </c>
      <c r="Q30" s="63">
        <f t="shared" si="6"/>
        <v>351.73323969155507</v>
      </c>
      <c r="R30" s="1">
        <f t="shared" si="7"/>
        <v>689.39714979544794</v>
      </c>
    </row>
    <row r="31" spans="1:21" hidden="1" x14ac:dyDescent="0.3">
      <c r="A31" t="s">
        <v>147</v>
      </c>
      <c r="B31">
        <v>2004</v>
      </c>
      <c r="C31" t="s">
        <v>38</v>
      </c>
      <c r="D31" s="13">
        <v>318</v>
      </c>
      <c r="E31" s="1"/>
      <c r="F31" s="1"/>
      <c r="G31" s="1"/>
      <c r="H31" s="1"/>
      <c r="I31" s="64">
        <v>0.72609506645190613</v>
      </c>
      <c r="J31" s="64">
        <v>8.1641574999999994E-2</v>
      </c>
      <c r="K31" s="13">
        <f t="shared" si="0"/>
        <v>437.95918013039295</v>
      </c>
      <c r="L31" s="1">
        <f t="shared" si="10"/>
        <v>29702.408778734371</v>
      </c>
      <c r="M31" s="63">
        <f t="shared" si="3"/>
        <v>172.34386783037675</v>
      </c>
      <c r="N31" s="32">
        <f t="shared" si="4"/>
        <v>337.79398094753844</v>
      </c>
      <c r="O31" s="23">
        <f t="shared" si="2"/>
        <v>119.95918013039295</v>
      </c>
      <c r="P31" s="1">
        <f t="shared" si="5"/>
        <v>29702.408778734371</v>
      </c>
      <c r="Q31" s="63">
        <f t="shared" si="6"/>
        <v>172.34386783037675</v>
      </c>
      <c r="R31" s="1">
        <f t="shared" si="7"/>
        <v>337.79398094753844</v>
      </c>
    </row>
    <row r="32" spans="1:21" hidden="1" x14ac:dyDescent="0.3">
      <c r="A32" t="s">
        <v>147</v>
      </c>
      <c r="B32">
        <v>2005</v>
      </c>
      <c r="C32" t="s">
        <v>38</v>
      </c>
      <c r="D32" s="13">
        <v>421</v>
      </c>
      <c r="E32" s="1"/>
      <c r="F32" s="1"/>
      <c r="G32" s="1"/>
      <c r="H32" s="1"/>
      <c r="I32" s="64">
        <v>0.72609506645190613</v>
      </c>
      <c r="J32" s="64">
        <v>8.1641574999999994E-2</v>
      </c>
      <c r="K32" s="13">
        <f t="shared" si="0"/>
        <v>579.81388312860201</v>
      </c>
      <c r="L32" s="1">
        <f t="shared" si="10"/>
        <v>52059.695367584929</v>
      </c>
      <c r="M32" s="63">
        <f t="shared" si="3"/>
        <v>228.16593822826607</v>
      </c>
      <c r="N32" s="32">
        <f t="shared" si="4"/>
        <v>447.20523892740147</v>
      </c>
      <c r="O32" s="23">
        <f t="shared" si="2"/>
        <v>158.81388312860201</v>
      </c>
      <c r="P32" s="1">
        <f t="shared" si="5"/>
        <v>52059.695367584929</v>
      </c>
      <c r="Q32" s="63">
        <f t="shared" si="6"/>
        <v>228.16593822826607</v>
      </c>
      <c r="R32" s="1">
        <f t="shared" si="7"/>
        <v>447.20523892740147</v>
      </c>
    </row>
    <row r="33" spans="1:18" hidden="1" x14ac:dyDescent="0.3">
      <c r="A33" t="s">
        <v>147</v>
      </c>
      <c r="B33">
        <v>2006</v>
      </c>
      <c r="C33" t="s">
        <v>38</v>
      </c>
      <c r="D33" s="13">
        <v>547</v>
      </c>
      <c r="E33" s="1"/>
      <c r="F33" s="1"/>
      <c r="G33" s="1"/>
      <c r="H33" s="1"/>
      <c r="I33" s="64">
        <v>0.72609506645190613</v>
      </c>
      <c r="J33" s="64">
        <v>8.1641574999999994E-2</v>
      </c>
      <c r="K33" s="13">
        <f t="shared" si="0"/>
        <v>753.34487902932369</v>
      </c>
      <c r="L33" s="1">
        <f t="shared" si="10"/>
        <v>87884.458964007878</v>
      </c>
      <c r="M33" s="63">
        <f t="shared" si="3"/>
        <v>296.45313114218897</v>
      </c>
      <c r="N33" s="32">
        <f t="shared" si="4"/>
        <v>581.04813703869036</v>
      </c>
      <c r="O33" s="23">
        <f t="shared" si="2"/>
        <v>206.34487902932369</v>
      </c>
      <c r="P33" s="1">
        <f t="shared" si="5"/>
        <v>87884.458964007878</v>
      </c>
      <c r="Q33" s="63">
        <f t="shared" si="6"/>
        <v>296.45313114218897</v>
      </c>
      <c r="R33" s="1">
        <f t="shared" si="7"/>
        <v>581.04813703869036</v>
      </c>
    </row>
    <row r="34" spans="1:18" hidden="1" x14ac:dyDescent="0.3">
      <c r="A34" t="s">
        <v>147</v>
      </c>
      <c r="B34">
        <v>2007</v>
      </c>
      <c r="C34" t="s">
        <v>38</v>
      </c>
      <c r="D34" s="13">
        <v>396</v>
      </c>
      <c r="E34" s="1"/>
      <c r="F34" s="1"/>
      <c r="G34" s="1"/>
      <c r="H34" s="1"/>
      <c r="I34" s="64">
        <v>0.72609506645190613</v>
      </c>
      <c r="J34" s="64">
        <v>8.1641574999999994E-2</v>
      </c>
      <c r="K34" s="13">
        <f t="shared" si="0"/>
        <v>545.3831299736969</v>
      </c>
      <c r="L34" s="1">
        <f t="shared" si="10"/>
        <v>46060.410338258072</v>
      </c>
      <c r="M34" s="63">
        <f t="shared" si="3"/>
        <v>214.61689201518615</v>
      </c>
      <c r="N34" s="32">
        <f t="shared" si="4"/>
        <v>420.64910834976484</v>
      </c>
      <c r="O34" s="23">
        <f t="shared" si="2"/>
        <v>149.3831299736969</v>
      </c>
      <c r="P34" s="1">
        <f t="shared" si="5"/>
        <v>46060.410338258072</v>
      </c>
      <c r="Q34" s="63">
        <f t="shared" si="6"/>
        <v>214.61689201518615</v>
      </c>
      <c r="R34" s="1">
        <f t="shared" si="7"/>
        <v>420.64910834976484</v>
      </c>
    </row>
    <row r="35" spans="1:18" hidden="1" x14ac:dyDescent="0.3">
      <c r="A35" t="s">
        <v>147</v>
      </c>
      <c r="B35">
        <v>2008</v>
      </c>
      <c r="C35" t="s">
        <v>38</v>
      </c>
      <c r="D35" s="13">
        <v>575</v>
      </c>
      <c r="E35" s="1"/>
      <c r="F35" s="1"/>
      <c r="G35" s="1"/>
      <c r="H35" s="1"/>
      <c r="I35" s="64">
        <v>0.72609506645190613</v>
      </c>
      <c r="J35" s="64">
        <v>8.1641574999999994E-2</v>
      </c>
      <c r="K35" s="13">
        <f t="shared" si="0"/>
        <v>791.9073225628174</v>
      </c>
      <c r="L35" s="1">
        <f t="shared" si="10"/>
        <v>97112.049587328933</v>
      </c>
      <c r="M35" s="63">
        <f t="shared" si="3"/>
        <v>311.62806290083847</v>
      </c>
      <c r="N35" s="32">
        <f t="shared" si="4"/>
        <v>610.79100328564334</v>
      </c>
      <c r="O35" s="23">
        <f t="shared" si="2"/>
        <v>216.9073225628174</v>
      </c>
      <c r="P35" s="1">
        <f>L35</f>
        <v>97112.049587328933</v>
      </c>
      <c r="Q35" s="63">
        <f t="shared" si="6"/>
        <v>311.62806290083847</v>
      </c>
      <c r="R35" s="1">
        <f>(1.96*Q35)</f>
        <v>610.79100328564334</v>
      </c>
    </row>
    <row r="36" spans="1:18" hidden="1" x14ac:dyDescent="0.3">
      <c r="A36" t="s">
        <v>147</v>
      </c>
      <c r="B36">
        <v>2009</v>
      </c>
      <c r="C36" t="s">
        <v>38</v>
      </c>
      <c r="D36" s="13">
        <v>695</v>
      </c>
      <c r="E36" s="1"/>
      <c r="F36" s="1"/>
      <c r="G36" s="1"/>
      <c r="H36" s="1"/>
      <c r="I36" s="64">
        <v>0.72609506645190613</v>
      </c>
      <c r="J36" s="64">
        <v>8.1641574999999994E-2</v>
      </c>
      <c r="K36" s="13">
        <f t="shared" si="0"/>
        <v>957.1749377063619</v>
      </c>
      <c r="L36" s="1">
        <f t="shared" si="10"/>
        <v>141875.38072414233</v>
      </c>
      <c r="M36" s="63">
        <f t="shared" si="3"/>
        <v>376.66348472362216</v>
      </c>
      <c r="N36" s="32">
        <f t="shared" si="4"/>
        <v>738.26043005829945</v>
      </c>
      <c r="O36" s="23">
        <f t="shared" si="2"/>
        <v>262.1749377063619</v>
      </c>
      <c r="P36" s="1">
        <f t="shared" si="5"/>
        <v>141875.38072414233</v>
      </c>
      <c r="Q36" s="63">
        <f t="shared" si="6"/>
        <v>376.66348472362216</v>
      </c>
      <c r="R36" s="1">
        <f t="shared" si="7"/>
        <v>738.26043005829945</v>
      </c>
    </row>
    <row r="37" spans="1:18" hidden="1" x14ac:dyDescent="0.3">
      <c r="A37" t="s">
        <v>147</v>
      </c>
      <c r="B37">
        <v>2010</v>
      </c>
      <c r="C37" t="s">
        <v>38</v>
      </c>
      <c r="D37" s="13">
        <v>527</v>
      </c>
      <c r="E37" s="1"/>
      <c r="F37" s="1"/>
      <c r="G37" s="1"/>
      <c r="H37" s="1"/>
      <c r="I37" s="64">
        <v>0.72609506645190613</v>
      </c>
      <c r="J37" s="64">
        <v>8.1641574999999994E-2</v>
      </c>
      <c r="K37" s="13">
        <f t="shared" si="0"/>
        <v>725.80027650539967</v>
      </c>
      <c r="L37" s="1">
        <f t="shared" si="10"/>
        <v>81575.296543937322</v>
      </c>
      <c r="M37" s="63">
        <f t="shared" si="3"/>
        <v>285.61389417172501</v>
      </c>
      <c r="N37" s="32">
        <f t="shared" si="4"/>
        <v>559.80323257658097</v>
      </c>
      <c r="O37" s="23">
        <f t="shared" si="2"/>
        <v>198.80027650539967</v>
      </c>
      <c r="P37" s="1">
        <f t="shared" si="5"/>
        <v>81575.296543937322</v>
      </c>
      <c r="Q37" s="63">
        <f t="shared" si="6"/>
        <v>285.61389417172501</v>
      </c>
      <c r="R37" s="1">
        <f t="shared" si="7"/>
        <v>559.80323257658097</v>
      </c>
    </row>
    <row r="38" spans="1:18" hidden="1" x14ac:dyDescent="0.3">
      <c r="A38" t="s">
        <v>147</v>
      </c>
      <c r="B38">
        <v>2011</v>
      </c>
      <c r="C38" t="s">
        <v>38</v>
      </c>
      <c r="D38" s="13">
        <v>399</v>
      </c>
      <c r="E38" s="32">
        <v>768</v>
      </c>
      <c r="F38" s="32">
        <v>441077.30640640698</v>
      </c>
      <c r="G38" s="32">
        <v>0</v>
      </c>
      <c r="H38" s="32">
        <v>43829.152640640663</v>
      </c>
      <c r="I38" s="65">
        <f t="shared" ref="I38:I44" si="30">E38/(E38+G38)</f>
        <v>1</v>
      </c>
      <c r="J38" s="65">
        <f>((((E38)^2*H38)+((G38)^2*F38))/(E38+G38)^4)</f>
        <v>7.4308866103516752E-2</v>
      </c>
      <c r="K38" s="13">
        <f t="shared" si="0"/>
        <v>399</v>
      </c>
      <c r="L38" s="1">
        <f t="shared" si="10"/>
        <v>11830.04579254597</v>
      </c>
      <c r="M38" s="63">
        <f t="shared" si="3"/>
        <v>108.76601395907625</v>
      </c>
      <c r="N38" s="32">
        <f t="shared" si="4"/>
        <v>213.18138735978945</v>
      </c>
      <c r="O38" s="23">
        <f t="shared" si="2"/>
        <v>0</v>
      </c>
      <c r="P38" s="1">
        <f t="shared" si="5"/>
        <v>11830.04579254597</v>
      </c>
      <c r="Q38" s="63">
        <f t="shared" si="6"/>
        <v>108.76601395907625</v>
      </c>
      <c r="R38" s="1">
        <f t="shared" si="7"/>
        <v>213.18138735978945</v>
      </c>
    </row>
    <row r="39" spans="1:18" hidden="1" x14ac:dyDescent="0.3">
      <c r="A39" t="s">
        <v>147</v>
      </c>
      <c r="B39">
        <v>2012</v>
      </c>
      <c r="C39" t="s">
        <v>38</v>
      </c>
      <c r="D39" s="13">
        <v>630</v>
      </c>
      <c r="E39" s="32">
        <v>1139</v>
      </c>
      <c r="F39" s="32">
        <v>306760.31038838869</v>
      </c>
      <c r="G39" s="40">
        <v>794</v>
      </c>
      <c r="H39" s="32">
        <v>398585.77709709678</v>
      </c>
      <c r="I39" s="65">
        <f t="shared" si="30"/>
        <v>0.58923952405587166</v>
      </c>
      <c r="J39" s="65">
        <f t="shared" ref="J39:J45" si="31">((((E39)^2*H39)+((G39)^2*F39))/(E39+G39)^4)</f>
        <v>5.0889522830631119E-2</v>
      </c>
      <c r="K39" s="13">
        <f t="shared" si="0"/>
        <v>1069.1747146619844</v>
      </c>
      <c r="L39" s="1">
        <f t="shared" ref="L39:L45" si="32">(D39^2)*J39*(1/(I39^4))</f>
        <v>167549.06067360454</v>
      </c>
      <c r="M39" s="63">
        <f t="shared" si="3"/>
        <v>409.32757135771413</v>
      </c>
      <c r="N39" s="32">
        <f t="shared" si="4"/>
        <v>802.28203986111964</v>
      </c>
      <c r="O39" s="23">
        <f t="shared" si="2"/>
        <v>439.17471466198435</v>
      </c>
      <c r="P39" s="1">
        <f t="shared" si="5"/>
        <v>167549.06067360454</v>
      </c>
      <c r="Q39" s="63">
        <f t="shared" si="6"/>
        <v>409.32757135771413</v>
      </c>
      <c r="R39" s="1">
        <f t="shared" si="7"/>
        <v>802.28203986111964</v>
      </c>
    </row>
    <row r="40" spans="1:18" hidden="1" x14ac:dyDescent="0.3">
      <c r="A40" t="s">
        <v>147</v>
      </c>
      <c r="B40">
        <v>2013</v>
      </c>
      <c r="C40" t="s">
        <v>38</v>
      </c>
      <c r="D40" s="13">
        <v>951</v>
      </c>
      <c r="E40" s="32">
        <v>1370</v>
      </c>
      <c r="F40" s="32">
        <v>1030839.3226976986</v>
      </c>
      <c r="G40" s="40">
        <v>264</v>
      </c>
      <c r="H40" s="32">
        <v>234784.22563363347</v>
      </c>
      <c r="I40" s="65">
        <f t="shared" si="30"/>
        <v>0.83843329253365972</v>
      </c>
      <c r="J40" s="65">
        <f t="shared" si="31"/>
        <v>7.1894511456427987E-2</v>
      </c>
      <c r="K40" s="13">
        <f t="shared" si="0"/>
        <v>1134.258394160584</v>
      </c>
      <c r="L40" s="1">
        <f t="shared" si="32"/>
        <v>131577.82735309211</v>
      </c>
      <c r="M40" s="63">
        <f t="shared" ref="M40:M45" si="33">SQRT(L40)</f>
        <v>362.73658121713078</v>
      </c>
      <c r="N40" s="1">
        <f t="shared" si="4"/>
        <v>710.96369918557627</v>
      </c>
      <c r="O40" s="23">
        <f t="shared" si="2"/>
        <v>183.25839416058398</v>
      </c>
      <c r="P40" s="1">
        <f t="shared" si="5"/>
        <v>131577.82735309211</v>
      </c>
      <c r="Q40" s="63">
        <f t="shared" si="6"/>
        <v>362.73658121713078</v>
      </c>
      <c r="R40" s="1">
        <f t="shared" si="7"/>
        <v>710.96369918557627</v>
      </c>
    </row>
    <row r="41" spans="1:18" hidden="1" x14ac:dyDescent="0.3">
      <c r="A41" t="s">
        <v>147</v>
      </c>
      <c r="B41">
        <v>2014</v>
      </c>
      <c r="C41" t="s">
        <v>38</v>
      </c>
      <c r="D41" s="13">
        <v>1124</v>
      </c>
      <c r="E41" s="32">
        <v>894</v>
      </c>
      <c r="F41" s="32">
        <v>1037117.5470540533</v>
      </c>
      <c r="G41" s="40">
        <v>1674</v>
      </c>
      <c r="H41" s="32">
        <v>1838438.9669829789</v>
      </c>
      <c r="I41" s="65">
        <f t="shared" si="30"/>
        <v>0.34813084112149534</v>
      </c>
      <c r="J41" s="65">
        <f t="shared" si="31"/>
        <v>0.10061462914724349</v>
      </c>
      <c r="K41" s="13">
        <f t="shared" si="0"/>
        <v>3228.6711409395971</v>
      </c>
      <c r="L41" s="1">
        <f t="shared" si="32"/>
        <v>8654136.7927434687</v>
      </c>
      <c r="M41" s="63">
        <f t="shared" si="33"/>
        <v>2941.7914257716279</v>
      </c>
      <c r="N41" s="1">
        <f t="shared" si="4"/>
        <v>5765.9111945123905</v>
      </c>
      <c r="O41" s="23">
        <f t="shared" si="2"/>
        <v>2104.6711409395971</v>
      </c>
      <c r="P41" s="1">
        <f t="shared" si="5"/>
        <v>8654136.7927434687</v>
      </c>
      <c r="Q41" s="63">
        <f t="shared" si="6"/>
        <v>2941.7914257716279</v>
      </c>
      <c r="R41" s="1">
        <f t="shared" si="7"/>
        <v>5765.9111945123905</v>
      </c>
    </row>
    <row r="42" spans="1:18" hidden="1" x14ac:dyDescent="0.3">
      <c r="A42" t="s">
        <v>147</v>
      </c>
      <c r="B42">
        <v>2015</v>
      </c>
      <c r="C42" t="s">
        <v>38</v>
      </c>
      <c r="D42" s="13">
        <v>969</v>
      </c>
      <c r="E42" s="32">
        <v>1260</v>
      </c>
      <c r="F42" s="32">
        <v>1854084.8493803698</v>
      </c>
      <c r="G42" s="40">
        <v>199</v>
      </c>
      <c r="H42" s="32">
        <v>960714.85422922915</v>
      </c>
      <c r="I42" s="65">
        <f t="shared" si="30"/>
        <v>0.86360520904729265</v>
      </c>
      <c r="J42" s="65">
        <f t="shared" si="31"/>
        <v>0.35280396023372373</v>
      </c>
      <c r="K42" s="13">
        <f t="shared" si="0"/>
        <v>1122.0404761904763</v>
      </c>
      <c r="L42" s="1">
        <f t="shared" si="32"/>
        <v>595552.41854615149</v>
      </c>
      <c r="M42" s="63">
        <f t="shared" si="33"/>
        <v>771.72042771080737</v>
      </c>
      <c r="N42" s="1">
        <f t="shared" si="4"/>
        <v>1512.5720383131825</v>
      </c>
      <c r="O42" s="23">
        <f t="shared" si="2"/>
        <v>153.04047619047628</v>
      </c>
      <c r="P42" s="1">
        <f t="shared" si="5"/>
        <v>595552.41854615149</v>
      </c>
      <c r="Q42" s="63">
        <f t="shared" si="6"/>
        <v>771.72042771080737</v>
      </c>
      <c r="R42" s="1">
        <f t="shared" si="7"/>
        <v>1512.5720383131825</v>
      </c>
    </row>
    <row r="43" spans="1:18" hidden="1" x14ac:dyDescent="0.3">
      <c r="A43" t="s">
        <v>147</v>
      </c>
      <c r="B43">
        <v>2016</v>
      </c>
      <c r="C43" t="s">
        <v>38</v>
      </c>
      <c r="D43" s="13">
        <v>1927</v>
      </c>
      <c r="E43" s="59">
        <v>2425</v>
      </c>
      <c r="F43" s="59">
        <v>4463242.765252254</v>
      </c>
      <c r="G43" s="59">
        <v>1896</v>
      </c>
      <c r="H43" s="59">
        <v>4326769.5736516584</v>
      </c>
      <c r="I43" s="65">
        <f t="shared" si="30"/>
        <v>0.56121268224947929</v>
      </c>
      <c r="J43" s="65">
        <f t="shared" si="31"/>
        <v>0.11901239489763871</v>
      </c>
      <c r="K43" s="13">
        <f t="shared" si="0"/>
        <v>3433.6358762886598</v>
      </c>
      <c r="L43" s="1">
        <f>(D43^2)*J43*(1/(I43^4))</f>
        <v>4454979.5769547252</v>
      </c>
      <c r="M43" s="63">
        <f>SQRT(L43)</f>
        <v>2110.68225390624</v>
      </c>
      <c r="N43" s="1">
        <f t="shared" si="4"/>
        <v>4136.9372176562301</v>
      </c>
      <c r="O43" s="23">
        <f t="shared" si="2"/>
        <v>1506.6358762886598</v>
      </c>
      <c r="P43" s="1">
        <f t="shared" si="5"/>
        <v>4454979.5769547252</v>
      </c>
      <c r="Q43" s="63">
        <f t="shared" si="6"/>
        <v>2110.68225390624</v>
      </c>
      <c r="R43" s="1">
        <f t="shared" si="7"/>
        <v>4136.9372176562301</v>
      </c>
    </row>
    <row r="44" spans="1:18" hidden="1" x14ac:dyDescent="0.3">
      <c r="A44" t="s">
        <v>147</v>
      </c>
      <c r="B44">
        <v>2017</v>
      </c>
      <c r="C44" t="s">
        <v>38</v>
      </c>
      <c r="D44" s="13">
        <v>1190</v>
      </c>
      <c r="E44" s="32">
        <v>515</v>
      </c>
      <c r="F44" s="32">
        <v>735261.58640140085</v>
      </c>
      <c r="G44" s="40">
        <v>559</v>
      </c>
      <c r="H44" s="32">
        <v>667654.71991491469</v>
      </c>
      <c r="I44" s="65">
        <f t="shared" si="30"/>
        <v>0.47951582867783987</v>
      </c>
      <c r="J44" s="65">
        <f t="shared" si="31"/>
        <v>0.3057736898602556</v>
      </c>
      <c r="K44" s="13">
        <f t="shared" si="0"/>
        <v>2481.6699029126212</v>
      </c>
      <c r="L44" s="1">
        <f t="shared" si="32"/>
        <v>8189968.7775796074</v>
      </c>
      <c r="M44" s="63">
        <f t="shared" si="33"/>
        <v>2861.8121492473274</v>
      </c>
      <c r="N44" s="1">
        <f t="shared" si="4"/>
        <v>5609.1518125247612</v>
      </c>
      <c r="O44" s="23">
        <f t="shared" si="2"/>
        <v>1291.6699029126212</v>
      </c>
      <c r="P44" s="1">
        <f t="shared" si="5"/>
        <v>8189968.7775796074</v>
      </c>
      <c r="Q44" s="63">
        <f t="shared" si="6"/>
        <v>2861.8121492473274</v>
      </c>
      <c r="R44" s="1">
        <f t="shared" si="7"/>
        <v>5609.1518125247612</v>
      </c>
    </row>
    <row r="45" spans="1:18" hidden="1" x14ac:dyDescent="0.3">
      <c r="A45" t="s">
        <v>147</v>
      </c>
      <c r="B45">
        <v>2018</v>
      </c>
      <c r="C45" t="s">
        <v>38</v>
      </c>
      <c r="D45" s="13">
        <v>1996</v>
      </c>
      <c r="E45" s="32">
        <v>3104</v>
      </c>
      <c r="F45" s="32">
        <v>4627514.5975075318</v>
      </c>
      <c r="G45" s="40">
        <v>751</v>
      </c>
      <c r="H45" s="32">
        <v>805364.40779079136</v>
      </c>
      <c r="I45" s="65">
        <f>E45/(E45+G45)</f>
        <v>0.80518806744487681</v>
      </c>
      <c r="J45" s="65">
        <f t="shared" si="31"/>
        <v>4.6952491442995986E-2</v>
      </c>
      <c r="K45" s="13">
        <f t="shared" si="0"/>
        <v>2478.9239690721647</v>
      </c>
      <c r="L45" s="1">
        <f t="shared" si="32"/>
        <v>445031.13440802618</v>
      </c>
      <c r="M45" s="63">
        <f t="shared" si="33"/>
        <v>667.10653902358513</v>
      </c>
      <c r="N45" s="1">
        <f t="shared" si="4"/>
        <v>1307.5288164862268</v>
      </c>
      <c r="O45" s="23">
        <f t="shared" si="2"/>
        <v>482.92396907216471</v>
      </c>
      <c r="P45" s="1">
        <f t="shared" si="5"/>
        <v>445031.13440802618</v>
      </c>
      <c r="Q45" s="63">
        <f t="shared" si="6"/>
        <v>667.10653902358513</v>
      </c>
      <c r="R45" s="1">
        <f t="shared" si="7"/>
        <v>1307.5288164862268</v>
      </c>
    </row>
    <row r="46" spans="1:18" hidden="1" x14ac:dyDescent="0.3">
      <c r="A46" t="s">
        <v>147</v>
      </c>
      <c r="B46">
        <v>2019</v>
      </c>
      <c r="C46" t="s">
        <v>38</v>
      </c>
      <c r="D46" s="13">
        <v>1190</v>
      </c>
      <c r="E46" s="59">
        <v>1497</v>
      </c>
      <c r="F46" s="59">
        <v>3067010.5520520653</v>
      </c>
      <c r="G46" s="59">
        <v>3757</v>
      </c>
      <c r="H46" s="59">
        <v>7757055.8255194975</v>
      </c>
      <c r="I46" s="65">
        <f t="shared" ref="I46:I48" si="34">E46/(E46+G46)</f>
        <v>0.2849257708412638</v>
      </c>
      <c r="J46" s="65">
        <f t="shared" ref="J46:J48" si="35">((((E46)^2*H46)+((G46)^2*F46))/(E46+G46)^4)</f>
        <v>7.9624534579870107E-2</v>
      </c>
      <c r="K46" s="13">
        <f t="shared" ref="K46:K48" si="36">D46/I46</f>
        <v>4176.5263861055446</v>
      </c>
      <c r="L46" s="1">
        <f>(D46^2)*J46*(1/(I46^4))</f>
        <v>17108577.523271546</v>
      </c>
      <c r="M46" s="63">
        <f t="shared" ref="M46:M47" si="37">SQRT(L46)</f>
        <v>4136.2516271706136</v>
      </c>
      <c r="N46" s="1">
        <f t="shared" ref="N46:N48" si="38">(1.96*M46)</f>
        <v>8107.0531892544022</v>
      </c>
      <c r="O46" s="23">
        <f>K46-D46</f>
        <v>2986.5263861055446</v>
      </c>
      <c r="P46" s="1">
        <f t="shared" ref="P46:P48" si="39">L46</f>
        <v>17108577.523271546</v>
      </c>
      <c r="Q46" s="63">
        <f t="shared" ref="Q46:Q48" si="40">SQRT(P46)</f>
        <v>4136.2516271706136</v>
      </c>
      <c r="R46" s="1">
        <f t="shared" ref="R46:R48" si="41">(1.96*Q46)</f>
        <v>8107.0531892544022</v>
      </c>
    </row>
    <row r="47" spans="1:18" hidden="1" x14ac:dyDescent="0.3">
      <c r="A47" t="s">
        <v>147</v>
      </c>
      <c r="B47">
        <v>2020</v>
      </c>
      <c r="C47" t="s">
        <v>38</v>
      </c>
      <c r="D47" s="13">
        <v>1426</v>
      </c>
      <c r="E47" s="1">
        <v>957</v>
      </c>
      <c r="F47" s="1">
        <v>723544.13726025936</v>
      </c>
      <c r="G47" s="40">
        <v>171</v>
      </c>
      <c r="H47" s="32">
        <v>135252.64640240232</v>
      </c>
      <c r="I47" s="65">
        <f t="shared" si="34"/>
        <v>0.84840425531914898</v>
      </c>
      <c r="J47" s="65">
        <f t="shared" si="35"/>
        <v>8.9581003606503742E-2</v>
      </c>
      <c r="K47" s="13">
        <f t="shared" si="36"/>
        <v>1680.8025078369906</v>
      </c>
      <c r="L47" s="1">
        <f t="shared" ref="L47" si="42">(D47^2)*J47*(1/(I47^4))</f>
        <v>351595.75437687471</v>
      </c>
      <c r="M47" s="63">
        <f t="shared" si="37"/>
        <v>592.95510317128958</v>
      </c>
      <c r="N47" s="1">
        <f t="shared" si="38"/>
        <v>1162.1920022157276</v>
      </c>
      <c r="O47" s="23">
        <f t="shared" ref="O47:O48" si="43">K47-D47</f>
        <v>254.80250783699057</v>
      </c>
      <c r="P47" s="1">
        <f t="shared" si="39"/>
        <v>351595.75437687471</v>
      </c>
      <c r="Q47" s="63">
        <f t="shared" si="40"/>
        <v>592.95510317128958</v>
      </c>
      <c r="R47" s="1">
        <f t="shared" si="41"/>
        <v>1162.1920022157276</v>
      </c>
    </row>
    <row r="48" spans="1:18" hidden="1" x14ac:dyDescent="0.3">
      <c r="A48" t="s">
        <v>147</v>
      </c>
      <c r="B48">
        <v>2021</v>
      </c>
      <c r="C48" t="s">
        <v>38</v>
      </c>
      <c r="D48" s="13">
        <v>3063</v>
      </c>
      <c r="E48" s="59">
        <v>5377</v>
      </c>
      <c r="F48" s="59">
        <v>12632643.366981</v>
      </c>
      <c r="G48" s="60">
        <v>661</v>
      </c>
      <c r="H48" s="59">
        <v>731661.87132632569</v>
      </c>
      <c r="I48" s="65">
        <f t="shared" si="34"/>
        <v>0.89052666445842998</v>
      </c>
      <c r="J48" s="65">
        <f t="shared" si="35"/>
        <v>2.0068062630692104E-2</v>
      </c>
      <c r="K48" s="13">
        <f t="shared" si="36"/>
        <v>3439.5376604054304</v>
      </c>
      <c r="L48" s="1">
        <f>(D48^2)*J48*(1/(I48^4))</f>
        <v>299372.38015243434</v>
      </c>
      <c r="M48" s="63">
        <f>SQRT(L48)</f>
        <v>547.14932162293167</v>
      </c>
      <c r="N48" s="1">
        <f t="shared" si="38"/>
        <v>1072.4126703809461</v>
      </c>
      <c r="O48" s="23">
        <f t="shared" si="43"/>
        <v>376.53766040543042</v>
      </c>
      <c r="P48" s="1">
        <f t="shared" si="39"/>
        <v>299372.38015243434</v>
      </c>
      <c r="Q48" s="63">
        <f t="shared" si="40"/>
        <v>547.14932162293167</v>
      </c>
      <c r="R48" s="1">
        <f t="shared" si="41"/>
        <v>1072.4126703809461</v>
      </c>
    </row>
    <row r="49" spans="1:18" hidden="1" x14ac:dyDescent="0.3">
      <c r="A49" t="s">
        <v>147</v>
      </c>
      <c r="B49">
        <v>2022</v>
      </c>
      <c r="C49" t="s">
        <v>38</v>
      </c>
      <c r="D49" s="13">
        <v>2391</v>
      </c>
      <c r="E49" s="69">
        <f>E25</f>
        <v>3696</v>
      </c>
      <c r="F49" s="69">
        <f>F25</f>
        <v>9069148.4215325452</v>
      </c>
      <c r="G49" s="69">
        <f>G25</f>
        <v>1493</v>
      </c>
      <c r="H49" s="69">
        <f>H25</f>
        <v>2665744.7478919048</v>
      </c>
      <c r="I49" s="65">
        <f t="shared" ref="I49" si="44">E49/(E49+G49)</f>
        <v>0.7122759683946811</v>
      </c>
      <c r="J49" s="65">
        <f t="shared" ref="J49" si="45">((((E49)^2*H49)+((G49)^2*F49))/(E49+G49)^4)</f>
        <v>7.8111988745412086E-2</v>
      </c>
      <c r="K49" s="13">
        <f t="shared" ref="K49" si="46">D49/I49</f>
        <v>3356.8449675324673</v>
      </c>
      <c r="L49" s="1">
        <f>(D49^2)*J49*(1/(I49^4))</f>
        <v>1734936.8837980451</v>
      </c>
      <c r="M49" s="63">
        <f>SQRT(L49)</f>
        <v>1317.1700284314265</v>
      </c>
      <c r="N49" s="1">
        <f t="shared" ref="N49" si="47">(1.96*M49)</f>
        <v>2581.653255725596</v>
      </c>
      <c r="O49" s="23">
        <f t="shared" ref="O49" si="48">K49-D49</f>
        <v>965.84496753246731</v>
      </c>
      <c r="P49" s="1">
        <f t="shared" ref="P49" si="49">L49</f>
        <v>1734936.8837980451</v>
      </c>
      <c r="Q49" s="63">
        <f t="shared" ref="Q49" si="50">SQRT(P49)</f>
        <v>1317.1700284314265</v>
      </c>
      <c r="R49" s="1">
        <f t="shared" ref="R49" si="51">(1.96*Q49)</f>
        <v>2581.653255725596</v>
      </c>
    </row>
    <row r="50" spans="1:18" hidden="1" x14ac:dyDescent="0.3">
      <c r="A50" t="s">
        <v>147</v>
      </c>
      <c r="B50">
        <v>1999</v>
      </c>
      <c r="C50" t="s">
        <v>50</v>
      </c>
      <c r="D50" s="13">
        <v>128</v>
      </c>
      <c r="E50" s="1"/>
      <c r="F50" s="1"/>
      <c r="G50" s="40"/>
      <c r="H50" s="32"/>
      <c r="I50" s="64">
        <v>0.72609506645190613</v>
      </c>
      <c r="J50" s="64">
        <v>8.1641574999999994E-2</v>
      </c>
      <c r="K50" s="13">
        <f t="shared" si="0"/>
        <v>176.28545615311415</v>
      </c>
      <c r="L50" s="1">
        <f>(D50^2)*J50*(1/(I50^4))</f>
        <v>4812.3518198526954</v>
      </c>
      <c r="M50" s="63">
        <f>SQRT(L50)</f>
        <v>69.371116610969267</v>
      </c>
      <c r="N50" s="1">
        <f>(1.96*M50)</f>
        <v>135.96738855749976</v>
      </c>
      <c r="O50" s="23">
        <f>K50-D50</f>
        <v>48.285456153114154</v>
      </c>
      <c r="P50" s="1">
        <f t="shared" si="5"/>
        <v>4812.3518198526954</v>
      </c>
      <c r="Q50" s="63">
        <f t="shared" si="6"/>
        <v>69.371116610969267</v>
      </c>
      <c r="R50" s="1">
        <f t="shared" si="7"/>
        <v>135.96738855749976</v>
      </c>
    </row>
    <row r="51" spans="1:18" hidden="1" x14ac:dyDescent="0.3">
      <c r="A51" t="s">
        <v>147</v>
      </c>
      <c r="B51">
        <v>2000</v>
      </c>
      <c r="C51" t="s">
        <v>50</v>
      </c>
      <c r="D51" s="13">
        <v>101</v>
      </c>
      <c r="E51" s="1"/>
      <c r="F51" s="1"/>
      <c r="G51" s="32"/>
      <c r="H51" s="32"/>
      <c r="I51" s="64">
        <v>0.72609506645190613</v>
      </c>
      <c r="J51" s="64">
        <v>8.1641574999999994E-2</v>
      </c>
      <c r="K51" s="13">
        <f t="shared" si="0"/>
        <v>139.10024274581664</v>
      </c>
      <c r="L51" s="1">
        <f>(D51^2)*J51*(1/(I51^4))</f>
        <v>2996.2647042430017</v>
      </c>
      <c r="M51" s="63">
        <f t="shared" si="3"/>
        <v>54.738146700842933</v>
      </c>
      <c r="N51" s="1">
        <f t="shared" si="4"/>
        <v>107.28676753365215</v>
      </c>
      <c r="O51" s="23">
        <f t="shared" si="2"/>
        <v>38.100242745816644</v>
      </c>
      <c r="P51" s="1">
        <f t="shared" si="5"/>
        <v>2996.2647042430017</v>
      </c>
      <c r="Q51" s="63">
        <f t="shared" si="6"/>
        <v>54.738146700842933</v>
      </c>
      <c r="R51" s="1">
        <f t="shared" si="7"/>
        <v>107.28676753365215</v>
      </c>
    </row>
    <row r="52" spans="1:18" hidden="1" x14ac:dyDescent="0.3">
      <c r="A52" t="s">
        <v>147</v>
      </c>
      <c r="B52">
        <v>2001</v>
      </c>
      <c r="C52" t="s">
        <v>50</v>
      </c>
      <c r="D52" s="13">
        <v>43</v>
      </c>
      <c r="E52" s="1"/>
      <c r="F52" s="1"/>
      <c r="G52" s="32"/>
      <c r="H52" s="32"/>
      <c r="I52" s="64">
        <v>0.72609506645190613</v>
      </c>
      <c r="J52" s="64">
        <v>8.1641574999999994E-2</v>
      </c>
      <c r="K52" s="13">
        <f>D52/I52</f>
        <v>59.220895426436783</v>
      </c>
      <c r="L52" s="1">
        <f t="shared" ref="L52:L64" si="52">(D52^2)*J52*(1/(I52^4))</f>
        <v>543.09317107590527</v>
      </c>
      <c r="M52" s="63">
        <f t="shared" si="3"/>
        <v>23.304359486497486</v>
      </c>
      <c r="N52" s="1">
        <f t="shared" si="4"/>
        <v>45.67654459353507</v>
      </c>
      <c r="O52" s="23">
        <f t="shared" si="2"/>
        <v>16.220895426436783</v>
      </c>
      <c r="P52" s="1">
        <f t="shared" si="5"/>
        <v>543.09317107590527</v>
      </c>
      <c r="Q52" s="63">
        <f t="shared" si="6"/>
        <v>23.304359486497486</v>
      </c>
      <c r="R52" s="1">
        <f t="shared" si="7"/>
        <v>45.67654459353507</v>
      </c>
    </row>
    <row r="53" spans="1:18" hidden="1" x14ac:dyDescent="0.3">
      <c r="A53" t="s">
        <v>147</v>
      </c>
      <c r="B53">
        <v>2002</v>
      </c>
      <c r="C53" t="s">
        <v>50</v>
      </c>
      <c r="D53" s="13">
        <v>62</v>
      </c>
      <c r="E53" s="1"/>
      <c r="F53" s="1"/>
      <c r="G53" s="32"/>
      <c r="H53" s="32"/>
      <c r="I53" s="64">
        <v>0.72609506645190613</v>
      </c>
      <c r="J53" s="64">
        <v>8.1641574999999994E-2</v>
      </c>
      <c r="K53" s="13">
        <f>D53/I53</f>
        <v>85.388267824164657</v>
      </c>
      <c r="L53" s="1">
        <f t="shared" si="52"/>
        <v>1129.069848358994</v>
      </c>
      <c r="M53" s="63">
        <f t="shared" si="3"/>
        <v>33.601634608438232</v>
      </c>
      <c r="N53" s="1">
        <f t="shared" si="4"/>
        <v>65.859203832538938</v>
      </c>
      <c r="O53" s="23">
        <f t="shared" ref="O53:O128" si="53">K53-D53</f>
        <v>23.388267824164657</v>
      </c>
      <c r="P53" s="1">
        <f t="shared" si="5"/>
        <v>1129.069848358994</v>
      </c>
      <c r="Q53" s="63">
        <f t="shared" si="6"/>
        <v>33.601634608438232</v>
      </c>
      <c r="R53" s="1">
        <f t="shared" si="7"/>
        <v>65.859203832538938</v>
      </c>
    </row>
    <row r="54" spans="1:18" hidden="1" x14ac:dyDescent="0.3">
      <c r="A54" t="s">
        <v>147</v>
      </c>
      <c r="B54">
        <v>2003</v>
      </c>
      <c r="C54" t="s">
        <v>50</v>
      </c>
      <c r="D54" s="13">
        <v>137</v>
      </c>
      <c r="E54" s="1"/>
      <c r="F54" s="1"/>
      <c r="G54" s="32"/>
      <c r="H54" s="32"/>
      <c r="I54" s="64">
        <v>0.72609506645190613</v>
      </c>
      <c r="J54" s="64">
        <v>8.1641574999999994E-2</v>
      </c>
      <c r="K54" s="13">
        <f t="shared" ref="K54:K126" si="54">D54/I54</f>
        <v>188.68052728887997</v>
      </c>
      <c r="L54" s="1">
        <f t="shared" si="52"/>
        <v>5512.8803287851088</v>
      </c>
      <c r="M54" s="63">
        <f t="shared" si="3"/>
        <v>74.248773247678031</v>
      </c>
      <c r="N54" s="1">
        <f t="shared" si="4"/>
        <v>145.52759556544893</v>
      </c>
      <c r="O54" s="23">
        <f t="shared" si="53"/>
        <v>51.680527288879972</v>
      </c>
      <c r="P54" s="1">
        <f t="shared" ref="P54:P126" si="55">L54</f>
        <v>5512.8803287851088</v>
      </c>
      <c r="Q54" s="63">
        <f t="shared" ref="Q54:Q126" si="56">SQRT(P54)</f>
        <v>74.248773247678031</v>
      </c>
      <c r="R54" s="1">
        <f t="shared" ref="R54:R126" si="57">(1.96*Q54)</f>
        <v>145.52759556544893</v>
      </c>
    </row>
    <row r="55" spans="1:18" hidden="1" x14ac:dyDescent="0.3">
      <c r="A55" t="s">
        <v>147</v>
      </c>
      <c r="B55">
        <v>2004</v>
      </c>
      <c r="C55" t="s">
        <v>50</v>
      </c>
      <c r="D55" s="13">
        <v>26</v>
      </c>
      <c r="E55" s="1"/>
      <c r="F55" s="1"/>
      <c r="G55" s="32"/>
      <c r="H55" s="32"/>
      <c r="I55" s="64">
        <v>0.72609506645190613</v>
      </c>
      <c r="J55" s="64">
        <v>8.1641574999999994E-2</v>
      </c>
      <c r="K55" s="13">
        <f t="shared" si="54"/>
        <v>35.807983281101308</v>
      </c>
      <c r="L55" s="1">
        <f t="shared" si="52"/>
        <v>198.55650819216442</v>
      </c>
      <c r="M55" s="63">
        <f t="shared" si="3"/>
        <v>14.09100806160313</v>
      </c>
      <c r="N55" s="1">
        <f t="shared" si="4"/>
        <v>27.618375800742136</v>
      </c>
      <c r="O55" s="23">
        <f t="shared" si="53"/>
        <v>9.8079832811013077</v>
      </c>
      <c r="P55" s="1">
        <f t="shared" si="55"/>
        <v>198.55650819216442</v>
      </c>
      <c r="Q55" s="63">
        <f t="shared" si="56"/>
        <v>14.09100806160313</v>
      </c>
      <c r="R55" s="1">
        <f t="shared" si="57"/>
        <v>27.618375800742136</v>
      </c>
    </row>
    <row r="56" spans="1:18" hidden="1" x14ac:dyDescent="0.3">
      <c r="A56" t="s">
        <v>147</v>
      </c>
      <c r="B56">
        <v>2005</v>
      </c>
      <c r="C56" t="s">
        <v>50</v>
      </c>
      <c r="D56" s="13">
        <v>112</v>
      </c>
      <c r="E56" s="1"/>
      <c r="F56" s="1"/>
      <c r="G56" s="32"/>
      <c r="H56" s="32"/>
      <c r="I56" s="64">
        <v>0.72609506645190613</v>
      </c>
      <c r="J56" s="64">
        <v>8.1641574999999994E-2</v>
      </c>
      <c r="K56" s="13">
        <f t="shared" si="54"/>
        <v>154.24977413397488</v>
      </c>
      <c r="L56" s="1">
        <f t="shared" si="52"/>
        <v>3684.45686207472</v>
      </c>
      <c r="M56" s="63">
        <f t="shared" si="3"/>
        <v>60.699727034598105</v>
      </c>
      <c r="N56" s="1">
        <f t="shared" si="4"/>
        <v>118.97146498781228</v>
      </c>
      <c r="O56" s="23">
        <f t="shared" si="53"/>
        <v>42.249774133974881</v>
      </c>
      <c r="P56" s="1">
        <f t="shared" si="55"/>
        <v>3684.45686207472</v>
      </c>
      <c r="Q56" s="63">
        <f t="shared" si="56"/>
        <v>60.699727034598105</v>
      </c>
      <c r="R56" s="1">
        <f t="shared" si="57"/>
        <v>118.97146498781228</v>
      </c>
    </row>
    <row r="57" spans="1:18" hidden="1" x14ac:dyDescent="0.3">
      <c r="A57" t="s">
        <v>147</v>
      </c>
      <c r="B57">
        <v>2006</v>
      </c>
      <c r="C57" t="s">
        <v>50</v>
      </c>
      <c r="D57" s="13">
        <v>80</v>
      </c>
      <c r="E57" s="1"/>
      <c r="F57" s="1"/>
      <c r="G57" s="32"/>
      <c r="H57" s="32"/>
      <c r="I57" s="64">
        <v>0.72609506645190613</v>
      </c>
      <c r="J57" s="64">
        <v>8.1641574999999994E-2</v>
      </c>
      <c r="K57" s="13">
        <f t="shared" si="54"/>
        <v>110.17841009569634</v>
      </c>
      <c r="L57" s="1">
        <f t="shared" si="52"/>
        <v>1879.8249296299591</v>
      </c>
      <c r="M57" s="63">
        <f t="shared" si="3"/>
        <v>43.356947881855788</v>
      </c>
      <c r="N57" s="1">
        <f t="shared" si="4"/>
        <v>84.979617848437343</v>
      </c>
      <c r="O57" s="23">
        <f t="shared" si="53"/>
        <v>30.178410095696336</v>
      </c>
      <c r="P57" s="1">
        <f t="shared" si="55"/>
        <v>1879.8249296299591</v>
      </c>
      <c r="Q57" s="63">
        <f t="shared" si="56"/>
        <v>43.356947881855788</v>
      </c>
      <c r="R57" s="1">
        <f t="shared" si="57"/>
        <v>84.979617848437343</v>
      </c>
    </row>
    <row r="58" spans="1:18" hidden="1" x14ac:dyDescent="0.3">
      <c r="A58" t="s">
        <v>147</v>
      </c>
      <c r="B58">
        <v>2007</v>
      </c>
      <c r="C58" t="s">
        <v>50</v>
      </c>
      <c r="D58" s="13">
        <v>474</v>
      </c>
      <c r="E58" s="1"/>
      <c r="F58" s="1"/>
      <c r="G58" s="32"/>
      <c r="H58" s="32"/>
      <c r="I58" s="64">
        <v>0.72609506645190613</v>
      </c>
      <c r="J58" s="64">
        <v>8.1641574999999994E-2</v>
      </c>
      <c r="K58" s="13">
        <f t="shared" si="54"/>
        <v>652.80707981700084</v>
      </c>
      <c r="L58" s="1">
        <f t="shared" si="52"/>
        <v>65992.429045240729</v>
      </c>
      <c r="M58" s="63">
        <f t="shared" si="3"/>
        <v>256.88991619999553</v>
      </c>
      <c r="N58" s="1">
        <f t="shared" si="4"/>
        <v>503.50423575199125</v>
      </c>
      <c r="O58" s="23">
        <f t="shared" si="53"/>
        <v>178.80707981700084</v>
      </c>
      <c r="P58" s="1">
        <f t="shared" si="55"/>
        <v>65992.429045240729</v>
      </c>
      <c r="Q58" s="63">
        <f t="shared" si="56"/>
        <v>256.88991619999553</v>
      </c>
      <c r="R58" s="1">
        <f t="shared" si="57"/>
        <v>503.50423575199125</v>
      </c>
    </row>
    <row r="59" spans="1:18" hidden="1" x14ac:dyDescent="0.3">
      <c r="A59" t="s">
        <v>147</v>
      </c>
      <c r="B59">
        <v>2008</v>
      </c>
      <c r="C59" t="s">
        <v>50</v>
      </c>
      <c r="D59" s="13">
        <v>822</v>
      </c>
      <c r="E59" s="1"/>
      <c r="F59" s="1"/>
      <c r="G59" s="32"/>
      <c r="H59" s="32"/>
      <c r="I59" s="64">
        <v>0.72609506645190613</v>
      </c>
      <c r="J59" s="64">
        <v>8.1641574999999994E-2</v>
      </c>
      <c r="K59" s="13">
        <f t="shared" si="54"/>
        <v>1132.0831637332799</v>
      </c>
      <c r="L59" s="1">
        <f t="shared" si="52"/>
        <v>198463.69183626396</v>
      </c>
      <c r="M59" s="63">
        <f t="shared" si="3"/>
        <v>445.49263948606824</v>
      </c>
      <c r="N59" s="1">
        <f t="shared" si="4"/>
        <v>873.16557339269377</v>
      </c>
      <c r="O59" s="23">
        <f t="shared" si="53"/>
        <v>310.08316373327989</v>
      </c>
      <c r="P59" s="1">
        <f t="shared" si="55"/>
        <v>198463.69183626396</v>
      </c>
      <c r="Q59" s="63">
        <f t="shared" si="56"/>
        <v>445.49263948606824</v>
      </c>
      <c r="R59" s="1">
        <f t="shared" si="57"/>
        <v>873.16557339269377</v>
      </c>
    </row>
    <row r="60" spans="1:18" hidden="1" x14ac:dyDescent="0.3">
      <c r="A60" t="s">
        <v>147</v>
      </c>
      <c r="B60">
        <v>2009</v>
      </c>
      <c r="C60" t="s">
        <v>50</v>
      </c>
      <c r="D60" s="13">
        <v>338</v>
      </c>
      <c r="E60" s="1"/>
      <c r="F60" s="1"/>
      <c r="G60" s="32"/>
      <c r="H60" s="32"/>
      <c r="I60" s="64">
        <v>0.72609506645190613</v>
      </c>
      <c r="J60" s="64">
        <v>8.1641574999999994E-2</v>
      </c>
      <c r="K60" s="13">
        <f t="shared" si="54"/>
        <v>465.50378265431704</v>
      </c>
      <c r="L60" s="1">
        <f t="shared" si="52"/>
        <v>33556.049884475782</v>
      </c>
      <c r="M60" s="63">
        <f t="shared" si="3"/>
        <v>183.18310480084068</v>
      </c>
      <c r="N60" s="1">
        <f t="shared" si="4"/>
        <v>359.03888540964772</v>
      </c>
      <c r="O60" s="23">
        <f t="shared" si="53"/>
        <v>127.50378265431704</v>
      </c>
      <c r="P60" s="1">
        <f t="shared" si="55"/>
        <v>33556.049884475782</v>
      </c>
      <c r="Q60" s="63">
        <f t="shared" si="56"/>
        <v>183.18310480084068</v>
      </c>
      <c r="R60" s="1">
        <f t="shared" si="57"/>
        <v>359.03888540964772</v>
      </c>
    </row>
    <row r="61" spans="1:18" hidden="1" x14ac:dyDescent="0.3">
      <c r="A61" t="s">
        <v>147</v>
      </c>
      <c r="B61">
        <v>2010</v>
      </c>
      <c r="C61" t="s">
        <v>50</v>
      </c>
      <c r="D61" s="13">
        <v>191</v>
      </c>
      <c r="E61" s="1"/>
      <c r="F61" s="1"/>
      <c r="G61" s="32"/>
      <c r="H61" s="32"/>
      <c r="I61" s="64">
        <v>0.72609506645190613</v>
      </c>
      <c r="J61" s="64">
        <v>8.1641574999999994E-2</v>
      </c>
      <c r="K61" s="13">
        <f t="shared" si="54"/>
        <v>263.05095410347502</v>
      </c>
      <c r="L61" s="1">
        <f t="shared" si="52"/>
        <v>10715.295821536021</v>
      </c>
      <c r="M61" s="63">
        <f t="shared" si="3"/>
        <v>103.5147130679307</v>
      </c>
      <c r="N61" s="1">
        <f t="shared" si="4"/>
        <v>202.88883761314418</v>
      </c>
      <c r="O61" s="23">
        <f t="shared" si="53"/>
        <v>72.050954103475021</v>
      </c>
      <c r="P61" s="1">
        <f t="shared" si="55"/>
        <v>10715.295821536021</v>
      </c>
      <c r="Q61" s="63">
        <f t="shared" si="56"/>
        <v>103.5147130679307</v>
      </c>
      <c r="R61" s="1">
        <f t="shared" si="57"/>
        <v>202.88883761314418</v>
      </c>
    </row>
    <row r="62" spans="1:18" hidden="1" x14ac:dyDescent="0.3">
      <c r="A62" t="s">
        <v>147</v>
      </c>
      <c r="B62">
        <v>2011</v>
      </c>
      <c r="C62" t="s">
        <v>50</v>
      </c>
      <c r="D62" s="13">
        <v>231</v>
      </c>
      <c r="E62" s="42">
        <f t="shared" ref="E62:H66" si="58">E38</f>
        <v>768</v>
      </c>
      <c r="F62" s="42">
        <f t="shared" si="58"/>
        <v>441077.30640640698</v>
      </c>
      <c r="G62" s="42">
        <f t="shared" si="58"/>
        <v>0</v>
      </c>
      <c r="H62" s="42">
        <f t="shared" si="58"/>
        <v>43829.152640640663</v>
      </c>
      <c r="I62" s="65">
        <f>E62/(E62+G62)</f>
        <v>1</v>
      </c>
      <c r="J62" s="65">
        <f>((((E62)^2*H62)+((G62)^2*F62))/(E62+G62)^4)</f>
        <v>7.4308866103516752E-2</v>
      </c>
      <c r="K62" s="13">
        <f t="shared" si="54"/>
        <v>231</v>
      </c>
      <c r="L62" s="1">
        <f t="shared" si="52"/>
        <v>3965.1954041497575</v>
      </c>
      <c r="M62" s="63">
        <f t="shared" si="3"/>
        <v>62.969797555254672</v>
      </c>
      <c r="N62" s="1">
        <f t="shared" si="4"/>
        <v>123.42080320829916</v>
      </c>
      <c r="O62" s="23">
        <f t="shared" si="53"/>
        <v>0</v>
      </c>
      <c r="P62" s="1">
        <f t="shared" si="55"/>
        <v>3965.1954041497575</v>
      </c>
      <c r="Q62" s="63">
        <f t="shared" si="56"/>
        <v>62.969797555254672</v>
      </c>
      <c r="R62" s="1">
        <f t="shared" si="57"/>
        <v>123.42080320829916</v>
      </c>
    </row>
    <row r="63" spans="1:18" hidden="1" x14ac:dyDescent="0.3">
      <c r="A63" t="s">
        <v>147</v>
      </c>
      <c r="B63">
        <v>2012</v>
      </c>
      <c r="C63" t="s">
        <v>50</v>
      </c>
      <c r="D63" s="13">
        <v>134</v>
      </c>
      <c r="E63" s="42">
        <f t="shared" si="58"/>
        <v>1139</v>
      </c>
      <c r="F63" s="42">
        <f t="shared" si="58"/>
        <v>306760.31038838869</v>
      </c>
      <c r="G63" s="42">
        <f t="shared" si="58"/>
        <v>794</v>
      </c>
      <c r="H63" s="42">
        <f t="shared" si="58"/>
        <v>398585.77709709678</v>
      </c>
      <c r="I63" s="65">
        <f t="shared" ref="I63:I68" si="59">E63/(E63+G63)</f>
        <v>0.58923952405587166</v>
      </c>
      <c r="J63" s="65">
        <f t="shared" ref="J63:J67" si="60">((((E63)^2*H63)+((G63)^2*F63))/(E63+G63)^4)</f>
        <v>5.0889522830631119E-2</v>
      </c>
      <c r="K63" s="13">
        <f t="shared" si="54"/>
        <v>227.41176470588238</v>
      </c>
      <c r="L63" s="1">
        <f t="shared" si="52"/>
        <v>7580.0225080756945</v>
      </c>
      <c r="M63" s="63">
        <f t="shared" si="3"/>
        <v>87.063324701482045</v>
      </c>
      <c r="N63" s="1">
        <f t="shared" si="4"/>
        <v>170.6441164149048</v>
      </c>
      <c r="O63" s="23">
        <f t="shared" si="53"/>
        <v>93.411764705882376</v>
      </c>
      <c r="P63" s="1">
        <f t="shared" si="55"/>
        <v>7580.0225080756945</v>
      </c>
      <c r="Q63" s="63">
        <f t="shared" si="56"/>
        <v>87.063324701482045</v>
      </c>
      <c r="R63" s="1">
        <f t="shared" si="57"/>
        <v>170.6441164149048</v>
      </c>
    </row>
    <row r="64" spans="1:18" hidden="1" x14ac:dyDescent="0.3">
      <c r="A64" t="s">
        <v>147</v>
      </c>
      <c r="B64">
        <v>2013</v>
      </c>
      <c r="C64" t="s">
        <v>50</v>
      </c>
      <c r="D64" s="13">
        <v>201</v>
      </c>
      <c r="E64" s="42">
        <f t="shared" si="58"/>
        <v>1370</v>
      </c>
      <c r="F64" s="42">
        <f t="shared" si="58"/>
        <v>1030839.3226976986</v>
      </c>
      <c r="G64" s="42">
        <f t="shared" si="58"/>
        <v>264</v>
      </c>
      <c r="H64" s="42">
        <f t="shared" si="58"/>
        <v>234784.22563363347</v>
      </c>
      <c r="I64" s="65">
        <f t="shared" si="59"/>
        <v>0.83843329253365972</v>
      </c>
      <c r="J64" s="65">
        <f t="shared" si="60"/>
        <v>7.1894511456427987E-2</v>
      </c>
      <c r="K64" s="13">
        <f t="shared" si="54"/>
        <v>239.73284671532846</v>
      </c>
      <c r="L64" s="1">
        <f t="shared" si="52"/>
        <v>5877.7862948982529</v>
      </c>
      <c r="M64" s="63">
        <f t="shared" si="3"/>
        <v>76.666722213084427</v>
      </c>
      <c r="N64" s="1">
        <f t="shared" si="4"/>
        <v>150.26677553764549</v>
      </c>
      <c r="O64" s="23">
        <f t="shared" si="53"/>
        <v>38.732846715328463</v>
      </c>
      <c r="P64" s="1">
        <f t="shared" si="55"/>
        <v>5877.7862948982529</v>
      </c>
      <c r="Q64" s="63">
        <f t="shared" si="56"/>
        <v>76.666722213084427</v>
      </c>
      <c r="R64" s="1">
        <f t="shared" si="57"/>
        <v>150.26677553764549</v>
      </c>
    </row>
    <row r="65" spans="1:18" hidden="1" x14ac:dyDescent="0.3">
      <c r="A65" t="s">
        <v>147</v>
      </c>
      <c r="B65">
        <v>2014</v>
      </c>
      <c r="C65" t="s">
        <v>50</v>
      </c>
      <c r="D65" s="13">
        <v>237</v>
      </c>
      <c r="E65" s="42">
        <f t="shared" si="58"/>
        <v>894</v>
      </c>
      <c r="F65" s="42">
        <f t="shared" si="58"/>
        <v>1037117.5470540533</v>
      </c>
      <c r="G65" s="42">
        <f t="shared" si="58"/>
        <v>1674</v>
      </c>
      <c r="H65" s="42">
        <f t="shared" si="58"/>
        <v>1838438.9669829789</v>
      </c>
      <c r="I65" s="65">
        <f t="shared" si="59"/>
        <v>0.34813084112149534</v>
      </c>
      <c r="J65" s="65">
        <f t="shared" si="60"/>
        <v>0.10061462914724349</v>
      </c>
      <c r="K65" s="13">
        <f t="shared" si="54"/>
        <v>680.77852348993281</v>
      </c>
      <c r="L65" s="1">
        <f t="shared" ref="L65:L76" si="61">(D65^2)*J65*(1/(I65^4))</f>
        <v>384758.14762319997</v>
      </c>
      <c r="M65" s="63">
        <f t="shared" ref="M65:M129" si="62">SQRT(L65)</f>
        <v>620.28876148387531</v>
      </c>
      <c r="N65" s="1">
        <f t="shared" ref="N65:N129" si="63">(1.96*M65)</f>
        <v>1215.7659725083956</v>
      </c>
      <c r="O65" s="23">
        <f t="shared" si="53"/>
        <v>443.77852348993281</v>
      </c>
      <c r="P65" s="1">
        <f t="shared" si="55"/>
        <v>384758.14762319997</v>
      </c>
      <c r="Q65" s="63">
        <f t="shared" si="56"/>
        <v>620.28876148387531</v>
      </c>
      <c r="R65" s="1">
        <f t="shared" si="57"/>
        <v>1215.7659725083956</v>
      </c>
    </row>
    <row r="66" spans="1:18" hidden="1" x14ac:dyDescent="0.3">
      <c r="A66" t="s">
        <v>147</v>
      </c>
      <c r="B66">
        <v>2015</v>
      </c>
      <c r="C66" t="s">
        <v>50</v>
      </c>
      <c r="D66" s="13">
        <v>31</v>
      </c>
      <c r="E66" s="42">
        <f t="shared" si="58"/>
        <v>1260</v>
      </c>
      <c r="F66" s="42">
        <f t="shared" si="58"/>
        <v>1854084.8493803698</v>
      </c>
      <c r="G66" s="42">
        <f t="shared" si="58"/>
        <v>199</v>
      </c>
      <c r="H66" s="42">
        <f t="shared" si="58"/>
        <v>960714.85422922915</v>
      </c>
      <c r="I66" s="65">
        <f t="shared" si="59"/>
        <v>0.86360520904729265</v>
      </c>
      <c r="J66" s="65">
        <f t="shared" si="60"/>
        <v>0.35280396023372373</v>
      </c>
      <c r="K66" s="13">
        <f t="shared" si="54"/>
        <v>35.896031746031746</v>
      </c>
      <c r="L66" s="1">
        <f t="shared" si="61"/>
        <v>609.53103933267892</v>
      </c>
      <c r="M66" s="63">
        <f t="shared" si="62"/>
        <v>24.688682413864839</v>
      </c>
      <c r="N66" s="1">
        <f t="shared" si="63"/>
        <v>48.389817531175083</v>
      </c>
      <c r="O66" s="23">
        <f t="shared" si="53"/>
        <v>4.8960317460317455</v>
      </c>
      <c r="P66" s="1">
        <f t="shared" si="55"/>
        <v>609.53103933267892</v>
      </c>
      <c r="Q66" s="63">
        <f t="shared" si="56"/>
        <v>24.688682413864839</v>
      </c>
      <c r="R66" s="1">
        <f t="shared" si="57"/>
        <v>48.389817531175083</v>
      </c>
    </row>
    <row r="67" spans="1:18" hidden="1" x14ac:dyDescent="0.3">
      <c r="A67" t="s">
        <v>147</v>
      </c>
      <c r="B67">
        <v>2016</v>
      </c>
      <c r="C67" t="s">
        <v>50</v>
      </c>
      <c r="D67" s="13">
        <v>470</v>
      </c>
      <c r="E67" s="61">
        <v>1234</v>
      </c>
      <c r="F67" s="61">
        <v>2559590.1163513488</v>
      </c>
      <c r="G67" s="61">
        <v>906</v>
      </c>
      <c r="H67" s="61">
        <v>976370.84794794652</v>
      </c>
      <c r="I67" s="65">
        <f>E67/(E67+G67)</f>
        <v>0.57663551401869162</v>
      </c>
      <c r="J67" s="65">
        <f t="shared" si="60"/>
        <v>0.17106867946615123</v>
      </c>
      <c r="K67" s="13">
        <f t="shared" si="54"/>
        <v>815.07293354943272</v>
      </c>
      <c r="L67" s="1">
        <f t="shared" si="61"/>
        <v>341791.03987791034</v>
      </c>
      <c r="M67" s="63">
        <f t="shared" si="62"/>
        <v>584.62897625580479</v>
      </c>
      <c r="N67" s="1">
        <f t="shared" si="63"/>
        <v>1145.8727934613773</v>
      </c>
      <c r="O67" s="23">
        <f t="shared" si="53"/>
        <v>345.07293354943272</v>
      </c>
      <c r="P67" s="1">
        <f t="shared" si="55"/>
        <v>341791.03987791034</v>
      </c>
      <c r="Q67" s="63">
        <f t="shared" si="56"/>
        <v>584.62897625580479</v>
      </c>
      <c r="R67" s="1">
        <f t="shared" si="57"/>
        <v>1145.8727934613773</v>
      </c>
    </row>
    <row r="68" spans="1:18" hidden="1" x14ac:dyDescent="0.3">
      <c r="A68" t="s">
        <v>147</v>
      </c>
      <c r="B68">
        <v>2017</v>
      </c>
      <c r="C68" t="s">
        <v>50</v>
      </c>
      <c r="D68" s="13">
        <v>205</v>
      </c>
      <c r="E68" s="42">
        <f t="shared" ref="E68:H69" si="64">E44</f>
        <v>515</v>
      </c>
      <c r="F68" s="42">
        <f t="shared" si="64"/>
        <v>735261.58640140085</v>
      </c>
      <c r="G68" s="42">
        <f t="shared" si="64"/>
        <v>559</v>
      </c>
      <c r="H68" s="42">
        <f t="shared" si="64"/>
        <v>667654.71991491469</v>
      </c>
      <c r="I68" s="65">
        <f t="shared" si="59"/>
        <v>0.47951582867783987</v>
      </c>
      <c r="J68" s="65">
        <f>((((E68)^2*H68)+((G68)^2*F68))/(E68+G68)^4)</f>
        <v>0.3057736898602556</v>
      </c>
      <c r="K68" s="13">
        <f t="shared" si="54"/>
        <v>427.51456310679612</v>
      </c>
      <c r="L68" s="1">
        <f t="shared" si="61"/>
        <v>243050.23506657931</v>
      </c>
      <c r="M68" s="63">
        <f t="shared" si="62"/>
        <v>493.00125260143034</v>
      </c>
      <c r="N68" s="1">
        <f t="shared" si="63"/>
        <v>966.28245509880344</v>
      </c>
      <c r="O68" s="23">
        <f t="shared" si="53"/>
        <v>222.51456310679612</v>
      </c>
      <c r="P68" s="1">
        <f t="shared" si="55"/>
        <v>243050.23506657931</v>
      </c>
      <c r="Q68" s="63">
        <f t="shared" si="56"/>
        <v>493.00125260143034</v>
      </c>
      <c r="R68" s="1">
        <f t="shared" si="57"/>
        <v>966.28245509880344</v>
      </c>
    </row>
    <row r="69" spans="1:18" hidden="1" x14ac:dyDescent="0.3">
      <c r="A69" t="s">
        <v>147</v>
      </c>
      <c r="B69">
        <v>2018</v>
      </c>
      <c r="C69" t="s">
        <v>50</v>
      </c>
      <c r="D69" s="13">
        <v>160</v>
      </c>
      <c r="E69" s="42">
        <f t="shared" si="64"/>
        <v>3104</v>
      </c>
      <c r="F69" s="42">
        <f t="shared" si="64"/>
        <v>4627514.5975075318</v>
      </c>
      <c r="G69" s="42">
        <f t="shared" si="64"/>
        <v>751</v>
      </c>
      <c r="H69" s="42">
        <f t="shared" si="64"/>
        <v>805364.40779079136</v>
      </c>
      <c r="I69" s="65">
        <f>E69/(E69+G69)</f>
        <v>0.80518806744487681</v>
      </c>
      <c r="J69" s="65">
        <f>((((E69)^2*H69)+((G69)^2*F69))/(E69+G69)^4)</f>
        <v>4.6952491442995986E-2</v>
      </c>
      <c r="K69" s="13">
        <f t="shared" si="54"/>
        <v>198.71134020618555</v>
      </c>
      <c r="L69" s="1">
        <f t="shared" si="61"/>
        <v>2859.6263270141162</v>
      </c>
      <c r="M69" s="63">
        <f t="shared" si="62"/>
        <v>53.47547407002687</v>
      </c>
      <c r="N69" s="1">
        <f t="shared" si="63"/>
        <v>104.81192917725267</v>
      </c>
      <c r="O69" s="23">
        <f t="shared" si="53"/>
        <v>38.711340206185554</v>
      </c>
      <c r="P69" s="1">
        <f t="shared" si="55"/>
        <v>2859.6263270141162</v>
      </c>
      <c r="Q69" s="63">
        <f t="shared" si="56"/>
        <v>53.47547407002687</v>
      </c>
      <c r="R69" s="1">
        <f t="shared" si="57"/>
        <v>104.81192917725267</v>
      </c>
    </row>
    <row r="70" spans="1:18" hidden="1" x14ac:dyDescent="0.3">
      <c r="A70" t="s">
        <v>147</v>
      </c>
      <c r="B70">
        <v>2019</v>
      </c>
      <c r="C70" t="s">
        <v>50</v>
      </c>
      <c r="D70" s="13">
        <v>31</v>
      </c>
      <c r="E70" s="61">
        <v>446</v>
      </c>
      <c r="F70" s="61">
        <v>1329249.7432182194</v>
      </c>
      <c r="G70" s="62">
        <v>289</v>
      </c>
      <c r="H70" s="62">
        <v>400867.97373373451</v>
      </c>
      <c r="I70" s="65">
        <f t="shared" ref="I70:I72" si="65">E70/(E70+G70)</f>
        <v>0.60680272108843536</v>
      </c>
      <c r="J70" s="65">
        <f t="shared" ref="J70:J71" si="66">((((E70)^2*H70)+((G70)^2*F70))/(E70+G70)^4)</f>
        <v>0.6536366764876721</v>
      </c>
      <c r="K70" s="13">
        <f t="shared" ref="K70:K72" si="67">D70/I70</f>
        <v>51.087443946188344</v>
      </c>
      <c r="L70" s="1">
        <f t="shared" si="61"/>
        <v>4633.0791781427242</v>
      </c>
      <c r="M70" s="63">
        <f t="shared" ref="M70:M72" si="68">SQRT(L70)</f>
        <v>68.066725924953403</v>
      </c>
      <c r="N70" s="1">
        <f t="shared" ref="N70:N72" si="69">(1.96*M70)</f>
        <v>133.41078281290868</v>
      </c>
      <c r="O70" s="23">
        <f t="shared" ref="O70:O72" si="70">K70-D70</f>
        <v>20.087443946188344</v>
      </c>
      <c r="P70" s="1">
        <f t="shared" ref="P70:P72" si="71">L70</f>
        <v>4633.0791781427242</v>
      </c>
      <c r="Q70" s="63">
        <f t="shared" ref="Q70:Q72" si="72">SQRT(P70)</f>
        <v>68.066725924953403</v>
      </c>
      <c r="R70" s="1">
        <f t="shared" ref="R70:R72" si="73">(1.96*Q70)</f>
        <v>133.41078281290868</v>
      </c>
    </row>
    <row r="71" spans="1:18" hidden="1" x14ac:dyDescent="0.3">
      <c r="A71" t="s">
        <v>147</v>
      </c>
      <c r="B71">
        <v>2020</v>
      </c>
      <c r="C71" t="s">
        <v>50</v>
      </c>
      <c r="D71" s="13">
        <v>43</v>
      </c>
      <c r="E71" s="26">
        <v>957</v>
      </c>
      <c r="F71" s="26">
        <v>723544.13726025936</v>
      </c>
      <c r="G71" s="42">
        <v>171</v>
      </c>
      <c r="H71" s="42">
        <v>135252.64640240232</v>
      </c>
      <c r="I71" s="65">
        <f t="shared" si="65"/>
        <v>0.84840425531914898</v>
      </c>
      <c r="J71" s="65">
        <f t="shared" si="66"/>
        <v>8.9581003606503742E-2</v>
      </c>
      <c r="K71" s="13">
        <f t="shared" si="67"/>
        <v>50.683385579937301</v>
      </c>
      <c r="L71" s="1">
        <f t="shared" ref="L71:L72" si="74">(D71^2)*J71*(1/(I71^4))</f>
        <v>319.69915053968737</v>
      </c>
      <c r="M71" s="63">
        <f t="shared" si="68"/>
        <v>17.880132844576053</v>
      </c>
      <c r="N71" s="1">
        <f t="shared" si="69"/>
        <v>35.045060375369061</v>
      </c>
      <c r="O71" s="23">
        <f t="shared" si="70"/>
        <v>7.6833855799373012</v>
      </c>
      <c r="P71" s="1">
        <f t="shared" si="71"/>
        <v>319.69915053968737</v>
      </c>
      <c r="Q71" s="63">
        <f t="shared" si="72"/>
        <v>17.880132844576053</v>
      </c>
      <c r="R71" s="1">
        <f t="shared" si="73"/>
        <v>35.045060375369061</v>
      </c>
    </row>
    <row r="72" spans="1:18" hidden="1" x14ac:dyDescent="0.3">
      <c r="A72" t="s">
        <v>147</v>
      </c>
      <c r="B72">
        <v>2021</v>
      </c>
      <c r="C72" t="s">
        <v>50</v>
      </c>
      <c r="D72" s="13">
        <v>103</v>
      </c>
      <c r="E72" s="59">
        <v>5377</v>
      </c>
      <c r="F72" s="59">
        <v>12632643.366981</v>
      </c>
      <c r="G72" s="60">
        <v>661</v>
      </c>
      <c r="H72" s="59">
        <v>731661.87132632569</v>
      </c>
      <c r="I72" s="65">
        <f t="shared" si="65"/>
        <v>0.89052666445842998</v>
      </c>
      <c r="J72" s="65">
        <f>((((E72)^2*H72)+((G72)^2*F72))/(E72+G72)^4)</f>
        <v>2.0068062630692104E-2</v>
      </c>
      <c r="K72" s="13">
        <f t="shared" si="67"/>
        <v>115.66189324902362</v>
      </c>
      <c r="L72" s="1">
        <f t="shared" si="74"/>
        <v>338.5261218660151</v>
      </c>
      <c r="M72" s="63">
        <f t="shared" si="68"/>
        <v>18.399079375501785</v>
      </c>
      <c r="N72" s="1">
        <f t="shared" si="69"/>
        <v>36.062195575983495</v>
      </c>
      <c r="O72" s="23">
        <f t="shared" si="70"/>
        <v>12.66189324902362</v>
      </c>
      <c r="P72" s="1">
        <f t="shared" si="71"/>
        <v>338.5261218660151</v>
      </c>
      <c r="Q72" s="63">
        <f t="shared" si="72"/>
        <v>18.399079375501785</v>
      </c>
      <c r="R72" s="1">
        <f t="shared" si="73"/>
        <v>36.062195575983495</v>
      </c>
    </row>
    <row r="73" spans="1:18" hidden="1" x14ac:dyDescent="0.3">
      <c r="A73" t="s">
        <v>147</v>
      </c>
      <c r="B73">
        <v>2022</v>
      </c>
      <c r="C73" t="s">
        <v>50</v>
      </c>
      <c r="D73" s="13">
        <v>169</v>
      </c>
      <c r="E73" s="70">
        <f>E25</f>
        <v>3696</v>
      </c>
      <c r="F73" s="70">
        <f t="shared" ref="F73:H73" si="75">F25</f>
        <v>9069148.4215325452</v>
      </c>
      <c r="G73" s="70">
        <f t="shared" si="75"/>
        <v>1493</v>
      </c>
      <c r="H73" s="70">
        <f t="shared" si="75"/>
        <v>2665744.7478919048</v>
      </c>
      <c r="I73" s="65">
        <f t="shared" ref="I73" si="76">E73/(E73+G73)</f>
        <v>0.7122759683946811</v>
      </c>
      <c r="J73" s="65">
        <f>((((E73)^2*H73)+((G73)^2*F73))/(E73+G73)^4)</f>
        <v>7.8111988745412086E-2</v>
      </c>
      <c r="K73" s="13">
        <f t="shared" ref="K73" si="77">D73/I73</f>
        <v>237.26758658008657</v>
      </c>
      <c r="L73" s="1">
        <f t="shared" ref="L73" si="78">(D73^2)*J73*(1/(I73^4))</f>
        <v>8667.5815603221326</v>
      </c>
      <c r="M73" s="63">
        <f t="shared" ref="M73" si="79">SQRT(L73)</f>
        <v>93.099847262614418</v>
      </c>
      <c r="N73" s="1">
        <f t="shared" ref="N73" si="80">(1.96*M73)</f>
        <v>182.47570063472426</v>
      </c>
      <c r="O73" s="23">
        <f t="shared" ref="O73" si="81">K73-D73</f>
        <v>68.267586580086572</v>
      </c>
      <c r="P73" s="1">
        <f t="shared" ref="P73" si="82">L73</f>
        <v>8667.5815603221326</v>
      </c>
      <c r="Q73" s="63">
        <f t="shared" ref="Q73" si="83">SQRT(P73)</f>
        <v>93.099847262614418</v>
      </c>
      <c r="R73" s="1">
        <f t="shared" ref="R73" si="84">(1.96*Q73)</f>
        <v>182.47570063472426</v>
      </c>
    </row>
    <row r="74" spans="1:18" hidden="1" x14ac:dyDescent="0.3">
      <c r="A74" t="s">
        <v>147</v>
      </c>
      <c r="B74">
        <v>1999</v>
      </c>
      <c r="C74" t="s">
        <v>32</v>
      </c>
      <c r="D74" s="13">
        <v>621</v>
      </c>
      <c r="E74" s="26"/>
      <c r="F74" s="26"/>
      <c r="G74" s="41"/>
      <c r="H74" s="42"/>
      <c r="I74" s="64">
        <v>0.33886784918965979</v>
      </c>
      <c r="J74" s="64">
        <v>1.4358157999999999E-2</v>
      </c>
      <c r="K74" s="13">
        <f>D74/I74</f>
        <v>1832.5727904993271</v>
      </c>
      <c r="L74" s="46">
        <f t="shared" si="61"/>
        <v>419914.10578427842</v>
      </c>
      <c r="M74" s="63">
        <f>SQRT(L74)</f>
        <v>648.00779762613843</v>
      </c>
      <c r="N74" s="1">
        <f>(1.96*M74)</f>
        <v>1270.0952833472313</v>
      </c>
      <c r="O74" s="23">
        <f>K74-D74</f>
        <v>1211.5727904993271</v>
      </c>
      <c r="P74" s="1">
        <f>L74</f>
        <v>419914.10578427842</v>
      </c>
      <c r="Q74" s="63">
        <f t="shared" si="56"/>
        <v>648.00779762613843</v>
      </c>
      <c r="R74" s="1">
        <f t="shared" si="57"/>
        <v>1270.0952833472313</v>
      </c>
    </row>
    <row r="75" spans="1:18" hidden="1" x14ac:dyDescent="0.3">
      <c r="A75" t="s">
        <v>147</v>
      </c>
      <c r="B75">
        <v>2000</v>
      </c>
      <c r="C75" t="s">
        <v>32</v>
      </c>
      <c r="D75" s="13">
        <v>774</v>
      </c>
      <c r="E75" s="26"/>
      <c r="F75" s="26"/>
      <c r="G75" s="41"/>
      <c r="H75" s="42"/>
      <c r="I75" s="64">
        <v>0.33886784918965979</v>
      </c>
      <c r="J75" s="64">
        <v>1.4358157999999999E-2</v>
      </c>
      <c r="K75" s="13">
        <f t="shared" si="54"/>
        <v>2284.0762316368427</v>
      </c>
      <c r="L75" s="1">
        <f t="shared" si="61"/>
        <v>652317.73290916253</v>
      </c>
      <c r="M75" s="63">
        <f t="shared" si="62"/>
        <v>807.66189269344784</v>
      </c>
      <c r="N75" s="1">
        <f t="shared" si="63"/>
        <v>1583.0173096791577</v>
      </c>
      <c r="O75" s="23">
        <f t="shared" si="53"/>
        <v>1510.0762316368427</v>
      </c>
      <c r="P75" s="1">
        <f t="shared" si="55"/>
        <v>652317.73290916253</v>
      </c>
      <c r="Q75" s="63">
        <f t="shared" si="56"/>
        <v>807.66189269344784</v>
      </c>
      <c r="R75" s="1">
        <f t="shared" si="57"/>
        <v>1583.0173096791577</v>
      </c>
    </row>
    <row r="76" spans="1:18" hidden="1" x14ac:dyDescent="0.3">
      <c r="A76" t="s">
        <v>147</v>
      </c>
      <c r="B76">
        <v>2001</v>
      </c>
      <c r="C76" t="s">
        <v>32</v>
      </c>
      <c r="D76" s="13">
        <v>730</v>
      </c>
      <c r="E76" s="26"/>
      <c r="F76" s="26"/>
      <c r="G76" s="43"/>
      <c r="H76" s="43"/>
      <c r="I76" s="64">
        <v>0.33886784918965979</v>
      </c>
      <c r="J76" s="64">
        <v>1.4358157999999999E-2</v>
      </c>
      <c r="K76" s="13">
        <f t="shared" si="54"/>
        <v>2154.2321047737664</v>
      </c>
      <c r="L76" s="1">
        <f t="shared" si="61"/>
        <v>580260.46756553883</v>
      </c>
      <c r="M76" s="63">
        <f t="shared" si="62"/>
        <v>761.7482967263785</v>
      </c>
      <c r="N76" s="1">
        <f t="shared" si="63"/>
        <v>1493.0266615837018</v>
      </c>
      <c r="O76" s="23">
        <f t="shared" si="53"/>
        <v>1424.2321047737664</v>
      </c>
      <c r="P76" s="1">
        <f t="shared" si="55"/>
        <v>580260.46756553883</v>
      </c>
      <c r="Q76" s="63">
        <f t="shared" si="56"/>
        <v>761.7482967263785</v>
      </c>
      <c r="R76" s="1">
        <f t="shared" si="57"/>
        <v>1493.0266615837018</v>
      </c>
    </row>
    <row r="77" spans="1:18" hidden="1" x14ac:dyDescent="0.3">
      <c r="A77" t="s">
        <v>147</v>
      </c>
      <c r="B77">
        <v>2002</v>
      </c>
      <c r="C77" t="s">
        <v>32</v>
      </c>
      <c r="D77" s="13">
        <v>1636</v>
      </c>
      <c r="E77" s="22"/>
      <c r="F77" s="22"/>
      <c r="G77" s="43"/>
      <c r="H77" s="43"/>
      <c r="I77" s="64">
        <v>0.33886784918965979</v>
      </c>
      <c r="J77" s="64">
        <v>1.4358157999999999E-2</v>
      </c>
      <c r="K77" s="13">
        <f t="shared" si="54"/>
        <v>4827.8407169998382</v>
      </c>
      <c r="L77" s="1">
        <f t="shared" ref="L77:L89" si="85">(D77^2)*J77*(1/(I77^4))</f>
        <v>2914364.4593681637</v>
      </c>
      <c r="M77" s="63">
        <f t="shared" si="62"/>
        <v>1707.1509773210346</v>
      </c>
      <c r="N77" s="1">
        <f t="shared" si="63"/>
        <v>3346.0159155492279</v>
      </c>
      <c r="O77" s="23">
        <f t="shared" si="53"/>
        <v>3191.8407169998382</v>
      </c>
      <c r="P77" s="1">
        <f t="shared" si="55"/>
        <v>2914364.4593681637</v>
      </c>
      <c r="Q77" s="63">
        <f t="shared" si="56"/>
        <v>1707.1509773210346</v>
      </c>
      <c r="R77" s="1">
        <f t="shared" si="57"/>
        <v>3346.0159155492279</v>
      </c>
    </row>
    <row r="78" spans="1:18" hidden="1" x14ac:dyDescent="0.3">
      <c r="A78" t="s">
        <v>147</v>
      </c>
      <c r="B78">
        <v>2003</v>
      </c>
      <c r="C78" t="s">
        <v>32</v>
      </c>
      <c r="D78" s="13">
        <v>3266</v>
      </c>
      <c r="E78" s="22"/>
      <c r="F78" s="22"/>
      <c r="G78" s="32"/>
      <c r="H78" s="32"/>
      <c r="I78" s="64">
        <v>0.33886784918965979</v>
      </c>
      <c r="J78" s="64">
        <v>1.4358157999999999E-2</v>
      </c>
      <c r="K78" s="13">
        <f t="shared" si="54"/>
        <v>9637.9754167001647</v>
      </c>
      <c r="L78" s="1">
        <f t="shared" si="85"/>
        <v>11614743.524052385</v>
      </c>
      <c r="M78" s="63">
        <f t="shared" si="62"/>
        <v>3408.0410097374688</v>
      </c>
      <c r="N78" s="1">
        <f t="shared" si="63"/>
        <v>6679.7603790854391</v>
      </c>
      <c r="O78" s="23">
        <f t="shared" si="53"/>
        <v>6371.9754167001647</v>
      </c>
      <c r="P78" s="1">
        <f t="shared" si="55"/>
        <v>11614743.524052385</v>
      </c>
      <c r="Q78" s="63">
        <f t="shared" si="56"/>
        <v>3408.0410097374688</v>
      </c>
      <c r="R78" s="1">
        <f t="shared" si="57"/>
        <v>6679.7603790854391</v>
      </c>
    </row>
    <row r="79" spans="1:18" hidden="1" x14ac:dyDescent="0.3">
      <c r="A79" t="s">
        <v>147</v>
      </c>
      <c r="B79">
        <v>2004</v>
      </c>
      <c r="C79" t="s">
        <v>32</v>
      </c>
      <c r="D79" s="13">
        <v>3521</v>
      </c>
      <c r="E79" s="1"/>
      <c r="F79" s="1"/>
      <c r="G79" s="32"/>
      <c r="H79" s="32"/>
      <c r="I79" s="64">
        <v>0.33886784918965979</v>
      </c>
      <c r="J79" s="64">
        <v>1.4358157999999999E-2</v>
      </c>
      <c r="K79" s="13">
        <f t="shared" si="54"/>
        <v>10390.481151929358</v>
      </c>
      <c r="L79" s="1">
        <f t="shared" si="85"/>
        <v>13499239.841013664</v>
      </c>
      <c r="M79" s="63">
        <f t="shared" si="62"/>
        <v>3674.1311681829848</v>
      </c>
      <c r="N79" s="1">
        <f t="shared" si="63"/>
        <v>7201.2970896386496</v>
      </c>
      <c r="O79" s="23">
        <f t="shared" si="53"/>
        <v>6869.481151929358</v>
      </c>
      <c r="P79" s="1">
        <f t="shared" si="55"/>
        <v>13499239.841013664</v>
      </c>
      <c r="Q79" s="63">
        <f t="shared" si="56"/>
        <v>3674.1311681829848</v>
      </c>
      <c r="R79" s="1">
        <f t="shared" si="57"/>
        <v>7201.2970896386496</v>
      </c>
    </row>
    <row r="80" spans="1:18" hidden="1" x14ac:dyDescent="0.3">
      <c r="A80" t="s">
        <v>147</v>
      </c>
      <c r="B80">
        <v>2005</v>
      </c>
      <c r="C80" t="s">
        <v>32</v>
      </c>
      <c r="D80" s="13">
        <v>2204</v>
      </c>
      <c r="E80" s="1"/>
      <c r="F80" s="1"/>
      <c r="G80" s="32"/>
      <c r="H80" s="32"/>
      <c r="I80" s="64">
        <v>0.33886784918965979</v>
      </c>
      <c r="J80" s="64">
        <v>1.4358157999999999E-2</v>
      </c>
      <c r="K80" s="13">
        <f t="shared" si="54"/>
        <v>6504.0103546868231</v>
      </c>
      <c r="L80" s="1">
        <f t="shared" si="85"/>
        <v>5289327.3248523967</v>
      </c>
      <c r="M80" s="63">
        <f t="shared" si="62"/>
        <v>2299.8537616232029</v>
      </c>
      <c r="N80" s="1">
        <f t="shared" si="63"/>
        <v>4507.713372781478</v>
      </c>
      <c r="O80" s="23">
        <f t="shared" si="53"/>
        <v>4300.0103546868231</v>
      </c>
      <c r="P80" s="1">
        <f t="shared" si="55"/>
        <v>5289327.3248523967</v>
      </c>
      <c r="Q80" s="63">
        <f t="shared" si="56"/>
        <v>2299.8537616232029</v>
      </c>
      <c r="R80" s="1">
        <f t="shared" si="57"/>
        <v>4507.713372781478</v>
      </c>
    </row>
    <row r="81" spans="1:18" hidden="1" x14ac:dyDescent="0.3">
      <c r="A81" t="s">
        <v>147</v>
      </c>
      <c r="B81">
        <v>2006</v>
      </c>
      <c r="C81" t="s">
        <v>32</v>
      </c>
      <c r="D81" s="13">
        <v>1504</v>
      </c>
      <c r="E81" s="1"/>
      <c r="F81" s="1"/>
      <c r="I81" s="64">
        <v>0.33886784918965979</v>
      </c>
      <c r="J81" s="64">
        <v>1.4358157999999999E-2</v>
      </c>
      <c r="K81" s="13">
        <f t="shared" si="54"/>
        <v>4438.3083364106087</v>
      </c>
      <c r="L81" s="1">
        <f t="shared" si="85"/>
        <v>2463048.3426547754</v>
      </c>
      <c r="M81" s="63">
        <f t="shared" si="62"/>
        <v>1569.4101894198263</v>
      </c>
      <c r="N81" s="1">
        <f t="shared" si="63"/>
        <v>3076.0439712628595</v>
      </c>
      <c r="O81" s="23">
        <f t="shared" si="53"/>
        <v>2934.3083364106087</v>
      </c>
      <c r="P81" s="1">
        <f t="shared" si="55"/>
        <v>2463048.3426547754</v>
      </c>
      <c r="Q81" s="63">
        <f t="shared" si="56"/>
        <v>1569.4101894198263</v>
      </c>
      <c r="R81" s="1">
        <f t="shared" si="57"/>
        <v>3076.0439712628595</v>
      </c>
    </row>
    <row r="82" spans="1:18" hidden="1" x14ac:dyDescent="0.3">
      <c r="A82" t="s">
        <v>147</v>
      </c>
      <c r="B82">
        <v>2007</v>
      </c>
      <c r="C82" t="s">
        <v>32</v>
      </c>
      <c r="D82" s="13">
        <v>1262</v>
      </c>
      <c r="E82" s="1"/>
      <c r="F82" s="1"/>
      <c r="G82" s="1"/>
      <c r="H82" s="1"/>
      <c r="I82" s="64">
        <v>0.33886784918965979</v>
      </c>
      <c r="J82" s="64">
        <v>1.4358157999999999E-2</v>
      </c>
      <c r="K82" s="13">
        <f t="shared" si="54"/>
        <v>3724.1656386636892</v>
      </c>
      <c r="L82" s="1">
        <f t="shared" si="85"/>
        <v>1734187.1872873898</v>
      </c>
      <c r="M82" s="63">
        <f t="shared" si="62"/>
        <v>1316.8854116009447</v>
      </c>
      <c r="N82" s="1">
        <f t="shared" si="63"/>
        <v>2581.0954067378516</v>
      </c>
      <c r="O82" s="23">
        <f t="shared" si="53"/>
        <v>2462.1656386636892</v>
      </c>
      <c r="P82" s="1">
        <f t="shared" si="55"/>
        <v>1734187.1872873898</v>
      </c>
      <c r="Q82" s="63">
        <f t="shared" si="56"/>
        <v>1316.8854116009447</v>
      </c>
      <c r="R82" s="1">
        <f t="shared" si="57"/>
        <v>2581.0954067378516</v>
      </c>
    </row>
    <row r="83" spans="1:18" hidden="1" x14ac:dyDescent="0.3">
      <c r="A83" t="s">
        <v>147</v>
      </c>
      <c r="B83">
        <v>2008</v>
      </c>
      <c r="C83" t="s">
        <v>32</v>
      </c>
      <c r="D83" s="13">
        <v>737</v>
      </c>
      <c r="E83" s="1"/>
      <c r="F83" s="1"/>
      <c r="G83" s="1"/>
      <c r="H83" s="1"/>
      <c r="I83" s="64">
        <v>0.33886784918965979</v>
      </c>
      <c r="J83" s="64">
        <v>1.4358157999999999E-2</v>
      </c>
      <c r="K83" s="13">
        <f t="shared" si="54"/>
        <v>2174.8891249565286</v>
      </c>
      <c r="L83" s="1">
        <f t="shared" si="85"/>
        <v>591442.10528636922</v>
      </c>
      <c r="M83" s="63">
        <f t="shared" si="62"/>
        <v>769.05273244841226</v>
      </c>
      <c r="N83" s="1">
        <f t="shared" si="63"/>
        <v>1507.3433555988879</v>
      </c>
      <c r="O83" s="23">
        <f t="shared" si="53"/>
        <v>1437.8891249565286</v>
      </c>
      <c r="P83" s="1">
        <f t="shared" si="55"/>
        <v>591442.10528636922</v>
      </c>
      <c r="Q83" s="63">
        <f t="shared" si="56"/>
        <v>769.05273244841226</v>
      </c>
      <c r="R83" s="1">
        <f t="shared" si="57"/>
        <v>1507.3433555988879</v>
      </c>
    </row>
    <row r="84" spans="1:18" hidden="1" x14ac:dyDescent="0.3">
      <c r="A84" t="s">
        <v>147</v>
      </c>
      <c r="B84">
        <v>2009</v>
      </c>
      <c r="C84" t="s">
        <v>32</v>
      </c>
      <c r="D84" s="13">
        <v>605</v>
      </c>
      <c r="E84" s="1"/>
      <c r="F84" s="1"/>
      <c r="G84" s="1"/>
      <c r="H84" s="1"/>
      <c r="I84" s="64">
        <v>0.33886784918965979</v>
      </c>
      <c r="J84" s="64">
        <v>1.4358157999999999E-2</v>
      </c>
      <c r="K84" s="13">
        <f t="shared" si="54"/>
        <v>1785.3567443672994</v>
      </c>
      <c r="L84" s="1">
        <f t="shared" si="85"/>
        <v>398554.77132797218</v>
      </c>
      <c r="M84" s="63">
        <f t="shared" si="62"/>
        <v>631.31194454720412</v>
      </c>
      <c r="N84" s="1">
        <f t="shared" si="63"/>
        <v>1237.37141131252</v>
      </c>
      <c r="O84" s="23">
        <f t="shared" si="53"/>
        <v>1180.3567443672994</v>
      </c>
      <c r="P84" s="1">
        <f t="shared" si="55"/>
        <v>398554.77132797218</v>
      </c>
      <c r="Q84" s="63">
        <f t="shared" si="56"/>
        <v>631.31194454720412</v>
      </c>
      <c r="R84" s="1">
        <f t="shared" si="57"/>
        <v>1237.37141131252</v>
      </c>
    </row>
    <row r="85" spans="1:18" hidden="1" x14ac:dyDescent="0.3">
      <c r="A85" t="s">
        <v>147</v>
      </c>
      <c r="B85">
        <v>2010</v>
      </c>
      <c r="C85" t="s">
        <v>32</v>
      </c>
      <c r="D85" s="13">
        <v>690</v>
      </c>
      <c r="E85" s="1"/>
      <c r="F85" s="1"/>
      <c r="G85" s="1"/>
      <c r="H85" s="1"/>
      <c r="I85" s="64">
        <v>0.33886784918965979</v>
      </c>
      <c r="J85" s="64">
        <v>1.4358157999999999E-2</v>
      </c>
      <c r="K85" s="13">
        <f t="shared" si="54"/>
        <v>2036.1919894436969</v>
      </c>
      <c r="L85" s="1">
        <f t="shared" si="85"/>
        <v>518412.47627688694</v>
      </c>
      <c r="M85" s="63">
        <f t="shared" si="62"/>
        <v>720.00866402904273</v>
      </c>
      <c r="N85" s="1">
        <f t="shared" si="63"/>
        <v>1411.2169814969238</v>
      </c>
      <c r="O85" s="23">
        <f t="shared" si="53"/>
        <v>1346.1919894436969</v>
      </c>
      <c r="P85" s="1">
        <f t="shared" si="55"/>
        <v>518412.47627688694</v>
      </c>
      <c r="Q85" s="63">
        <f t="shared" si="56"/>
        <v>720.00866402904273</v>
      </c>
      <c r="R85" s="1">
        <f t="shared" si="57"/>
        <v>1411.2169814969238</v>
      </c>
    </row>
    <row r="86" spans="1:18" hidden="1" x14ac:dyDescent="0.3">
      <c r="A86" t="s">
        <v>147</v>
      </c>
      <c r="B86">
        <v>2011</v>
      </c>
      <c r="C86" t="s">
        <v>32</v>
      </c>
      <c r="D86" s="13">
        <v>862</v>
      </c>
      <c r="E86" s="1">
        <v>1290</v>
      </c>
      <c r="F86" s="1">
        <v>860286.63014914992</v>
      </c>
      <c r="G86" s="1">
        <v>5886</v>
      </c>
      <c r="H86" s="1">
        <v>7972028.9399599908</v>
      </c>
      <c r="I86" s="65">
        <f t="shared" ref="I86:I93" si="86">E86/(E86+G86)</f>
        <v>0.17976588628762541</v>
      </c>
      <c r="J86" s="65">
        <f>((((E86)^2*H86)+((G86)^2*F86))/(E86+G86)^4)</f>
        <v>1.6242543074988087E-2</v>
      </c>
      <c r="K86" s="13">
        <f t="shared" si="54"/>
        <v>4795.1255813953494</v>
      </c>
      <c r="L86" s="1">
        <f t="shared" si="85"/>
        <v>11556848.970422491</v>
      </c>
      <c r="M86" s="63">
        <f t="shared" si="62"/>
        <v>3399.5365817155862</v>
      </c>
      <c r="N86" s="1">
        <f t="shared" si="63"/>
        <v>6663.0917001625485</v>
      </c>
      <c r="O86" s="23">
        <f t="shared" si="53"/>
        <v>3933.1255813953494</v>
      </c>
      <c r="P86" s="1">
        <f t="shared" si="55"/>
        <v>11556848.970422491</v>
      </c>
      <c r="Q86" s="63">
        <f t="shared" si="56"/>
        <v>3399.5365817155862</v>
      </c>
      <c r="R86" s="1">
        <f t="shared" si="57"/>
        <v>6663.0917001625485</v>
      </c>
    </row>
    <row r="87" spans="1:18" hidden="1" x14ac:dyDescent="0.3">
      <c r="A87" t="s">
        <v>147</v>
      </c>
      <c r="B87">
        <v>2012</v>
      </c>
      <c r="C87" t="s">
        <v>32</v>
      </c>
      <c r="D87" s="13">
        <v>344</v>
      </c>
      <c r="E87" s="1">
        <v>1625</v>
      </c>
      <c r="F87" s="1">
        <v>1021602.1846486497</v>
      </c>
      <c r="G87" s="1">
        <v>2586</v>
      </c>
      <c r="H87" s="1">
        <v>2033091.1478228131</v>
      </c>
      <c r="I87" s="65">
        <f t="shared" si="86"/>
        <v>0.38589408691522203</v>
      </c>
      <c r="J87" s="65">
        <f t="shared" ref="J87:J93" si="87">((((E87)^2*H87)+((G87)^2*F87))/(E87+G87)^4)</f>
        <v>3.8800408329384223E-2</v>
      </c>
      <c r="K87" s="13">
        <f t="shared" si="54"/>
        <v>891.43630769230765</v>
      </c>
      <c r="L87" s="1">
        <f t="shared" si="85"/>
        <v>207052.59868229774</v>
      </c>
      <c r="M87" s="63">
        <f t="shared" si="62"/>
        <v>455.03032721160218</v>
      </c>
      <c r="N87" s="1">
        <f t="shared" si="63"/>
        <v>891.85944133474027</v>
      </c>
      <c r="O87" s="23">
        <f t="shared" si="53"/>
        <v>547.43630769230765</v>
      </c>
      <c r="P87" s="1">
        <f t="shared" si="55"/>
        <v>207052.59868229774</v>
      </c>
      <c r="Q87" s="63">
        <f t="shared" si="56"/>
        <v>455.03032721160218</v>
      </c>
      <c r="R87" s="1">
        <f t="shared" si="57"/>
        <v>891.85944133474027</v>
      </c>
    </row>
    <row r="88" spans="1:18" hidden="1" x14ac:dyDescent="0.3">
      <c r="A88" t="s">
        <v>147</v>
      </c>
      <c r="B88">
        <v>2013</v>
      </c>
      <c r="C88" t="s">
        <v>32</v>
      </c>
      <c r="D88" s="13">
        <v>564</v>
      </c>
      <c r="E88" s="1">
        <v>1949</v>
      </c>
      <c r="F88" s="1">
        <v>1386032.0351831841</v>
      </c>
      <c r="G88" s="1">
        <v>2885</v>
      </c>
      <c r="H88" s="1">
        <v>1461357.9922312386</v>
      </c>
      <c r="I88" s="65">
        <f t="shared" si="86"/>
        <v>0.40318576748034751</v>
      </c>
      <c r="J88" s="65">
        <f t="shared" si="87"/>
        <v>3.1293108118963485E-2</v>
      </c>
      <c r="K88" s="13">
        <f t="shared" si="54"/>
        <v>1398.8589020010263</v>
      </c>
      <c r="L88" s="1">
        <f t="shared" si="85"/>
        <v>376691.77400375862</v>
      </c>
      <c r="M88" s="63">
        <f t="shared" si="62"/>
        <v>613.75220896039036</v>
      </c>
      <c r="N88" s="1">
        <f t="shared" si="63"/>
        <v>1202.954329562365</v>
      </c>
      <c r="O88" s="23">
        <f t="shared" si="53"/>
        <v>834.85890200102631</v>
      </c>
      <c r="P88" s="1">
        <f t="shared" si="55"/>
        <v>376691.77400375862</v>
      </c>
      <c r="Q88" s="63">
        <f t="shared" si="56"/>
        <v>613.75220896039036</v>
      </c>
      <c r="R88" s="1">
        <f t="shared" si="57"/>
        <v>1202.954329562365</v>
      </c>
    </row>
    <row r="89" spans="1:18" hidden="1" x14ac:dyDescent="0.3">
      <c r="A89" t="s">
        <v>147</v>
      </c>
      <c r="B89">
        <v>2014</v>
      </c>
      <c r="C89" t="s">
        <v>32</v>
      </c>
      <c r="D89" s="13">
        <v>351</v>
      </c>
      <c r="E89" s="1">
        <v>1857</v>
      </c>
      <c r="F89" s="1">
        <v>2007226.5067287323</v>
      </c>
      <c r="G89" s="1">
        <v>3812</v>
      </c>
      <c r="H89" s="1">
        <v>3143485.9195185127</v>
      </c>
      <c r="I89" s="65">
        <f t="shared" si="86"/>
        <v>0.32757100017639795</v>
      </c>
      <c r="J89" s="65">
        <f t="shared" si="87"/>
        <v>3.8736411206138716E-2</v>
      </c>
      <c r="K89" s="13">
        <f t="shared" si="54"/>
        <v>1071.5234248788367</v>
      </c>
      <c r="L89" s="1">
        <f t="shared" si="85"/>
        <v>414487.87274656334</v>
      </c>
      <c r="M89" s="63">
        <f t="shared" si="62"/>
        <v>643.80732579442065</v>
      </c>
      <c r="N89" s="1">
        <f t="shared" si="63"/>
        <v>1261.8623585570645</v>
      </c>
      <c r="O89" s="23">
        <f t="shared" si="53"/>
        <v>720.52342487883675</v>
      </c>
      <c r="P89" s="1">
        <f t="shared" si="55"/>
        <v>414487.87274656334</v>
      </c>
      <c r="Q89" s="63">
        <f t="shared" si="56"/>
        <v>643.80732579442065</v>
      </c>
      <c r="R89" s="1">
        <f t="shared" si="57"/>
        <v>1261.8623585570645</v>
      </c>
    </row>
    <row r="90" spans="1:18" hidden="1" x14ac:dyDescent="0.3">
      <c r="A90" t="s">
        <v>147</v>
      </c>
      <c r="B90">
        <v>2015</v>
      </c>
      <c r="C90" t="s">
        <v>32</v>
      </c>
      <c r="D90" s="13">
        <v>609</v>
      </c>
      <c r="E90" s="1">
        <v>1948</v>
      </c>
      <c r="F90" s="1">
        <v>2271636.0388858886</v>
      </c>
      <c r="G90" s="1">
        <v>3687</v>
      </c>
      <c r="H90" s="1">
        <v>1995653.8412872828</v>
      </c>
      <c r="I90" s="65">
        <f t="shared" si="86"/>
        <v>0.34569653948535939</v>
      </c>
      <c r="J90" s="65">
        <f t="shared" si="87"/>
        <v>3.8138165926944266E-2</v>
      </c>
      <c r="K90" s="13">
        <f t="shared" si="54"/>
        <v>1761.6606776180697</v>
      </c>
      <c r="L90" s="1">
        <f t="shared" ref="L90:L114" si="88">(D90^2)*J90*(1/(I90^4))</f>
        <v>990408.27553210699</v>
      </c>
      <c r="M90" s="63">
        <f t="shared" si="62"/>
        <v>995.1925821327784</v>
      </c>
      <c r="N90" s="1">
        <f t="shared" si="63"/>
        <v>1950.5774609802456</v>
      </c>
      <c r="O90" s="23">
        <f t="shared" si="53"/>
        <v>1152.6606776180697</v>
      </c>
      <c r="P90" s="1">
        <f t="shared" si="55"/>
        <v>990408.27553210699</v>
      </c>
      <c r="Q90" s="63">
        <f t="shared" si="56"/>
        <v>995.1925821327784</v>
      </c>
      <c r="R90" s="1">
        <f t="shared" si="57"/>
        <v>1950.5774609802456</v>
      </c>
    </row>
    <row r="91" spans="1:18" hidden="1" x14ac:dyDescent="0.3">
      <c r="A91" t="s">
        <v>147</v>
      </c>
      <c r="B91">
        <v>2016</v>
      </c>
      <c r="C91" t="s">
        <v>32</v>
      </c>
      <c r="D91" s="13">
        <v>441</v>
      </c>
      <c r="E91" s="1">
        <v>3664</v>
      </c>
      <c r="F91" s="1">
        <v>3933431.3678598786</v>
      </c>
      <c r="G91" s="1">
        <v>4887</v>
      </c>
      <c r="H91" s="1">
        <v>2909789.5578528387</v>
      </c>
      <c r="I91" s="65">
        <f t="shared" si="86"/>
        <v>0.42848789615249677</v>
      </c>
      <c r="J91" s="65">
        <f t="shared" si="87"/>
        <v>2.4877106654593709E-2</v>
      </c>
      <c r="K91" s="13">
        <f t="shared" si="54"/>
        <v>1029.2006004366813</v>
      </c>
      <c r="L91" s="1">
        <f t="shared" si="88"/>
        <v>143523.43263146057</v>
      </c>
      <c r="M91" s="63">
        <f t="shared" si="62"/>
        <v>378.84486618068428</v>
      </c>
      <c r="N91" s="1">
        <f t="shared" si="63"/>
        <v>742.53593771414114</v>
      </c>
      <c r="O91" s="23">
        <f t="shared" si="53"/>
        <v>588.20060043668127</v>
      </c>
      <c r="P91" s="1">
        <f t="shared" si="55"/>
        <v>143523.43263146057</v>
      </c>
      <c r="Q91" s="63">
        <f t="shared" si="56"/>
        <v>378.84486618068428</v>
      </c>
      <c r="R91" s="1">
        <f t="shared" si="57"/>
        <v>742.53593771414114</v>
      </c>
    </row>
    <row r="92" spans="1:18" hidden="1" x14ac:dyDescent="0.3">
      <c r="A92" t="s">
        <v>147</v>
      </c>
      <c r="B92">
        <v>2017</v>
      </c>
      <c r="C92" t="s">
        <v>32</v>
      </c>
      <c r="D92" s="13">
        <v>256</v>
      </c>
      <c r="E92" s="1">
        <v>2255</v>
      </c>
      <c r="F92" s="1">
        <v>2676145.5381761696</v>
      </c>
      <c r="G92" s="1">
        <v>3661</v>
      </c>
      <c r="H92" s="1">
        <v>1981282.145600609</v>
      </c>
      <c r="I92" s="65">
        <f t="shared" si="86"/>
        <v>0.38116970926301558</v>
      </c>
      <c r="J92" s="65">
        <f t="shared" si="87"/>
        <v>3.7506542754311999E-2</v>
      </c>
      <c r="K92" s="13">
        <f t="shared" si="54"/>
        <v>671.61685144124169</v>
      </c>
      <c r="L92" s="1">
        <f t="shared" si="88"/>
        <v>116443.01477531147</v>
      </c>
      <c r="M92" s="63">
        <f t="shared" si="62"/>
        <v>341.23747563143098</v>
      </c>
      <c r="N92" s="1">
        <f t="shared" si="63"/>
        <v>668.82545223760474</v>
      </c>
      <c r="O92" s="23">
        <f t="shared" si="53"/>
        <v>415.61685144124169</v>
      </c>
      <c r="P92" s="1">
        <f t="shared" si="55"/>
        <v>116443.01477531147</v>
      </c>
      <c r="Q92" s="63">
        <f t="shared" si="56"/>
        <v>341.23747563143098</v>
      </c>
      <c r="R92" s="1">
        <f t="shared" si="57"/>
        <v>668.82545223760474</v>
      </c>
    </row>
    <row r="93" spans="1:18" hidden="1" x14ac:dyDescent="0.3">
      <c r="A93" t="s">
        <v>147</v>
      </c>
      <c r="B93">
        <v>2018</v>
      </c>
      <c r="C93" t="s">
        <v>32</v>
      </c>
      <c r="D93" s="13">
        <v>378</v>
      </c>
      <c r="E93" s="1">
        <v>1978</v>
      </c>
      <c r="F93" s="1">
        <v>3202728.5107657611</v>
      </c>
      <c r="G93" s="1">
        <v>5654</v>
      </c>
      <c r="H93" s="1">
        <v>5037093.8521951903</v>
      </c>
      <c r="I93" s="65">
        <f t="shared" si="86"/>
        <v>0.25917190775681342</v>
      </c>
      <c r="J93" s="65">
        <f t="shared" si="87"/>
        <v>3.5985857561267535E-2</v>
      </c>
      <c r="K93" s="13">
        <f t="shared" si="54"/>
        <v>1458.4914054600606</v>
      </c>
      <c r="L93" s="1">
        <f t="shared" si="88"/>
        <v>1139629.6871772241</v>
      </c>
      <c r="M93" s="63">
        <f t="shared" si="62"/>
        <v>1067.5343962501743</v>
      </c>
      <c r="N93" s="1">
        <f t="shared" si="63"/>
        <v>2092.3674166503415</v>
      </c>
      <c r="O93" s="23">
        <f t="shared" si="53"/>
        <v>1080.4914054600606</v>
      </c>
      <c r="P93" s="1">
        <f t="shared" si="55"/>
        <v>1139629.6871772241</v>
      </c>
      <c r="Q93" s="63">
        <f t="shared" si="56"/>
        <v>1067.5343962501743</v>
      </c>
      <c r="R93" s="1">
        <f t="shared" si="57"/>
        <v>2092.3674166503415</v>
      </c>
    </row>
    <row r="94" spans="1:18" hidden="1" x14ac:dyDescent="0.3">
      <c r="A94" t="s">
        <v>147</v>
      </c>
      <c r="B94">
        <v>2019</v>
      </c>
      <c r="C94" t="s">
        <v>32</v>
      </c>
      <c r="D94" s="13">
        <v>348</v>
      </c>
      <c r="E94" s="1">
        <v>2291</v>
      </c>
      <c r="F94" s="1">
        <v>2910450.4969959836</v>
      </c>
      <c r="G94" s="1">
        <v>3603</v>
      </c>
      <c r="H94" s="1">
        <v>4559897.7449449496</v>
      </c>
      <c r="I94" s="65">
        <f t="shared" ref="I94:I97" si="89">E94/(E94+G94)</f>
        <v>0.38870037326094331</v>
      </c>
      <c r="J94" s="65">
        <f t="shared" ref="J94:J96" si="90">((((E94)^2*H94)+((G94)^2*F94))/(E94+G94)^4)</f>
        <v>5.1139407181595938E-2</v>
      </c>
      <c r="K94" s="13">
        <f t="shared" ref="K94:K96" si="91">D94/I94</f>
        <v>895.29113924050637</v>
      </c>
      <c r="L94" s="1">
        <f t="shared" ref="L94:L96" si="92">(D94^2)*J94*(1/(I94^4))</f>
        <v>271302.84405913076</v>
      </c>
      <c r="M94" s="63">
        <f t="shared" ref="M94:M96" si="93">SQRT(L94)</f>
        <v>520.86739584958741</v>
      </c>
      <c r="N94" s="1">
        <f t="shared" ref="N94:N96" si="94">(1.96*M94)</f>
        <v>1020.9000958651914</v>
      </c>
      <c r="O94" s="23">
        <f t="shared" ref="O94:O96" si="95">K94-D94</f>
        <v>547.29113924050637</v>
      </c>
      <c r="P94" s="1">
        <f t="shared" ref="P94:P96" si="96">L94</f>
        <v>271302.84405913076</v>
      </c>
      <c r="Q94" s="63">
        <f t="shared" ref="Q94:Q96" si="97">SQRT(P94)</f>
        <v>520.86739584958741</v>
      </c>
      <c r="R94" s="1">
        <f t="shared" ref="R94:R96" si="98">(1.96*Q94)</f>
        <v>1020.9000958651914</v>
      </c>
    </row>
    <row r="95" spans="1:18" hidden="1" x14ac:dyDescent="0.3">
      <c r="A95" t="s">
        <v>147</v>
      </c>
      <c r="B95">
        <v>2020</v>
      </c>
      <c r="C95" t="s">
        <v>32</v>
      </c>
      <c r="D95" s="13">
        <v>204</v>
      </c>
      <c r="E95" s="1">
        <v>879</v>
      </c>
      <c r="F95" s="1">
        <v>975804.05009008956</v>
      </c>
      <c r="G95" s="1">
        <v>5216</v>
      </c>
      <c r="H95" s="1">
        <v>7847771.4443944106</v>
      </c>
      <c r="I95" s="65">
        <f t="shared" si="89"/>
        <v>0.14421657095980311</v>
      </c>
      <c r="J95" s="65">
        <f t="shared" si="90"/>
        <v>2.363093634979398E-2</v>
      </c>
      <c r="K95" s="13">
        <f t="shared" si="91"/>
        <v>1414.5392491467578</v>
      </c>
      <c r="L95" s="1">
        <f t="shared" si="92"/>
        <v>2273424.860386584</v>
      </c>
      <c r="M95" s="63">
        <f t="shared" si="93"/>
        <v>1507.7880687903669</v>
      </c>
      <c r="N95" s="1">
        <f t="shared" si="94"/>
        <v>2955.2646148291192</v>
      </c>
      <c r="O95" s="23">
        <f t="shared" si="95"/>
        <v>1210.5392491467578</v>
      </c>
      <c r="P95" s="1">
        <f t="shared" si="96"/>
        <v>2273424.860386584</v>
      </c>
      <c r="Q95" s="63">
        <f t="shared" si="97"/>
        <v>1507.7880687903669</v>
      </c>
      <c r="R95" s="1">
        <f t="shared" si="98"/>
        <v>2955.2646148291192</v>
      </c>
    </row>
    <row r="96" spans="1:18" hidden="1" x14ac:dyDescent="0.3">
      <c r="A96" t="s">
        <v>147</v>
      </c>
      <c r="B96">
        <v>2021</v>
      </c>
      <c r="C96" t="s">
        <v>32</v>
      </c>
      <c r="D96" s="13">
        <v>445</v>
      </c>
      <c r="E96" s="1">
        <v>2278</v>
      </c>
      <c r="F96" s="1">
        <v>5432270.5159669556</v>
      </c>
      <c r="G96" s="1">
        <v>3280</v>
      </c>
      <c r="H96" s="1">
        <v>5314634.8977487395</v>
      </c>
      <c r="I96" s="65">
        <f t="shared" si="89"/>
        <v>0.40985966174883054</v>
      </c>
      <c r="J96" s="65">
        <f t="shared" si="90"/>
        <v>9.0143371127899663E-2</v>
      </c>
      <c r="K96" s="13">
        <f t="shared" si="91"/>
        <v>1085.7374890254609</v>
      </c>
      <c r="L96" s="1">
        <f t="shared" si="92"/>
        <v>632576.5790776629</v>
      </c>
      <c r="M96" s="63">
        <f t="shared" si="93"/>
        <v>795.34682942579389</v>
      </c>
      <c r="N96" s="1">
        <f t="shared" si="94"/>
        <v>1558.8797856745559</v>
      </c>
      <c r="O96" s="23">
        <f t="shared" si="95"/>
        <v>640.73748902546095</v>
      </c>
      <c r="P96" s="1">
        <f t="shared" si="96"/>
        <v>632576.5790776629</v>
      </c>
      <c r="Q96" s="63">
        <f t="shared" si="97"/>
        <v>795.34682942579389</v>
      </c>
      <c r="R96" s="1">
        <f t="shared" si="98"/>
        <v>1558.8797856745559</v>
      </c>
    </row>
    <row r="97" spans="1:18" hidden="1" x14ac:dyDescent="0.3">
      <c r="A97" t="s">
        <v>147</v>
      </c>
      <c r="B97">
        <v>2022</v>
      </c>
      <c r="C97" t="s">
        <v>32</v>
      </c>
      <c r="D97" s="13">
        <v>322</v>
      </c>
      <c r="E97" s="1">
        <v>2269</v>
      </c>
      <c r="F97" s="1">
        <v>4842282.8417457594</v>
      </c>
      <c r="G97" s="1">
        <v>4099</v>
      </c>
      <c r="H97" s="1">
        <v>5481910.9014524603</v>
      </c>
      <c r="I97" s="65">
        <f t="shared" si="89"/>
        <v>0.35631281407035176</v>
      </c>
      <c r="J97" s="65">
        <f t="shared" ref="J97" si="99">((((E97)^2*H97)+((G97)^2*F97))/(E97+G97)^4)</f>
        <v>6.6638731608628557E-2</v>
      </c>
      <c r="K97" s="13">
        <f t="shared" ref="K97" si="100">D97/I97</f>
        <v>903.70030850594981</v>
      </c>
      <c r="L97" s="1">
        <f t="shared" ref="L97" si="101">(D97^2)*J97*(1/(I97^4))</f>
        <v>428659.7446844136</v>
      </c>
      <c r="M97" s="63">
        <f t="shared" ref="M97" si="102">SQRT(L97)</f>
        <v>654.72111977880593</v>
      </c>
      <c r="N97" s="1">
        <f t="shared" ref="N97" si="103">(1.96*M97)</f>
        <v>1283.2533947664597</v>
      </c>
      <c r="O97" s="23">
        <f t="shared" ref="O97" si="104">K97-D97</f>
        <v>581.70030850594981</v>
      </c>
      <c r="P97" s="1">
        <f t="shared" ref="P97" si="105">L97</f>
        <v>428659.7446844136</v>
      </c>
      <c r="Q97" s="63">
        <f t="shared" ref="Q97" si="106">SQRT(P97)</f>
        <v>654.72111977880593</v>
      </c>
      <c r="R97" s="1">
        <f t="shared" ref="R97" si="107">(1.96*Q97)</f>
        <v>1283.2533947664597</v>
      </c>
    </row>
    <row r="98" spans="1:18" hidden="1" x14ac:dyDescent="0.3">
      <c r="A98" t="s">
        <v>147</v>
      </c>
      <c r="B98">
        <v>1999</v>
      </c>
      <c r="C98" t="s">
        <v>33</v>
      </c>
      <c r="D98" s="13">
        <v>434</v>
      </c>
      <c r="E98" s="1"/>
      <c r="F98" s="1"/>
      <c r="G98" s="1"/>
      <c r="H98" s="1"/>
      <c r="I98" s="64">
        <v>0.72713930644376235</v>
      </c>
      <c r="J98" s="64">
        <v>0.104193062</v>
      </c>
      <c r="K98" s="13">
        <f>D98/I98</f>
        <v>596.859496047015</v>
      </c>
      <c r="L98" s="1">
        <f t="shared" si="88"/>
        <v>70201.723372615947</v>
      </c>
      <c r="M98" s="63">
        <f t="shared" si="62"/>
        <v>264.95607819526606</v>
      </c>
      <c r="N98" s="1">
        <f t="shared" si="63"/>
        <v>519.31391326272148</v>
      </c>
      <c r="O98" s="23">
        <f t="shared" si="53"/>
        <v>162.859496047015</v>
      </c>
      <c r="P98" s="1">
        <f t="shared" si="55"/>
        <v>70201.723372615947</v>
      </c>
      <c r="Q98" s="63">
        <f t="shared" si="56"/>
        <v>264.95607819526606</v>
      </c>
      <c r="R98" s="1">
        <f t="shared" si="57"/>
        <v>519.31391326272148</v>
      </c>
    </row>
    <row r="99" spans="1:18" hidden="1" x14ac:dyDescent="0.3">
      <c r="A99" t="s">
        <v>147</v>
      </c>
      <c r="B99">
        <v>2000</v>
      </c>
      <c r="C99" t="s">
        <v>33</v>
      </c>
      <c r="D99" s="13">
        <v>1194</v>
      </c>
      <c r="E99" s="1"/>
      <c r="F99" s="1"/>
      <c r="G99" s="1"/>
      <c r="H99" s="1"/>
      <c r="I99" s="64">
        <v>0.72713930644376235</v>
      </c>
      <c r="J99" s="64">
        <v>0.104193062</v>
      </c>
      <c r="K99" s="13">
        <f t="shared" si="54"/>
        <v>1642.0512402768109</v>
      </c>
      <c r="L99" s="1">
        <f t="shared" si="88"/>
        <v>531345.45277051278</v>
      </c>
      <c r="M99" s="63">
        <f t="shared" si="62"/>
        <v>728.93446397499463</v>
      </c>
      <c r="N99" s="1">
        <f t="shared" si="63"/>
        <v>1428.7115493909894</v>
      </c>
      <c r="O99" s="23">
        <f t="shared" si="53"/>
        <v>448.05124027681086</v>
      </c>
      <c r="P99" s="1">
        <f t="shared" si="55"/>
        <v>531345.45277051278</v>
      </c>
      <c r="Q99" s="63">
        <f t="shared" si="56"/>
        <v>728.93446397499463</v>
      </c>
      <c r="R99" s="1">
        <f t="shared" si="57"/>
        <v>1428.7115493909894</v>
      </c>
    </row>
    <row r="100" spans="1:18" hidden="1" x14ac:dyDescent="0.3">
      <c r="A100" t="s">
        <v>147</v>
      </c>
      <c r="B100">
        <v>2001</v>
      </c>
      <c r="C100" t="s">
        <v>33</v>
      </c>
      <c r="D100" s="13">
        <v>548</v>
      </c>
      <c r="E100" s="1"/>
      <c r="F100" s="1"/>
      <c r="G100" s="1"/>
      <c r="H100" s="1"/>
      <c r="I100" s="64">
        <v>0.72713930644376235</v>
      </c>
      <c r="J100" s="64">
        <v>0.104193062</v>
      </c>
      <c r="K100" s="13">
        <f t="shared" si="54"/>
        <v>753.63825768148433</v>
      </c>
      <c r="L100" s="1">
        <f t="shared" si="88"/>
        <v>111925.60011727823</v>
      </c>
      <c r="M100" s="63">
        <f t="shared" si="62"/>
        <v>334.55283606222537</v>
      </c>
      <c r="N100" s="1">
        <f t="shared" si="63"/>
        <v>655.72355868196166</v>
      </c>
      <c r="O100" s="23">
        <f t="shared" si="53"/>
        <v>205.63825768148433</v>
      </c>
      <c r="P100" s="1">
        <f t="shared" si="55"/>
        <v>111925.60011727823</v>
      </c>
      <c r="Q100" s="63">
        <f t="shared" si="56"/>
        <v>334.55283606222537</v>
      </c>
      <c r="R100" s="1">
        <f t="shared" si="57"/>
        <v>655.72355868196166</v>
      </c>
    </row>
    <row r="101" spans="1:18" hidden="1" x14ac:dyDescent="0.3">
      <c r="A101" t="s">
        <v>147</v>
      </c>
      <c r="B101">
        <v>2002</v>
      </c>
      <c r="C101" t="s">
        <v>33</v>
      </c>
      <c r="D101" s="13">
        <v>736</v>
      </c>
      <c r="E101" s="1"/>
      <c r="F101" s="1"/>
      <c r="G101" s="1"/>
      <c r="H101" s="1"/>
      <c r="I101" s="64">
        <v>0.72713930644376235</v>
      </c>
      <c r="J101" s="64">
        <v>0.104193062</v>
      </c>
      <c r="K101" s="13">
        <f t="shared" si="54"/>
        <v>1012.185689148855</v>
      </c>
      <c r="L101" s="1">
        <f t="shared" si="88"/>
        <v>201894.24676703988</v>
      </c>
      <c r="M101" s="63">
        <f t="shared" si="62"/>
        <v>449.32643675510553</v>
      </c>
      <c r="N101" s="1">
        <f t="shared" si="63"/>
        <v>880.67981604000681</v>
      </c>
      <c r="O101" s="23">
        <f t="shared" si="53"/>
        <v>276.18568914885498</v>
      </c>
      <c r="P101" s="1">
        <f t="shared" si="55"/>
        <v>201894.24676703988</v>
      </c>
      <c r="Q101" s="63">
        <f t="shared" si="56"/>
        <v>449.32643675510553</v>
      </c>
      <c r="R101" s="1">
        <f t="shared" si="57"/>
        <v>880.67981604000681</v>
      </c>
    </row>
    <row r="102" spans="1:18" hidden="1" x14ac:dyDescent="0.3">
      <c r="A102" t="s">
        <v>147</v>
      </c>
      <c r="B102">
        <v>2003</v>
      </c>
      <c r="C102" t="s">
        <v>33</v>
      </c>
      <c r="D102" s="13">
        <v>878</v>
      </c>
      <c r="E102" s="1"/>
      <c r="F102" s="1"/>
      <c r="G102" s="1"/>
      <c r="H102" s="1"/>
      <c r="I102" s="64">
        <v>0.72713930644376235</v>
      </c>
      <c r="J102" s="64">
        <v>0.104193062</v>
      </c>
      <c r="K102" s="13">
        <f t="shared" si="54"/>
        <v>1207.4715150444219</v>
      </c>
      <c r="L102" s="1">
        <f t="shared" si="88"/>
        <v>287314.36917526205</v>
      </c>
      <c r="M102" s="63">
        <f t="shared" si="62"/>
        <v>536.01713515079166</v>
      </c>
      <c r="N102" s="1">
        <f t="shared" si="63"/>
        <v>1050.5935848955517</v>
      </c>
      <c r="O102" s="23">
        <f t="shared" si="53"/>
        <v>329.47151504442195</v>
      </c>
      <c r="P102" s="1">
        <f t="shared" si="55"/>
        <v>287314.36917526205</v>
      </c>
      <c r="Q102" s="63">
        <f t="shared" si="56"/>
        <v>536.01713515079166</v>
      </c>
      <c r="R102" s="1">
        <f t="shared" si="57"/>
        <v>1050.5935848955517</v>
      </c>
    </row>
    <row r="103" spans="1:18" hidden="1" x14ac:dyDescent="0.3">
      <c r="A103" t="s">
        <v>147</v>
      </c>
      <c r="B103">
        <v>2004</v>
      </c>
      <c r="C103" t="s">
        <v>33</v>
      </c>
      <c r="D103" s="13">
        <v>453</v>
      </c>
      <c r="E103" s="1"/>
      <c r="F103" s="1"/>
      <c r="G103" s="1"/>
      <c r="H103" s="1"/>
      <c r="I103" s="64">
        <v>0.72713930644376235</v>
      </c>
      <c r="J103" s="64">
        <v>0.104193062</v>
      </c>
      <c r="K103" s="13">
        <f t="shared" si="54"/>
        <v>622.98928965275991</v>
      </c>
      <c r="L103" s="1">
        <f t="shared" si="88"/>
        <v>76482.965509838526</v>
      </c>
      <c r="M103" s="63">
        <f t="shared" si="62"/>
        <v>276.55553783975927</v>
      </c>
      <c r="N103" s="1">
        <f t="shared" si="63"/>
        <v>542.04885416592811</v>
      </c>
      <c r="O103" s="23">
        <f t="shared" si="53"/>
        <v>169.98928965275991</v>
      </c>
      <c r="P103" s="1">
        <f t="shared" si="55"/>
        <v>76482.965509838526</v>
      </c>
      <c r="Q103" s="63">
        <f t="shared" si="56"/>
        <v>276.55553783975927</v>
      </c>
      <c r="R103" s="1">
        <f t="shared" si="57"/>
        <v>542.04885416592811</v>
      </c>
    </row>
    <row r="104" spans="1:18" hidden="1" x14ac:dyDescent="0.3">
      <c r="A104" t="s">
        <v>147</v>
      </c>
      <c r="B104">
        <v>2005</v>
      </c>
      <c r="C104" t="s">
        <v>33</v>
      </c>
      <c r="D104" s="13">
        <v>744</v>
      </c>
      <c r="E104" s="1"/>
      <c r="F104" s="1"/>
      <c r="G104" s="1"/>
      <c r="H104" s="1"/>
      <c r="I104" s="64">
        <v>0.72713930644376235</v>
      </c>
      <c r="J104" s="64">
        <v>0.104193062</v>
      </c>
      <c r="K104" s="13">
        <f t="shared" si="54"/>
        <v>1023.1877075091686</v>
      </c>
      <c r="L104" s="1">
        <f t="shared" si="88"/>
        <v>206307.10542156521</v>
      </c>
      <c r="M104" s="63">
        <f t="shared" si="62"/>
        <v>454.21041976331321</v>
      </c>
      <c r="N104" s="1">
        <f t="shared" si="63"/>
        <v>890.25242273609388</v>
      </c>
      <c r="O104" s="23">
        <f t="shared" si="53"/>
        <v>279.1877075091686</v>
      </c>
      <c r="P104" s="1">
        <f t="shared" si="55"/>
        <v>206307.10542156521</v>
      </c>
      <c r="Q104" s="63">
        <f t="shared" si="56"/>
        <v>454.21041976331321</v>
      </c>
      <c r="R104" s="1">
        <f t="shared" si="57"/>
        <v>890.25242273609388</v>
      </c>
    </row>
    <row r="105" spans="1:18" hidden="1" x14ac:dyDescent="0.3">
      <c r="A105" t="s">
        <v>147</v>
      </c>
      <c r="B105">
        <v>2006</v>
      </c>
      <c r="C105" t="s">
        <v>33</v>
      </c>
      <c r="D105" s="13">
        <v>822</v>
      </c>
      <c r="E105" s="1"/>
      <c r="F105" s="1"/>
      <c r="G105" s="1"/>
      <c r="H105" s="1"/>
      <c r="I105" s="64">
        <v>0.72713930644376235</v>
      </c>
      <c r="J105" s="64">
        <v>0.104193062</v>
      </c>
      <c r="K105" s="13">
        <f t="shared" si="54"/>
        <v>1130.4573865222267</v>
      </c>
      <c r="L105" s="1">
        <f t="shared" si="88"/>
        <v>251832.60026387597</v>
      </c>
      <c r="M105" s="63">
        <f t="shared" si="62"/>
        <v>501.82925409333797</v>
      </c>
      <c r="N105" s="1">
        <f t="shared" si="63"/>
        <v>983.58533802294244</v>
      </c>
      <c r="O105" s="23">
        <f t="shared" si="53"/>
        <v>308.45738652222667</v>
      </c>
      <c r="P105" s="1">
        <f t="shared" si="55"/>
        <v>251832.60026387597</v>
      </c>
      <c r="Q105" s="63">
        <f t="shared" si="56"/>
        <v>501.82925409333797</v>
      </c>
      <c r="R105" s="1">
        <f t="shared" si="57"/>
        <v>983.58533802294244</v>
      </c>
    </row>
    <row r="106" spans="1:18" hidden="1" x14ac:dyDescent="0.3">
      <c r="A106" t="s">
        <v>147</v>
      </c>
      <c r="B106">
        <v>2007</v>
      </c>
      <c r="C106" t="s">
        <v>33</v>
      </c>
      <c r="D106" s="13">
        <v>2661</v>
      </c>
      <c r="E106" s="1"/>
      <c r="F106" s="1"/>
      <c r="G106" s="1"/>
      <c r="H106" s="1"/>
      <c r="I106" s="64">
        <v>0.72713930644376235</v>
      </c>
      <c r="J106" s="64">
        <v>0.104193062</v>
      </c>
      <c r="K106" s="13">
        <f t="shared" si="54"/>
        <v>3659.5463570993247</v>
      </c>
      <c r="L106" s="1">
        <f t="shared" si="88"/>
        <v>2639113.4727077819</v>
      </c>
      <c r="M106" s="63">
        <f t="shared" si="62"/>
        <v>1624.534848105076</v>
      </c>
      <c r="N106" s="1">
        <f t="shared" si="63"/>
        <v>3184.0883022859489</v>
      </c>
      <c r="O106" s="23">
        <f t="shared" si="53"/>
        <v>998.54635709932472</v>
      </c>
      <c r="P106" s="1">
        <f t="shared" si="55"/>
        <v>2639113.4727077819</v>
      </c>
      <c r="Q106" s="63">
        <f t="shared" si="56"/>
        <v>1624.534848105076</v>
      </c>
      <c r="R106" s="1">
        <f t="shared" si="57"/>
        <v>3184.0883022859489</v>
      </c>
    </row>
    <row r="107" spans="1:18" hidden="1" x14ac:dyDescent="0.3">
      <c r="A107" t="s">
        <v>147</v>
      </c>
      <c r="B107">
        <v>2008</v>
      </c>
      <c r="C107" t="s">
        <v>33</v>
      </c>
      <c r="D107" s="13">
        <v>902</v>
      </c>
      <c r="E107" s="1"/>
      <c r="F107" s="1"/>
      <c r="G107" s="1"/>
      <c r="H107" s="1"/>
      <c r="I107" s="64">
        <v>0.72713930644376235</v>
      </c>
      <c r="J107" s="64">
        <v>0.104193062</v>
      </c>
      <c r="K107" s="13">
        <f t="shared" si="54"/>
        <v>1240.4775701253629</v>
      </c>
      <c r="L107" s="1">
        <f t="shared" si="88"/>
        <v>303236.44026658998</v>
      </c>
      <c r="M107" s="63">
        <f t="shared" si="62"/>
        <v>550.6690841754147</v>
      </c>
      <c r="N107" s="1">
        <f t="shared" si="63"/>
        <v>1079.3114049838127</v>
      </c>
      <c r="O107" s="23">
        <f t="shared" si="53"/>
        <v>338.47757012536294</v>
      </c>
      <c r="P107" s="1">
        <f t="shared" si="55"/>
        <v>303236.44026658998</v>
      </c>
      <c r="Q107" s="63">
        <f t="shared" si="56"/>
        <v>550.6690841754147</v>
      </c>
      <c r="R107" s="1">
        <f t="shared" si="57"/>
        <v>1079.3114049838127</v>
      </c>
    </row>
    <row r="108" spans="1:18" hidden="1" x14ac:dyDescent="0.3">
      <c r="A108" t="s">
        <v>147</v>
      </c>
      <c r="B108">
        <v>2009</v>
      </c>
      <c r="C108" t="s">
        <v>33</v>
      </c>
      <c r="D108" s="13">
        <v>637</v>
      </c>
      <c r="E108" s="1"/>
      <c r="F108" s="1"/>
      <c r="G108" s="1"/>
      <c r="H108" s="1"/>
      <c r="I108" s="64">
        <v>0.72713930644376235</v>
      </c>
      <c r="J108" s="64">
        <v>0.104193062</v>
      </c>
      <c r="K108" s="13">
        <f t="shared" si="54"/>
        <v>876.03571193997368</v>
      </c>
      <c r="L108" s="1">
        <f t="shared" si="88"/>
        <v>151233.21312399392</v>
      </c>
      <c r="M108" s="63">
        <f t="shared" si="62"/>
        <v>388.88714702853565</v>
      </c>
      <c r="N108" s="1">
        <f t="shared" si="63"/>
        <v>762.21880817592989</v>
      </c>
      <c r="O108" s="23">
        <f t="shared" si="53"/>
        <v>239.03571193997368</v>
      </c>
      <c r="P108" s="1">
        <f t="shared" si="55"/>
        <v>151233.21312399392</v>
      </c>
      <c r="Q108" s="63">
        <f t="shared" si="56"/>
        <v>388.88714702853565</v>
      </c>
      <c r="R108" s="1">
        <f t="shared" si="57"/>
        <v>762.21880817592989</v>
      </c>
    </row>
    <row r="109" spans="1:18" hidden="1" x14ac:dyDescent="0.3">
      <c r="A109" t="s">
        <v>147</v>
      </c>
      <c r="B109">
        <v>2010</v>
      </c>
      <c r="C109" t="s">
        <v>33</v>
      </c>
      <c r="D109" s="13">
        <v>1209</v>
      </c>
      <c r="E109" s="1"/>
      <c r="F109" s="1"/>
      <c r="G109" s="1"/>
      <c r="H109" s="1"/>
      <c r="I109" s="64">
        <v>0.72713930644376235</v>
      </c>
      <c r="J109" s="64">
        <v>0.104193062</v>
      </c>
      <c r="K109" s="13">
        <f t="shared" si="54"/>
        <v>1662.6800247023989</v>
      </c>
      <c r="L109" s="1">
        <f t="shared" si="88"/>
        <v>544779.70025382063</v>
      </c>
      <c r="M109" s="63">
        <f t="shared" si="62"/>
        <v>738.091932115384</v>
      </c>
      <c r="N109" s="1">
        <f t="shared" si="63"/>
        <v>1446.6601869461526</v>
      </c>
      <c r="O109" s="23">
        <f t="shared" si="53"/>
        <v>453.6800247023989</v>
      </c>
      <c r="P109" s="1">
        <f t="shared" si="55"/>
        <v>544779.70025382063</v>
      </c>
      <c r="Q109" s="63">
        <f t="shared" si="56"/>
        <v>738.091932115384</v>
      </c>
      <c r="R109" s="1">
        <f t="shared" si="57"/>
        <v>1446.6601869461526</v>
      </c>
    </row>
    <row r="110" spans="1:18" hidden="1" x14ac:dyDescent="0.3">
      <c r="A110" t="s">
        <v>147</v>
      </c>
      <c r="B110">
        <v>2011</v>
      </c>
      <c r="C110" t="s">
        <v>33</v>
      </c>
      <c r="D110" s="13">
        <v>491</v>
      </c>
      <c r="E110" s="1">
        <v>594</v>
      </c>
      <c r="F110" s="1">
        <v>647224.7035035037</v>
      </c>
      <c r="G110" s="1">
        <v>86</v>
      </c>
      <c r="H110" s="1">
        <v>8058.5161461461512</v>
      </c>
      <c r="I110" s="65">
        <f t="shared" ref="I110:I116" si="108">E110/(E110+G110)</f>
        <v>0.87352941176470589</v>
      </c>
      <c r="J110" s="65">
        <f t="shared" ref="J110:J116" si="109">((((E110)^2*H110)+((G110)^2*F110))/(E110+G110)^4)</f>
        <v>3.5686236985185318E-2</v>
      </c>
      <c r="K110" s="13">
        <f t="shared" si="54"/>
        <v>562.08754208754203</v>
      </c>
      <c r="L110" s="1">
        <f t="shared" si="88"/>
        <v>14775.888674929201</v>
      </c>
      <c r="M110" s="63">
        <f t="shared" si="62"/>
        <v>121.55611327666414</v>
      </c>
      <c r="N110" s="1">
        <f t="shared" si="63"/>
        <v>238.24998202226169</v>
      </c>
      <c r="O110" s="23">
        <f t="shared" si="53"/>
        <v>71.087542087542033</v>
      </c>
      <c r="P110" s="1">
        <f t="shared" si="55"/>
        <v>14775.888674929201</v>
      </c>
      <c r="Q110" s="63">
        <f t="shared" si="56"/>
        <v>121.55611327666414</v>
      </c>
      <c r="R110" s="1">
        <f t="shared" si="57"/>
        <v>238.24998202226169</v>
      </c>
    </row>
    <row r="111" spans="1:18" hidden="1" x14ac:dyDescent="0.3">
      <c r="A111" t="s">
        <v>147</v>
      </c>
      <c r="B111">
        <v>2012</v>
      </c>
      <c r="C111" t="s">
        <v>33</v>
      </c>
      <c r="D111" s="13">
        <v>540</v>
      </c>
      <c r="E111" s="1">
        <v>510</v>
      </c>
      <c r="F111" s="1">
        <v>1650209.0941051058</v>
      </c>
      <c r="G111" s="1">
        <v>433</v>
      </c>
      <c r="H111" s="1">
        <v>139945.0026336337</v>
      </c>
      <c r="I111" s="65">
        <f t="shared" si="108"/>
        <v>0.54082714740190885</v>
      </c>
      <c r="J111" s="65">
        <f>((((E111)^2*H111)+((G111)^2*F111))/(E111+G111)^4)</f>
        <v>0.43729335488794085</v>
      </c>
      <c r="K111" s="13">
        <f t="shared" si="54"/>
        <v>998.47058823529403</v>
      </c>
      <c r="L111" s="1">
        <f t="shared" si="88"/>
        <v>1490481.068122806</v>
      </c>
      <c r="M111" s="63">
        <f t="shared" si="62"/>
        <v>1220.852598851641</v>
      </c>
      <c r="N111" s="1">
        <f t="shared" si="63"/>
        <v>2392.8710937492165</v>
      </c>
      <c r="O111" s="23">
        <f t="shared" si="53"/>
        <v>458.47058823529403</v>
      </c>
      <c r="P111" s="1">
        <f t="shared" si="55"/>
        <v>1490481.068122806</v>
      </c>
      <c r="Q111" s="63">
        <f t="shared" si="56"/>
        <v>1220.852598851641</v>
      </c>
      <c r="R111" s="1">
        <f t="shared" si="57"/>
        <v>2392.8710937492165</v>
      </c>
    </row>
    <row r="112" spans="1:18" hidden="1" x14ac:dyDescent="0.3">
      <c r="A112" t="s">
        <v>147</v>
      </c>
      <c r="B112">
        <v>2013</v>
      </c>
      <c r="C112" t="s">
        <v>33</v>
      </c>
      <c r="D112" s="13">
        <v>635</v>
      </c>
      <c r="E112" s="1">
        <v>1059</v>
      </c>
      <c r="F112" s="1">
        <v>1189988.8418078099</v>
      </c>
      <c r="G112" s="1">
        <v>79</v>
      </c>
      <c r="H112" s="1">
        <v>184521.44809409385</v>
      </c>
      <c r="I112" s="65">
        <f t="shared" si="108"/>
        <v>0.93057996485061512</v>
      </c>
      <c r="J112" s="65">
        <f>((((E112)^2*H112)+((G112)^2*F112))/(E112+G112)^4)</f>
        <v>0.12781529936212596</v>
      </c>
      <c r="K112" s="13">
        <f t="shared" si="54"/>
        <v>682.37016052880074</v>
      </c>
      <c r="L112" s="1">
        <f t="shared" si="88"/>
        <v>68725.118908531891</v>
      </c>
      <c r="M112" s="63">
        <f t="shared" si="62"/>
        <v>262.15476136918033</v>
      </c>
      <c r="N112" s="1">
        <f t="shared" si="63"/>
        <v>513.82333228359346</v>
      </c>
      <c r="O112" s="23">
        <f t="shared" si="53"/>
        <v>47.370160528800739</v>
      </c>
      <c r="P112" s="1">
        <f t="shared" si="55"/>
        <v>68725.118908531891</v>
      </c>
      <c r="Q112" s="63">
        <f t="shared" si="56"/>
        <v>262.15476136918033</v>
      </c>
      <c r="R112" s="1">
        <f t="shared" si="57"/>
        <v>513.82333228359346</v>
      </c>
    </row>
    <row r="113" spans="1:18" hidden="1" x14ac:dyDescent="0.3">
      <c r="A113" t="s">
        <v>147</v>
      </c>
      <c r="B113">
        <v>2014</v>
      </c>
      <c r="C113" t="s">
        <v>33</v>
      </c>
      <c r="D113" s="13">
        <v>835</v>
      </c>
      <c r="E113" s="1">
        <v>3113</v>
      </c>
      <c r="F113" s="1">
        <v>3532488.6440019961</v>
      </c>
      <c r="G113" s="1">
        <v>127</v>
      </c>
      <c r="H113" s="1">
        <v>39302.890610610651</v>
      </c>
      <c r="I113" s="65">
        <f t="shared" si="108"/>
        <v>0.96080246913580247</v>
      </c>
      <c r="J113" s="65">
        <f t="shared" si="109"/>
        <v>3.9732514491239226E-3</v>
      </c>
      <c r="K113" s="13">
        <f t="shared" si="54"/>
        <v>869.06521040796656</v>
      </c>
      <c r="L113" s="1">
        <f t="shared" si="88"/>
        <v>3250.7424273281285</v>
      </c>
      <c r="M113" s="63">
        <f t="shared" si="62"/>
        <v>57.01528240154677</v>
      </c>
      <c r="N113" s="1">
        <f t="shared" si="63"/>
        <v>111.74995350703166</v>
      </c>
      <c r="O113" s="23">
        <f t="shared" si="53"/>
        <v>34.065210407966561</v>
      </c>
      <c r="P113" s="1">
        <f t="shared" si="55"/>
        <v>3250.7424273281285</v>
      </c>
      <c r="Q113" s="63">
        <f t="shared" si="56"/>
        <v>57.01528240154677</v>
      </c>
      <c r="R113" s="1">
        <f t="shared" si="57"/>
        <v>111.74995350703166</v>
      </c>
    </row>
    <row r="114" spans="1:18" hidden="1" x14ac:dyDescent="0.3">
      <c r="A114" t="s">
        <v>147</v>
      </c>
      <c r="B114">
        <v>2015</v>
      </c>
      <c r="C114" t="s">
        <v>33</v>
      </c>
      <c r="D114" s="13">
        <v>769</v>
      </c>
      <c r="E114" s="1">
        <v>1656</v>
      </c>
      <c r="F114" s="1">
        <v>1624270.0629909968</v>
      </c>
      <c r="G114" s="1">
        <v>111</v>
      </c>
      <c r="H114" s="1">
        <v>312087.92987988034</v>
      </c>
      <c r="I114" s="65">
        <f t="shared" si="108"/>
        <v>0.93718166383701185</v>
      </c>
      <c r="J114" s="65">
        <f t="shared" si="109"/>
        <v>8.9844145474522491E-2</v>
      </c>
      <c r="K114" s="13">
        <f t="shared" si="54"/>
        <v>820.5452898550725</v>
      </c>
      <c r="L114" s="1">
        <f t="shared" si="88"/>
        <v>68872.735103343221</v>
      </c>
      <c r="M114" s="63">
        <f t="shared" si="62"/>
        <v>262.4361543372849</v>
      </c>
      <c r="N114" s="1">
        <f t="shared" si="63"/>
        <v>514.37486250107838</v>
      </c>
      <c r="O114" s="23">
        <f t="shared" si="53"/>
        <v>51.545289855072497</v>
      </c>
      <c r="P114" s="1">
        <f t="shared" si="55"/>
        <v>68872.735103343221</v>
      </c>
      <c r="Q114" s="63">
        <f t="shared" si="56"/>
        <v>262.4361543372849</v>
      </c>
      <c r="R114" s="1">
        <f t="shared" si="57"/>
        <v>514.37486250107838</v>
      </c>
    </row>
    <row r="115" spans="1:18" hidden="1" x14ac:dyDescent="0.3">
      <c r="A115" t="s">
        <v>147</v>
      </c>
      <c r="B115">
        <v>2016</v>
      </c>
      <c r="C115" t="s">
        <v>33</v>
      </c>
      <c r="D115" s="13">
        <v>1006</v>
      </c>
      <c r="E115" s="1">
        <v>1234</v>
      </c>
      <c r="F115" s="1">
        <v>2559590.1163513488</v>
      </c>
      <c r="G115" s="1">
        <v>906</v>
      </c>
      <c r="H115" s="1">
        <v>976370.84794794652</v>
      </c>
      <c r="I115" s="65">
        <f t="shared" si="108"/>
        <v>0.57663551401869162</v>
      </c>
      <c r="J115" s="65">
        <f t="shared" si="109"/>
        <v>0.17106867946615123</v>
      </c>
      <c r="K115" s="13">
        <f t="shared" si="54"/>
        <v>1744.6029173419772</v>
      </c>
      <c r="L115" s="1">
        <f t="shared" ref="L115:L139" si="110">(D115^2)*J115*(1/(I115^4))</f>
        <v>1565888.8041370797</v>
      </c>
      <c r="M115" s="63">
        <f t="shared" si="62"/>
        <v>1251.3547874751907</v>
      </c>
      <c r="N115" s="1">
        <f t="shared" si="63"/>
        <v>2452.6553834513738</v>
      </c>
      <c r="O115" s="23">
        <f t="shared" si="53"/>
        <v>738.60291734197722</v>
      </c>
      <c r="P115" s="1">
        <f t="shared" si="55"/>
        <v>1565888.8041370797</v>
      </c>
      <c r="Q115" s="63">
        <f t="shared" si="56"/>
        <v>1251.3547874751907</v>
      </c>
      <c r="R115" s="1">
        <f t="shared" si="57"/>
        <v>2452.6553834513738</v>
      </c>
    </row>
    <row r="116" spans="1:18" hidden="1" x14ac:dyDescent="0.3">
      <c r="A116" t="s">
        <v>147</v>
      </c>
      <c r="B116">
        <v>2017</v>
      </c>
      <c r="C116" t="s">
        <v>33</v>
      </c>
      <c r="D116" s="13">
        <v>745</v>
      </c>
      <c r="E116" s="42">
        <v>515</v>
      </c>
      <c r="F116" s="42">
        <v>735261.58640140085</v>
      </c>
      <c r="G116" s="42">
        <v>559</v>
      </c>
      <c r="H116" s="42">
        <v>667654.71991491469</v>
      </c>
      <c r="I116" s="65">
        <f t="shared" si="108"/>
        <v>0.47951582867783987</v>
      </c>
      <c r="J116" s="65">
        <f t="shared" si="109"/>
        <v>0.3057736898602556</v>
      </c>
      <c r="K116" s="13">
        <f>D116/I116</f>
        <v>1553.6504854368932</v>
      </c>
      <c r="L116" s="1">
        <f t="shared" si="110"/>
        <v>3209969.2258852636</v>
      </c>
      <c r="M116" s="63">
        <f t="shared" si="62"/>
        <v>1791.638698478369</v>
      </c>
      <c r="N116" s="1">
        <f t="shared" si="63"/>
        <v>3511.6118490176032</v>
      </c>
      <c r="O116" s="23">
        <f t="shared" si="53"/>
        <v>808.65048543689318</v>
      </c>
      <c r="P116" s="1">
        <f t="shared" si="55"/>
        <v>3209969.2258852636</v>
      </c>
      <c r="Q116" s="63">
        <f t="shared" si="56"/>
        <v>1791.638698478369</v>
      </c>
      <c r="R116" s="1">
        <f t="shared" si="57"/>
        <v>3511.6118490176032</v>
      </c>
    </row>
    <row r="117" spans="1:18" hidden="1" x14ac:dyDescent="0.3">
      <c r="A117" t="s">
        <v>147</v>
      </c>
      <c r="B117">
        <v>2018</v>
      </c>
      <c r="C117" t="s">
        <v>33</v>
      </c>
      <c r="D117" s="13">
        <v>730</v>
      </c>
      <c r="E117" s="1">
        <v>743</v>
      </c>
      <c r="F117" s="1">
        <v>1511892.0401001011</v>
      </c>
      <c r="G117" s="1">
        <v>222</v>
      </c>
      <c r="H117" s="1">
        <v>76895.016795795906</v>
      </c>
      <c r="I117" s="65">
        <f>E117/(E117+G117)</f>
        <v>0.76994818652849739</v>
      </c>
      <c r="J117" s="65">
        <f>((((E117)^2*H117)+((G117)^2*F117))/(E117+G117)^4)</f>
        <v>0.13487615529313191</v>
      </c>
      <c r="K117" s="13">
        <f t="shared" si="54"/>
        <v>948.11574697173626</v>
      </c>
      <c r="L117" s="1">
        <f>(D117^2)*J117*(1/(I117^4))</f>
        <v>204519.58191929138</v>
      </c>
      <c r="M117" s="63">
        <f t="shared" si="62"/>
        <v>452.23841269765154</v>
      </c>
      <c r="N117" s="1">
        <f t="shared" si="63"/>
        <v>886.38728888739695</v>
      </c>
      <c r="O117" s="23">
        <f t="shared" si="53"/>
        <v>218.11574697173626</v>
      </c>
      <c r="P117" s="1">
        <f t="shared" si="55"/>
        <v>204519.58191929138</v>
      </c>
      <c r="Q117" s="63">
        <f t="shared" si="56"/>
        <v>452.23841269765154</v>
      </c>
      <c r="R117" s="1">
        <f t="shared" si="57"/>
        <v>886.38728888739695</v>
      </c>
    </row>
    <row r="118" spans="1:18" hidden="1" x14ac:dyDescent="0.3">
      <c r="A118" t="s">
        <v>147</v>
      </c>
      <c r="B118">
        <v>2019</v>
      </c>
      <c r="C118" t="s">
        <v>33</v>
      </c>
      <c r="D118" s="13">
        <v>675</v>
      </c>
      <c r="E118" s="1">
        <v>446</v>
      </c>
      <c r="F118" s="1">
        <v>1329249.7432182194</v>
      </c>
      <c r="G118" s="1">
        <v>289</v>
      </c>
      <c r="H118" s="1">
        <v>400867.97373373451</v>
      </c>
      <c r="I118" s="65">
        <f t="shared" ref="I118:I120" si="111">E118/(E118+G118)</f>
        <v>0.60680272108843536</v>
      </c>
      <c r="J118" s="65">
        <f t="shared" ref="J118:J120" si="112">((((E118)^2*H118)+((G118)^2*F118))/(E118+G118)^4)</f>
        <v>0.6536366764876721</v>
      </c>
      <c r="K118" s="13">
        <f t="shared" ref="K118:K119" si="113">D118/I118</f>
        <v>1112.3878923766817</v>
      </c>
      <c r="L118" s="1">
        <f t="shared" ref="L118:L120" si="114">(D118^2)*J118*(1/(I118^4))</f>
        <v>2196614.6727796867</v>
      </c>
      <c r="M118" s="63">
        <f t="shared" ref="M118:M120" si="115">SQRT(L118)</f>
        <v>1482.0980644949534</v>
      </c>
      <c r="N118" s="1">
        <f t="shared" ref="N118:N120" si="116">(1.96*M118)</f>
        <v>2904.9122064101084</v>
      </c>
      <c r="O118" s="23">
        <f t="shared" ref="O118:O120" si="117">K118-D118</f>
        <v>437.38789237668175</v>
      </c>
      <c r="P118" s="1">
        <f t="shared" ref="P118:P120" si="118">L118</f>
        <v>2196614.6727796867</v>
      </c>
      <c r="Q118" s="63">
        <f t="shared" ref="Q118:Q120" si="119">SQRT(P118)</f>
        <v>1482.0980644949534</v>
      </c>
      <c r="R118" s="1">
        <f t="shared" ref="R118:R120" si="120">(1.96*Q118)</f>
        <v>2904.9122064101084</v>
      </c>
    </row>
    <row r="119" spans="1:18" hidden="1" x14ac:dyDescent="0.3">
      <c r="A119" t="s">
        <v>147</v>
      </c>
      <c r="B119">
        <v>2020</v>
      </c>
      <c r="C119" t="s">
        <v>33</v>
      </c>
      <c r="D119" s="13">
        <v>339</v>
      </c>
      <c r="E119" s="42">
        <v>957</v>
      </c>
      <c r="F119" s="42">
        <v>723544.13726025936</v>
      </c>
      <c r="G119" s="42">
        <v>171</v>
      </c>
      <c r="H119" s="42">
        <v>135252.64640240232</v>
      </c>
      <c r="I119" s="65">
        <f t="shared" si="111"/>
        <v>0.84840425531914898</v>
      </c>
      <c r="J119" s="65">
        <f t="shared" si="112"/>
        <v>8.9581003606503742E-2</v>
      </c>
      <c r="K119" s="13">
        <f t="shared" si="113"/>
        <v>399.57366771159872</v>
      </c>
      <c r="L119" s="1">
        <f t="shared" si="114"/>
        <v>19870.279112585948</v>
      </c>
      <c r="M119" s="63">
        <f t="shared" si="115"/>
        <v>140.96197754212287</v>
      </c>
      <c r="N119" s="1">
        <f t="shared" si="116"/>
        <v>276.2854759825608</v>
      </c>
      <c r="O119" s="23">
        <f t="shared" si="117"/>
        <v>60.573667711598716</v>
      </c>
      <c r="P119" s="1">
        <f t="shared" si="118"/>
        <v>19870.279112585948</v>
      </c>
      <c r="Q119" s="63">
        <f t="shared" si="119"/>
        <v>140.96197754212287</v>
      </c>
      <c r="R119" s="1">
        <f t="shared" si="120"/>
        <v>276.2854759825608</v>
      </c>
    </row>
    <row r="120" spans="1:18" hidden="1" x14ac:dyDescent="0.3">
      <c r="A120" t="s">
        <v>147</v>
      </c>
      <c r="B120">
        <v>2021</v>
      </c>
      <c r="C120" t="s">
        <v>33</v>
      </c>
      <c r="D120" s="13">
        <v>693</v>
      </c>
      <c r="E120" s="59">
        <v>5377</v>
      </c>
      <c r="F120" s="59">
        <v>12632643.366981</v>
      </c>
      <c r="G120" s="59">
        <v>661</v>
      </c>
      <c r="H120" s="59">
        <v>731661.87132632569</v>
      </c>
      <c r="I120" s="65">
        <f t="shared" si="111"/>
        <v>0.89052666445842998</v>
      </c>
      <c r="J120" s="65">
        <f t="shared" si="112"/>
        <v>2.0068062630692104E-2</v>
      </c>
      <c r="K120" s="13">
        <f>D120/I120</f>
        <v>778.19118467546957</v>
      </c>
      <c r="L120" s="1">
        <f t="shared" si="114"/>
        <v>15324.425629185775</v>
      </c>
      <c r="M120" s="63">
        <f t="shared" si="115"/>
        <v>123.79186414779355</v>
      </c>
      <c r="N120" s="1">
        <f t="shared" si="116"/>
        <v>242.63205372967533</v>
      </c>
      <c r="O120" s="23">
        <f t="shared" si="117"/>
        <v>85.191184675469572</v>
      </c>
      <c r="P120" s="1">
        <f t="shared" si="118"/>
        <v>15324.425629185775</v>
      </c>
      <c r="Q120" s="63">
        <f t="shared" si="119"/>
        <v>123.79186414779355</v>
      </c>
      <c r="R120" s="1">
        <f t="shared" si="120"/>
        <v>242.63205372967533</v>
      </c>
    </row>
    <row r="121" spans="1:18" hidden="1" x14ac:dyDescent="0.3">
      <c r="A121" t="s">
        <v>147</v>
      </c>
      <c r="B121">
        <v>2022</v>
      </c>
      <c r="C121" t="s">
        <v>33</v>
      </c>
      <c r="D121" s="13">
        <v>281</v>
      </c>
      <c r="E121" s="69">
        <f>E25</f>
        <v>3696</v>
      </c>
      <c r="F121" s="69">
        <f t="shared" ref="F121:H121" si="121">F25</f>
        <v>9069148.4215325452</v>
      </c>
      <c r="G121" s="69">
        <f t="shared" si="121"/>
        <v>1493</v>
      </c>
      <c r="H121" s="69">
        <f t="shared" si="121"/>
        <v>2665744.7478919048</v>
      </c>
      <c r="I121" s="65">
        <f t="shared" ref="I121" si="122">E121/(E121+G121)</f>
        <v>0.7122759683946811</v>
      </c>
      <c r="J121" s="65">
        <f t="shared" ref="J121" si="123">((((E121)^2*H121)+((G121)^2*F121))/(E121+G121)^4)</f>
        <v>7.8111988745412086E-2</v>
      </c>
      <c r="K121" s="13">
        <f>D121/I121</f>
        <v>394.51001082251082</v>
      </c>
      <c r="L121" s="1">
        <f t="shared" ref="L121" si="124">(D121^2)*J121*(1/(I121^4))</f>
        <v>23962.778179496378</v>
      </c>
      <c r="M121" s="63">
        <f t="shared" ref="M121" si="125">SQRT(L121)</f>
        <v>154.79915432422871</v>
      </c>
      <c r="N121" s="1">
        <f t="shared" ref="N121" si="126">(1.96*M121)</f>
        <v>303.40634247548826</v>
      </c>
      <c r="O121" s="23">
        <f t="shared" ref="O121" si="127">K121-D121</f>
        <v>113.51001082251082</v>
      </c>
      <c r="P121" s="1">
        <f t="shared" ref="P121" si="128">L121</f>
        <v>23962.778179496378</v>
      </c>
      <c r="Q121" s="63">
        <f t="shared" ref="Q121" si="129">SQRT(P121)</f>
        <v>154.79915432422871</v>
      </c>
      <c r="R121" s="1">
        <f t="shared" ref="R121" si="130">(1.96*Q121)</f>
        <v>303.40634247548826</v>
      </c>
    </row>
    <row r="122" spans="1:18" hidden="1" x14ac:dyDescent="0.3">
      <c r="A122" t="s">
        <v>147</v>
      </c>
      <c r="B122">
        <v>1999</v>
      </c>
      <c r="C122" t="s">
        <v>34</v>
      </c>
      <c r="D122" s="13">
        <v>3209</v>
      </c>
      <c r="E122" s="1"/>
      <c r="F122" s="1"/>
      <c r="G122" s="1"/>
      <c r="H122" s="1"/>
      <c r="I122" s="64">
        <v>0.46397522313422163</v>
      </c>
      <c r="J122" s="64">
        <v>9.6191690000000003E-3</v>
      </c>
      <c r="K122" s="13">
        <f t="shared" si="54"/>
        <v>6916.3175962775076</v>
      </c>
      <c r="L122" s="1">
        <f t="shared" si="110"/>
        <v>2137459.1917773169</v>
      </c>
      <c r="M122" s="63">
        <f t="shared" si="62"/>
        <v>1462.0051955370463</v>
      </c>
      <c r="N122" s="1">
        <f t="shared" si="63"/>
        <v>2865.5301832526106</v>
      </c>
      <c r="O122" s="23">
        <f t="shared" si="53"/>
        <v>3707.3175962775076</v>
      </c>
      <c r="P122" s="1">
        <f t="shared" si="55"/>
        <v>2137459.1917773169</v>
      </c>
      <c r="Q122" s="63">
        <f t="shared" si="56"/>
        <v>1462.0051955370463</v>
      </c>
      <c r="R122" s="1">
        <f t="shared" si="57"/>
        <v>2865.5301832526106</v>
      </c>
    </row>
    <row r="123" spans="1:18" hidden="1" x14ac:dyDescent="0.3">
      <c r="A123" t="s">
        <v>147</v>
      </c>
      <c r="B123">
        <v>2000</v>
      </c>
      <c r="C123" t="s">
        <v>34</v>
      </c>
      <c r="D123" s="13">
        <v>6487</v>
      </c>
      <c r="E123" s="1"/>
      <c r="F123" s="1"/>
      <c r="G123" s="1"/>
      <c r="H123" s="1"/>
      <c r="I123" s="64">
        <v>0.46397522313422163</v>
      </c>
      <c r="J123" s="64">
        <v>9.6191690000000003E-3</v>
      </c>
      <c r="K123" s="13">
        <f t="shared" si="54"/>
        <v>13981.35003024375</v>
      </c>
      <c r="L123" s="1">
        <f t="shared" si="110"/>
        <v>8734663.8024410233</v>
      </c>
      <c r="M123" s="63">
        <f t="shared" si="62"/>
        <v>2955.4464641473414</v>
      </c>
      <c r="N123" s="1">
        <f t="shared" si="63"/>
        <v>5792.6750697287889</v>
      </c>
      <c r="O123" s="23">
        <f t="shared" si="53"/>
        <v>7494.3500302437496</v>
      </c>
      <c r="P123" s="1">
        <f t="shared" si="55"/>
        <v>8734663.8024410233</v>
      </c>
      <c r="Q123" s="63">
        <f t="shared" si="56"/>
        <v>2955.4464641473414</v>
      </c>
      <c r="R123" s="1">
        <f t="shared" si="57"/>
        <v>5792.6750697287889</v>
      </c>
    </row>
    <row r="124" spans="1:18" hidden="1" x14ac:dyDescent="0.3">
      <c r="A124" t="s">
        <v>147</v>
      </c>
      <c r="B124">
        <v>2001</v>
      </c>
      <c r="C124" t="s">
        <v>34</v>
      </c>
      <c r="D124" s="13">
        <v>5305</v>
      </c>
      <c r="E124" s="1"/>
      <c r="F124" s="1"/>
      <c r="G124" s="1"/>
      <c r="H124" s="1"/>
      <c r="I124" s="64">
        <v>0.46397522313422163</v>
      </c>
      <c r="J124" s="64">
        <v>9.6191690000000003E-3</v>
      </c>
      <c r="K124" s="13">
        <f t="shared" si="54"/>
        <v>11433.800202010651</v>
      </c>
      <c r="L124" s="1">
        <f t="shared" si="110"/>
        <v>5841564.4717163835</v>
      </c>
      <c r="M124" s="63">
        <f t="shared" si="62"/>
        <v>2416.9328645447276</v>
      </c>
      <c r="N124" s="1">
        <f t="shared" si="63"/>
        <v>4737.1884145076665</v>
      </c>
      <c r="O124" s="23">
        <f t="shared" si="53"/>
        <v>6128.8002020106505</v>
      </c>
      <c r="P124" s="1">
        <f t="shared" si="55"/>
        <v>5841564.4717163835</v>
      </c>
      <c r="Q124" s="63">
        <f t="shared" si="56"/>
        <v>2416.9328645447276</v>
      </c>
      <c r="R124" s="1">
        <f t="shared" si="57"/>
        <v>4737.1884145076665</v>
      </c>
    </row>
    <row r="125" spans="1:18" hidden="1" x14ac:dyDescent="0.3">
      <c r="A125" t="s">
        <v>147</v>
      </c>
      <c r="B125">
        <v>2002</v>
      </c>
      <c r="C125" t="s">
        <v>34</v>
      </c>
      <c r="D125" s="13">
        <v>3882</v>
      </c>
      <c r="E125" s="1"/>
      <c r="F125" s="1"/>
      <c r="G125" s="32"/>
      <c r="H125" s="32"/>
      <c r="I125" s="64">
        <v>0.46397522313422163</v>
      </c>
      <c r="J125" s="64">
        <v>9.6191690000000003E-3</v>
      </c>
      <c r="K125" s="13">
        <f t="shared" si="54"/>
        <v>8366.8260856183497</v>
      </c>
      <c r="L125" s="1">
        <f t="shared" si="110"/>
        <v>3128019.5583049804</v>
      </c>
      <c r="M125" s="63">
        <f t="shared" si="62"/>
        <v>1768.6208068167073</v>
      </c>
      <c r="N125" s="1">
        <f t="shared" si="63"/>
        <v>3466.4967813607464</v>
      </c>
      <c r="O125" s="23">
        <f t="shared" si="53"/>
        <v>4484.8260856183497</v>
      </c>
      <c r="P125" s="1">
        <f t="shared" si="55"/>
        <v>3128019.5583049804</v>
      </c>
      <c r="Q125" s="63">
        <f t="shared" si="56"/>
        <v>1768.6208068167073</v>
      </c>
      <c r="R125" s="1">
        <f t="shared" si="57"/>
        <v>3466.4967813607464</v>
      </c>
    </row>
    <row r="126" spans="1:18" hidden="1" x14ac:dyDescent="0.3">
      <c r="A126" t="s">
        <v>147</v>
      </c>
      <c r="B126">
        <v>2003</v>
      </c>
      <c r="C126" t="s">
        <v>34</v>
      </c>
      <c r="D126" s="13">
        <v>4229</v>
      </c>
      <c r="E126" s="1"/>
      <c r="F126" s="1"/>
      <c r="G126" s="32"/>
      <c r="H126" s="32"/>
      <c r="I126" s="64">
        <v>0.46397522313422163</v>
      </c>
      <c r="J126" s="64">
        <v>9.6191690000000003E-3</v>
      </c>
      <c r="K126" s="13">
        <f t="shared" si="54"/>
        <v>9114.7108490674909</v>
      </c>
      <c r="L126" s="1">
        <f t="shared" si="110"/>
        <v>3712220.5286072767</v>
      </c>
      <c r="M126" s="63">
        <f t="shared" si="62"/>
        <v>1926.7123627068149</v>
      </c>
      <c r="N126" s="1">
        <f t="shared" si="63"/>
        <v>3776.3562309053573</v>
      </c>
      <c r="O126" s="23">
        <f t="shared" si="53"/>
        <v>4885.7108490674909</v>
      </c>
      <c r="P126" s="1">
        <f t="shared" si="55"/>
        <v>3712220.5286072767</v>
      </c>
      <c r="Q126" s="63">
        <f t="shared" si="56"/>
        <v>1926.7123627068149</v>
      </c>
      <c r="R126" s="1">
        <f t="shared" si="57"/>
        <v>3776.3562309053573</v>
      </c>
    </row>
    <row r="127" spans="1:18" hidden="1" x14ac:dyDescent="0.3">
      <c r="A127" t="s">
        <v>147</v>
      </c>
      <c r="B127">
        <v>2004</v>
      </c>
      <c r="C127" t="s">
        <v>34</v>
      </c>
      <c r="D127" s="13">
        <v>4972</v>
      </c>
      <c r="E127" s="1"/>
      <c r="F127" s="1"/>
      <c r="G127" s="1"/>
      <c r="H127" s="1"/>
      <c r="I127" s="64">
        <v>0.46397522313422163</v>
      </c>
      <c r="J127" s="64">
        <v>9.6191690000000003E-3</v>
      </c>
      <c r="K127" s="13">
        <f t="shared" ref="K127:K180" si="131">D127/I127</f>
        <v>10716.089463599803</v>
      </c>
      <c r="L127" s="1">
        <f t="shared" si="110"/>
        <v>5131220.0279598515</v>
      </c>
      <c r="M127" s="63">
        <f t="shared" si="62"/>
        <v>2265.219642321656</v>
      </c>
      <c r="N127" s="1">
        <f t="shared" si="63"/>
        <v>4439.8304989504459</v>
      </c>
      <c r="O127" s="23">
        <f t="shared" si="53"/>
        <v>5744.0894635998029</v>
      </c>
      <c r="P127" s="1">
        <f t="shared" ref="P127:P180" si="132">L127</f>
        <v>5131220.0279598515</v>
      </c>
      <c r="Q127" s="63">
        <f t="shared" ref="Q127:Q180" si="133">SQRT(P127)</f>
        <v>2265.219642321656</v>
      </c>
      <c r="R127" s="1">
        <f t="shared" ref="R127:R180" si="134">(1.96*Q127)</f>
        <v>4439.8304989504459</v>
      </c>
    </row>
    <row r="128" spans="1:18" hidden="1" x14ac:dyDescent="0.3">
      <c r="A128" t="s">
        <v>147</v>
      </c>
      <c r="B128">
        <v>2005</v>
      </c>
      <c r="C128" t="s">
        <v>34</v>
      </c>
      <c r="D128" s="13">
        <v>4991</v>
      </c>
      <c r="E128" s="1"/>
      <c r="F128" s="1"/>
      <c r="G128" s="1"/>
      <c r="H128" s="1"/>
      <c r="I128" s="64">
        <v>0.46397522313422163</v>
      </c>
      <c r="J128" s="64">
        <v>9.6191690000000003E-3</v>
      </c>
      <c r="K128" s="13">
        <f t="shared" si="131"/>
        <v>10757.039926151774</v>
      </c>
      <c r="L128" s="1">
        <f t="shared" si="110"/>
        <v>5170511.8464407185</v>
      </c>
      <c r="M128" s="63">
        <f t="shared" si="62"/>
        <v>2273.8759522983478</v>
      </c>
      <c r="N128" s="1">
        <f t="shared" si="63"/>
        <v>4456.796866504762</v>
      </c>
      <c r="O128" s="23">
        <f t="shared" si="53"/>
        <v>5766.0399261517741</v>
      </c>
      <c r="P128" s="1">
        <f t="shared" si="132"/>
        <v>5170511.8464407185</v>
      </c>
      <c r="Q128" s="63">
        <f t="shared" si="133"/>
        <v>2273.8759522983478</v>
      </c>
      <c r="R128" s="1">
        <f t="shared" si="134"/>
        <v>4456.796866504762</v>
      </c>
    </row>
    <row r="129" spans="1:18" hidden="1" x14ac:dyDescent="0.3">
      <c r="A129" t="s">
        <v>147</v>
      </c>
      <c r="B129">
        <v>2006</v>
      </c>
      <c r="C129" t="s">
        <v>34</v>
      </c>
      <c r="D129" s="13">
        <v>3683</v>
      </c>
      <c r="E129" s="1"/>
      <c r="F129" s="1"/>
      <c r="G129" s="1"/>
      <c r="H129" s="1"/>
      <c r="I129" s="64">
        <v>0.46397522313422163</v>
      </c>
      <c r="J129" s="64">
        <v>9.6191690000000003E-3</v>
      </c>
      <c r="K129" s="13">
        <f t="shared" si="131"/>
        <v>7937.9238725740297</v>
      </c>
      <c r="L129" s="1">
        <f t="shared" si="110"/>
        <v>2815540.8673867746</v>
      </c>
      <c r="M129" s="63">
        <f t="shared" si="62"/>
        <v>1677.9573496924095</v>
      </c>
      <c r="N129" s="1">
        <f t="shared" si="63"/>
        <v>3288.7964053971227</v>
      </c>
      <c r="O129" s="23">
        <f t="shared" ref="O129:O204" si="135">K129-D129</f>
        <v>4254.9238725740297</v>
      </c>
      <c r="P129" s="1">
        <f t="shared" si="132"/>
        <v>2815540.8673867746</v>
      </c>
      <c r="Q129" s="63">
        <f t="shared" si="133"/>
        <v>1677.9573496924095</v>
      </c>
      <c r="R129" s="1">
        <f t="shared" si="134"/>
        <v>3288.7964053971227</v>
      </c>
    </row>
    <row r="130" spans="1:18" hidden="1" x14ac:dyDescent="0.3">
      <c r="A130" t="s">
        <v>147</v>
      </c>
      <c r="B130">
        <v>2007</v>
      </c>
      <c r="C130" t="s">
        <v>34</v>
      </c>
      <c r="D130" s="13">
        <v>3175</v>
      </c>
      <c r="E130" s="1"/>
      <c r="F130" s="1"/>
      <c r="G130" s="1"/>
      <c r="H130" s="1"/>
      <c r="I130" s="64">
        <v>0.46397522313422163</v>
      </c>
      <c r="J130" s="64">
        <v>9.6191690000000003E-3</v>
      </c>
      <c r="K130" s="13">
        <f t="shared" si="131"/>
        <v>6843.0378211845082</v>
      </c>
      <c r="L130" s="1">
        <f t="shared" si="110"/>
        <v>2092405.5197583043</v>
      </c>
      <c r="M130" s="63">
        <f t="shared" ref="M130:M139" si="136">SQRT(L130)</f>
        <v>1446.5149566313873</v>
      </c>
      <c r="N130" s="1">
        <f t="shared" ref="N130:N139" si="137">(1.96*M130)</f>
        <v>2835.169314997519</v>
      </c>
      <c r="O130" s="23">
        <f t="shared" si="135"/>
        <v>3668.0378211845082</v>
      </c>
      <c r="P130" s="1">
        <f t="shared" si="132"/>
        <v>2092405.5197583043</v>
      </c>
      <c r="Q130" s="63">
        <f t="shared" si="133"/>
        <v>1446.5149566313873</v>
      </c>
      <c r="R130" s="1">
        <f t="shared" si="134"/>
        <v>2835.169314997519</v>
      </c>
    </row>
    <row r="131" spans="1:18" hidden="1" x14ac:dyDescent="0.3">
      <c r="A131" t="s">
        <v>147</v>
      </c>
      <c r="B131">
        <v>2008</v>
      </c>
      <c r="C131" t="s">
        <v>34</v>
      </c>
      <c r="D131" s="13">
        <v>2762</v>
      </c>
      <c r="E131" s="1"/>
      <c r="F131" s="1"/>
      <c r="G131" s="1"/>
      <c r="H131" s="1"/>
      <c r="I131" s="64">
        <v>0.46397522313422163</v>
      </c>
      <c r="J131" s="64">
        <v>9.6191690000000003E-3</v>
      </c>
      <c r="K131" s="13">
        <f t="shared" si="131"/>
        <v>5952.9040825548382</v>
      </c>
      <c r="L131" s="1">
        <f t="shared" si="110"/>
        <v>1583455.0748461601</v>
      </c>
      <c r="M131" s="63">
        <f t="shared" si="136"/>
        <v>1258.3541134538243</v>
      </c>
      <c r="N131" s="1">
        <f t="shared" si="137"/>
        <v>2466.3740623694957</v>
      </c>
      <c r="O131" s="23">
        <f t="shared" si="135"/>
        <v>3190.9040825548382</v>
      </c>
      <c r="P131" s="1">
        <f t="shared" si="132"/>
        <v>1583455.0748461601</v>
      </c>
      <c r="Q131" s="63">
        <f t="shared" si="133"/>
        <v>1258.3541134538243</v>
      </c>
      <c r="R131" s="1">
        <f t="shared" si="134"/>
        <v>2466.3740623694957</v>
      </c>
    </row>
    <row r="132" spans="1:18" hidden="1" x14ac:dyDescent="0.3">
      <c r="A132" t="s">
        <v>147</v>
      </c>
      <c r="B132">
        <v>2009</v>
      </c>
      <c r="C132" t="s">
        <v>34</v>
      </c>
      <c r="D132" s="13">
        <v>1655</v>
      </c>
      <c r="E132" s="1"/>
      <c r="F132" s="1"/>
      <c r="G132" s="1"/>
      <c r="H132" s="1"/>
      <c r="I132" s="64">
        <v>0.46397522313422163</v>
      </c>
      <c r="J132" s="64">
        <v>9.6191690000000003E-3</v>
      </c>
      <c r="K132" s="13">
        <f t="shared" si="131"/>
        <v>3567.0008170268852</v>
      </c>
      <c r="L132" s="1">
        <f t="shared" si="110"/>
        <v>568531.31911523244</v>
      </c>
      <c r="M132" s="63">
        <f t="shared" si="136"/>
        <v>754.01015849604607</v>
      </c>
      <c r="N132" s="1">
        <f t="shared" si="137"/>
        <v>1477.8599106522504</v>
      </c>
      <c r="O132" s="23">
        <f t="shared" si="135"/>
        <v>1912.0008170268852</v>
      </c>
      <c r="P132" s="1">
        <f t="shared" si="132"/>
        <v>568531.31911523244</v>
      </c>
      <c r="Q132" s="63">
        <f t="shared" si="133"/>
        <v>754.01015849604607</v>
      </c>
      <c r="R132" s="1">
        <f t="shared" si="134"/>
        <v>1477.8599106522504</v>
      </c>
    </row>
    <row r="133" spans="1:18" hidden="1" x14ac:dyDescent="0.3">
      <c r="A133" t="s">
        <v>147</v>
      </c>
      <c r="B133">
        <v>2010</v>
      </c>
      <c r="C133" t="s">
        <v>34</v>
      </c>
      <c r="D133" s="13">
        <v>1667</v>
      </c>
      <c r="E133" s="1"/>
      <c r="F133" s="1"/>
      <c r="G133" s="1"/>
      <c r="H133" s="1"/>
      <c r="I133" s="64">
        <v>0.46397522313422163</v>
      </c>
      <c r="J133" s="64">
        <v>9.6191690000000003E-3</v>
      </c>
      <c r="K133" s="13">
        <f t="shared" si="131"/>
        <v>3592.8642670597087</v>
      </c>
      <c r="L133" s="1">
        <f t="shared" si="110"/>
        <v>576805.77170519042</v>
      </c>
      <c r="M133" s="63">
        <f t="shared" si="136"/>
        <v>759.47730163921972</v>
      </c>
      <c r="N133" s="1">
        <f t="shared" si="137"/>
        <v>1488.5755112128707</v>
      </c>
      <c r="O133" s="23">
        <f t="shared" si="135"/>
        <v>1925.8642670597087</v>
      </c>
      <c r="P133" s="1">
        <f t="shared" si="132"/>
        <v>576805.77170519042</v>
      </c>
      <c r="Q133" s="63">
        <f t="shared" si="133"/>
        <v>759.47730163921972</v>
      </c>
      <c r="R133" s="1">
        <f t="shared" si="134"/>
        <v>1488.5755112128707</v>
      </c>
    </row>
    <row r="134" spans="1:18" hidden="1" x14ac:dyDescent="0.3">
      <c r="A134" t="s">
        <v>147</v>
      </c>
      <c r="B134">
        <v>2011</v>
      </c>
      <c r="C134" t="s">
        <v>34</v>
      </c>
      <c r="D134" s="13">
        <v>1572</v>
      </c>
      <c r="E134" s="1">
        <v>10560</v>
      </c>
      <c r="F134" s="1">
        <v>10243465.173480492</v>
      </c>
      <c r="G134" s="1">
        <v>15287</v>
      </c>
      <c r="H134" s="1">
        <v>18797353.600371365</v>
      </c>
      <c r="I134" s="65">
        <f t="shared" ref="I134:I141" si="138">E134/(E134+G134)</f>
        <v>0.40855805315897398</v>
      </c>
      <c r="J134" s="65">
        <f t="shared" ref="J134:J141" si="139">((((E134)^2*H134)+((G134)^2*F134))/(E134+G134)^4)</f>
        <v>1.0060136092848629E-2</v>
      </c>
      <c r="K134" s="13">
        <f t="shared" si="131"/>
        <v>3847.6784090909091</v>
      </c>
      <c r="L134" s="1">
        <f t="shared" si="110"/>
        <v>892264.95911748335</v>
      </c>
      <c r="M134" s="63">
        <f t="shared" si="136"/>
        <v>944.5977763670013</v>
      </c>
      <c r="N134" s="1">
        <f t="shared" si="137"/>
        <v>1851.4116416793224</v>
      </c>
      <c r="O134" s="23">
        <f t="shared" si="135"/>
        <v>2275.6784090909091</v>
      </c>
      <c r="P134" s="1">
        <f t="shared" si="132"/>
        <v>892264.95911748335</v>
      </c>
      <c r="Q134" s="63">
        <f t="shared" si="133"/>
        <v>944.5977763670013</v>
      </c>
      <c r="R134" s="1">
        <f t="shared" si="134"/>
        <v>1851.4116416793224</v>
      </c>
    </row>
    <row r="135" spans="1:18" hidden="1" x14ac:dyDescent="0.3">
      <c r="A135" t="s">
        <v>147</v>
      </c>
      <c r="B135">
        <v>2012</v>
      </c>
      <c r="C135" t="s">
        <v>34</v>
      </c>
      <c r="D135" s="13">
        <v>1193</v>
      </c>
      <c r="E135" s="1">
        <v>8693</v>
      </c>
      <c r="F135" s="1">
        <v>8530063.2229029126</v>
      </c>
      <c r="G135" s="1">
        <v>6916</v>
      </c>
      <c r="H135" s="1">
        <v>7370264.5425185105</v>
      </c>
      <c r="I135" s="65">
        <f t="shared" si="138"/>
        <v>0.55692228842334546</v>
      </c>
      <c r="J135" s="65">
        <f t="shared" si="139"/>
        <v>1.6255822619453148E-2</v>
      </c>
      <c r="K135" s="13">
        <f t="shared" si="131"/>
        <v>2142.1301046819281</v>
      </c>
      <c r="L135" s="1">
        <f t="shared" si="110"/>
        <v>240497.98554259419</v>
      </c>
      <c r="M135" s="63">
        <f t="shared" si="136"/>
        <v>490.40593954661091</v>
      </c>
      <c r="N135" s="1">
        <f t="shared" si="137"/>
        <v>961.19564151135739</v>
      </c>
      <c r="O135" s="23">
        <f t="shared" si="135"/>
        <v>949.13010468192806</v>
      </c>
      <c r="P135" s="1">
        <f t="shared" si="132"/>
        <v>240497.98554259419</v>
      </c>
      <c r="Q135" s="63">
        <f t="shared" si="133"/>
        <v>490.40593954661091</v>
      </c>
      <c r="R135" s="1">
        <f t="shared" si="134"/>
        <v>961.19564151135739</v>
      </c>
    </row>
    <row r="136" spans="1:18" hidden="1" x14ac:dyDescent="0.3">
      <c r="A136" t="s">
        <v>147</v>
      </c>
      <c r="B136">
        <v>2013</v>
      </c>
      <c r="C136" t="s">
        <v>34</v>
      </c>
      <c r="D136" s="13">
        <v>1672</v>
      </c>
      <c r="E136" s="1">
        <v>6004</v>
      </c>
      <c r="F136" s="1">
        <v>7141794.8915065294</v>
      </c>
      <c r="G136" s="1">
        <v>9347</v>
      </c>
      <c r="H136" s="1">
        <v>9904242.0760390423</v>
      </c>
      <c r="I136" s="65">
        <f t="shared" si="138"/>
        <v>0.39111458536903132</v>
      </c>
      <c r="J136" s="65">
        <f t="shared" si="139"/>
        <v>1.7665015381912227E-2</v>
      </c>
      <c r="K136" s="13">
        <f t="shared" si="131"/>
        <v>4274.9620253164558</v>
      </c>
      <c r="L136" s="1">
        <f t="shared" si="110"/>
        <v>2110427.8950474532</v>
      </c>
      <c r="M136" s="63">
        <f t="shared" si="136"/>
        <v>1452.7311847163787</v>
      </c>
      <c r="N136" s="1">
        <f t="shared" si="137"/>
        <v>2847.3531220441023</v>
      </c>
      <c r="O136" s="23">
        <f t="shared" si="135"/>
        <v>2602.9620253164558</v>
      </c>
      <c r="P136" s="1">
        <f t="shared" si="132"/>
        <v>2110427.8950474532</v>
      </c>
      <c r="Q136" s="63">
        <f t="shared" si="133"/>
        <v>1452.7311847163787</v>
      </c>
      <c r="R136" s="1">
        <f t="shared" si="134"/>
        <v>2847.3531220441023</v>
      </c>
    </row>
    <row r="137" spans="1:18" hidden="1" x14ac:dyDescent="0.3">
      <c r="A137" t="s">
        <v>147</v>
      </c>
      <c r="B137">
        <v>2014</v>
      </c>
      <c r="C137" t="s">
        <v>34</v>
      </c>
      <c r="D137" s="13">
        <v>1570</v>
      </c>
      <c r="E137" s="1">
        <v>7004</v>
      </c>
      <c r="F137" s="1">
        <v>10580153.233453427</v>
      </c>
      <c r="G137" s="1">
        <v>13755</v>
      </c>
      <c r="H137" s="1">
        <v>17808731.163497508</v>
      </c>
      <c r="I137" s="65">
        <f t="shared" si="138"/>
        <v>0.33739582831542947</v>
      </c>
      <c r="J137" s="65">
        <f t="shared" si="139"/>
        <v>1.548357141963776E-2</v>
      </c>
      <c r="K137" s="13">
        <f t="shared" si="131"/>
        <v>4653.2881210736723</v>
      </c>
      <c r="L137" s="1">
        <f t="shared" si="110"/>
        <v>2945178.4390610256</v>
      </c>
      <c r="M137" s="63">
        <f t="shared" si="136"/>
        <v>1716.1522190822775</v>
      </c>
      <c r="N137" s="1">
        <f t="shared" si="137"/>
        <v>3363.6583494012639</v>
      </c>
      <c r="O137" s="23">
        <f t="shared" si="135"/>
        <v>3083.2881210736723</v>
      </c>
      <c r="P137" s="1">
        <f t="shared" si="132"/>
        <v>2945178.4390610256</v>
      </c>
      <c r="Q137" s="63">
        <f t="shared" si="133"/>
        <v>1716.1522190822775</v>
      </c>
      <c r="R137" s="1">
        <f t="shared" si="134"/>
        <v>3363.6583494012639</v>
      </c>
    </row>
    <row r="138" spans="1:18" hidden="1" x14ac:dyDescent="0.3">
      <c r="A138" t="s">
        <v>147</v>
      </c>
      <c r="B138">
        <v>2015</v>
      </c>
      <c r="C138" t="s">
        <v>34</v>
      </c>
      <c r="D138" s="13">
        <v>2088</v>
      </c>
      <c r="E138" s="1">
        <v>10324</v>
      </c>
      <c r="F138" s="1">
        <v>13677033.351405434</v>
      </c>
      <c r="G138" s="1">
        <v>9512</v>
      </c>
      <c r="H138" s="1">
        <v>13860328.768755769</v>
      </c>
      <c r="I138" s="65">
        <f t="shared" si="138"/>
        <v>0.52046783625730997</v>
      </c>
      <c r="J138" s="65">
        <f t="shared" si="139"/>
        <v>1.7535473890688134E-2</v>
      </c>
      <c r="K138" s="13">
        <f t="shared" si="131"/>
        <v>4011.7752808988762</v>
      </c>
      <c r="L138" s="1">
        <f t="shared" si="110"/>
        <v>1041844.5175399669</v>
      </c>
      <c r="M138" s="63">
        <f t="shared" si="136"/>
        <v>1020.7078512189307</v>
      </c>
      <c r="N138" s="1">
        <f t="shared" si="137"/>
        <v>2000.5873883891043</v>
      </c>
      <c r="O138" s="23">
        <f t="shared" si="135"/>
        <v>1923.7752808988762</v>
      </c>
      <c r="P138" s="1">
        <f t="shared" si="132"/>
        <v>1041844.5175399669</v>
      </c>
      <c r="Q138" s="63">
        <f t="shared" si="133"/>
        <v>1020.7078512189307</v>
      </c>
      <c r="R138" s="1">
        <f t="shared" si="134"/>
        <v>2000.5873883891043</v>
      </c>
    </row>
    <row r="139" spans="1:18" hidden="1" x14ac:dyDescent="0.3">
      <c r="A139" t="s">
        <v>147</v>
      </c>
      <c r="B139">
        <v>2016</v>
      </c>
      <c r="C139" t="s">
        <v>34</v>
      </c>
      <c r="D139" s="13">
        <v>2900</v>
      </c>
      <c r="E139" s="1">
        <v>12814</v>
      </c>
      <c r="F139" s="1">
        <v>18793060.350348402</v>
      </c>
      <c r="G139" s="1">
        <v>12971</v>
      </c>
      <c r="H139" s="1">
        <v>20160020.361332331</v>
      </c>
      <c r="I139" s="65">
        <f t="shared" si="138"/>
        <v>0.49695559433779329</v>
      </c>
      <c r="J139" s="65">
        <f t="shared" si="139"/>
        <v>1.464124550782127E-2</v>
      </c>
      <c r="K139" s="13">
        <f t="shared" si="131"/>
        <v>5835.5314499765882</v>
      </c>
      <c r="L139" s="1">
        <f t="shared" si="110"/>
        <v>2018848.2847185002</v>
      </c>
      <c r="M139" s="63">
        <f t="shared" si="136"/>
        <v>1420.8618105637509</v>
      </c>
      <c r="N139" s="1">
        <f t="shared" si="137"/>
        <v>2784.8891487049518</v>
      </c>
      <c r="O139" s="23">
        <f t="shared" si="135"/>
        <v>2935.5314499765882</v>
      </c>
      <c r="P139" s="1">
        <f t="shared" si="132"/>
        <v>2018848.2847185002</v>
      </c>
      <c r="Q139" s="63">
        <f t="shared" si="133"/>
        <v>1420.8618105637509</v>
      </c>
      <c r="R139" s="1">
        <f t="shared" si="134"/>
        <v>2784.8891487049518</v>
      </c>
    </row>
    <row r="140" spans="1:18" hidden="1" x14ac:dyDescent="0.3">
      <c r="A140" t="s">
        <v>147</v>
      </c>
      <c r="B140">
        <v>2017</v>
      </c>
      <c r="C140" t="s">
        <v>34</v>
      </c>
      <c r="D140" s="13">
        <v>1281</v>
      </c>
      <c r="E140" s="1">
        <v>8393</v>
      </c>
      <c r="F140" s="1">
        <v>15446014.845973944</v>
      </c>
      <c r="G140" s="1">
        <v>8580</v>
      </c>
      <c r="H140" s="1">
        <v>12453622.484082107</v>
      </c>
      <c r="I140" s="65">
        <f t="shared" si="138"/>
        <v>0.49449125081011019</v>
      </c>
      <c r="J140" s="65">
        <f t="shared" si="139"/>
        <v>2.4271640118938873E-2</v>
      </c>
      <c r="K140" s="13">
        <f t="shared" si="131"/>
        <v>2590.5412844036696</v>
      </c>
      <c r="L140" s="1">
        <f t="shared" ref="L140:L164" si="140">(D140^2)*J140*(1/(I140^4))</f>
        <v>666136.04778705724</v>
      </c>
      <c r="M140" s="63">
        <f t="shared" ref="M140:M189" si="141">SQRT(L140)</f>
        <v>816.17157986973382</v>
      </c>
      <c r="N140" s="1">
        <f t="shared" ref="N140:N189" si="142">(1.96*M140)</f>
        <v>1599.6962965446783</v>
      </c>
      <c r="O140" s="23">
        <f t="shared" si="135"/>
        <v>1309.5412844036696</v>
      </c>
      <c r="P140" s="1">
        <f t="shared" si="132"/>
        <v>666136.04778705724</v>
      </c>
      <c r="Q140" s="63">
        <f t="shared" si="133"/>
        <v>816.17157986973382</v>
      </c>
      <c r="R140" s="1">
        <f t="shared" si="134"/>
        <v>1599.6962965446783</v>
      </c>
    </row>
    <row r="141" spans="1:18" hidden="1" x14ac:dyDescent="0.3">
      <c r="A141" t="s">
        <v>147</v>
      </c>
      <c r="B141">
        <v>2018</v>
      </c>
      <c r="C141" t="s">
        <v>34</v>
      </c>
      <c r="D141" s="13">
        <v>2876</v>
      </c>
      <c r="E141" s="1">
        <v>9781</v>
      </c>
      <c r="F141" s="1">
        <v>16721361.870053031</v>
      </c>
      <c r="G141" s="1">
        <v>9553</v>
      </c>
      <c r="H141" s="1">
        <v>14384537.518469494</v>
      </c>
      <c r="I141" s="65">
        <f t="shared" si="138"/>
        <v>0.50589634840177922</v>
      </c>
      <c r="J141" s="65">
        <f t="shared" si="139"/>
        <v>2.0769672862755502E-2</v>
      </c>
      <c r="K141" s="13">
        <f t="shared" si="131"/>
        <v>5684.9590021470203</v>
      </c>
      <c r="L141" s="1">
        <f t="shared" si="140"/>
        <v>2622776.2416290417</v>
      </c>
      <c r="M141" s="63">
        <f t="shared" si="141"/>
        <v>1619.4987624660421</v>
      </c>
      <c r="N141" s="1">
        <f t="shared" si="142"/>
        <v>3174.2175744334422</v>
      </c>
      <c r="O141" s="23">
        <f t="shared" si="135"/>
        <v>2808.9590021470203</v>
      </c>
      <c r="P141" s="1">
        <f t="shared" si="132"/>
        <v>2622776.2416290417</v>
      </c>
      <c r="Q141" s="63">
        <f t="shared" si="133"/>
        <v>1619.4987624660421</v>
      </c>
      <c r="R141" s="1">
        <f t="shared" si="134"/>
        <v>3174.2175744334422</v>
      </c>
    </row>
    <row r="142" spans="1:18" hidden="1" x14ac:dyDescent="0.3">
      <c r="A142" t="s">
        <v>147</v>
      </c>
      <c r="B142">
        <v>2019</v>
      </c>
      <c r="C142" t="s">
        <v>34</v>
      </c>
      <c r="D142" s="13">
        <v>3435</v>
      </c>
      <c r="E142" s="1">
        <v>16208</v>
      </c>
      <c r="F142" s="1">
        <v>22984128.714169189</v>
      </c>
      <c r="G142" s="1">
        <v>18618</v>
      </c>
      <c r="H142" s="1">
        <v>34356739.525360443</v>
      </c>
      <c r="I142" s="65">
        <f t="shared" ref="I142:I144" si="143">E142/(E142+G142)</f>
        <v>0.46539941423074715</v>
      </c>
      <c r="J142" s="65">
        <f t="shared" ref="J142:J144" si="144">((((E142)^2*H142)+((G142)^2*F142))/(E142+G142)^4)</f>
        <v>1.1551604397916778E-2</v>
      </c>
      <c r="K142" s="13">
        <f t="shared" ref="K142:K144" si="145">D142/I142</f>
        <v>7380.7570335636719</v>
      </c>
      <c r="L142" s="1">
        <f t="shared" si="140"/>
        <v>2905309.8792155185</v>
      </c>
      <c r="M142" s="63">
        <f t="shared" si="141"/>
        <v>1704.4969578193791</v>
      </c>
      <c r="N142" s="1">
        <f t="shared" si="142"/>
        <v>3340.814037325983</v>
      </c>
      <c r="O142" s="23">
        <f t="shared" ref="O142:O144" si="146">K142-D142</f>
        <v>3945.7570335636719</v>
      </c>
      <c r="P142" s="1">
        <f t="shared" ref="P142:P144" si="147">L142</f>
        <v>2905309.8792155185</v>
      </c>
      <c r="Q142" s="63">
        <f t="shared" ref="Q142:Q144" si="148">SQRT(P142)</f>
        <v>1704.4969578193791</v>
      </c>
      <c r="R142" s="1">
        <f t="shared" ref="R142:R144" si="149">(1.96*Q142)</f>
        <v>3340.814037325983</v>
      </c>
    </row>
    <row r="143" spans="1:18" hidden="1" x14ac:dyDescent="0.3">
      <c r="A143" t="s">
        <v>147</v>
      </c>
      <c r="B143">
        <v>2020</v>
      </c>
      <c r="C143" t="s">
        <v>34</v>
      </c>
      <c r="D143" s="13">
        <v>1464</v>
      </c>
      <c r="E143" s="1">
        <v>7526</v>
      </c>
      <c r="F143" s="1">
        <v>9339522.7855765894</v>
      </c>
      <c r="G143" s="1">
        <v>9036</v>
      </c>
      <c r="H143" s="1">
        <v>9439654.228735717</v>
      </c>
      <c r="I143" s="65">
        <f t="shared" si="143"/>
        <v>0.45441371814998188</v>
      </c>
      <c r="J143" s="65">
        <f t="shared" si="144"/>
        <v>1.724118666250124E-2</v>
      </c>
      <c r="K143" s="13">
        <f t="shared" si="145"/>
        <v>3221.7337230932767</v>
      </c>
      <c r="L143" s="1">
        <f t="shared" si="140"/>
        <v>866649.66309016955</v>
      </c>
      <c r="M143" s="63">
        <f t="shared" si="141"/>
        <v>930.940203820938</v>
      </c>
      <c r="N143" s="1">
        <f t="shared" si="142"/>
        <v>1824.6427994890385</v>
      </c>
      <c r="O143" s="23">
        <f t="shared" si="146"/>
        <v>1757.7337230932767</v>
      </c>
      <c r="P143" s="1">
        <f t="shared" si="147"/>
        <v>866649.66309016955</v>
      </c>
      <c r="Q143" s="63">
        <f t="shared" si="148"/>
        <v>930.940203820938</v>
      </c>
      <c r="R143" s="1">
        <f t="shared" si="149"/>
        <v>1824.6427994890385</v>
      </c>
    </row>
    <row r="144" spans="1:18" hidden="1" x14ac:dyDescent="0.3">
      <c r="A144" t="s">
        <v>147</v>
      </c>
      <c r="B144">
        <v>2021</v>
      </c>
      <c r="C144" t="s">
        <v>34</v>
      </c>
      <c r="D144" s="13">
        <v>2146</v>
      </c>
      <c r="E144" s="1">
        <v>11301</v>
      </c>
      <c r="F144" s="1">
        <v>21576860.058482524</v>
      </c>
      <c r="G144" s="1">
        <v>12216</v>
      </c>
      <c r="H144" s="1">
        <v>21524975.203098167</v>
      </c>
      <c r="I144" s="65">
        <f t="shared" si="143"/>
        <v>0.4805459880086746</v>
      </c>
      <c r="J144" s="65">
        <f t="shared" si="144"/>
        <v>1.9515042615799769E-2</v>
      </c>
      <c r="K144" s="13">
        <f t="shared" si="145"/>
        <v>4465.7536501194581</v>
      </c>
      <c r="L144" s="1">
        <f t="shared" ref="L144" si="150">(D144^2)*J144*(1/(I144^4))</f>
        <v>1685346.1615010377</v>
      </c>
      <c r="M144" s="63">
        <f t="shared" ref="M144" si="151">SQRT(L144)</f>
        <v>1298.2088281555621</v>
      </c>
      <c r="N144" s="1">
        <f t="shared" ref="N144" si="152">(1.96*M144)</f>
        <v>2544.4893031849015</v>
      </c>
      <c r="O144" s="23">
        <f t="shared" si="146"/>
        <v>2319.7536501194581</v>
      </c>
      <c r="P144" s="1">
        <f t="shared" si="147"/>
        <v>1685346.1615010377</v>
      </c>
      <c r="Q144" s="63">
        <f t="shared" si="148"/>
        <v>1298.2088281555621</v>
      </c>
      <c r="R144" s="1">
        <f t="shared" si="149"/>
        <v>2544.4893031849015</v>
      </c>
    </row>
    <row r="145" spans="1:18" hidden="1" x14ac:dyDescent="0.3">
      <c r="A145" t="s">
        <v>147</v>
      </c>
      <c r="B145">
        <v>2022</v>
      </c>
      <c r="C145" t="s">
        <v>34</v>
      </c>
      <c r="D145" s="13">
        <v>1529</v>
      </c>
      <c r="E145" s="1">
        <v>11590</v>
      </c>
      <c r="F145" s="1">
        <v>31929673.68434038</v>
      </c>
      <c r="G145" s="1">
        <v>13176</v>
      </c>
      <c r="H145" s="1">
        <v>30015053.407382358</v>
      </c>
      <c r="I145" s="65">
        <f t="shared" ref="I145" si="153">E145/(E145+G145)</f>
        <v>0.46798029556650245</v>
      </c>
      <c r="J145" s="65">
        <f t="shared" ref="J145" si="154">((((E145)^2*H145)+((G145)^2*F145))/(E145+G145)^4)</f>
        <v>2.5451823333350804E-2</v>
      </c>
      <c r="K145" s="13">
        <f t="shared" ref="K145" si="155">D145/I145</f>
        <v>3267.2315789473687</v>
      </c>
      <c r="L145" s="1">
        <f t="shared" ref="L145" si="156">(D145^2)*J145*(1/(I145^4))</f>
        <v>1240576.6462928432</v>
      </c>
      <c r="M145" s="63">
        <f t="shared" ref="M145" si="157">SQRT(L145)</f>
        <v>1113.8117642998943</v>
      </c>
      <c r="N145" s="1">
        <f t="shared" ref="N145" si="158">(1.96*M145)</f>
        <v>2183.0710580277928</v>
      </c>
      <c r="O145" s="23">
        <f t="shared" ref="O145" si="159">K145-D145</f>
        <v>1738.2315789473687</v>
      </c>
      <c r="P145" s="1">
        <f t="shared" ref="P145" si="160">L145</f>
        <v>1240576.6462928432</v>
      </c>
      <c r="Q145" s="63">
        <f t="shared" ref="Q145" si="161">SQRT(P145)</f>
        <v>1113.8117642998943</v>
      </c>
      <c r="R145" s="1">
        <f t="shared" ref="R145" si="162">(1.96*Q145)</f>
        <v>2183.0710580277928</v>
      </c>
    </row>
    <row r="146" spans="1:18" hidden="1" x14ac:dyDescent="0.3">
      <c r="A146" t="s">
        <v>147</v>
      </c>
      <c r="B146">
        <v>1999</v>
      </c>
      <c r="C146" t="s">
        <v>35</v>
      </c>
      <c r="D146" s="13">
        <v>1736</v>
      </c>
      <c r="E146" s="1"/>
      <c r="F146" s="1"/>
      <c r="G146" s="1"/>
      <c r="H146" s="1"/>
      <c r="I146" s="64">
        <v>0.35787591084100545</v>
      </c>
      <c r="J146" s="64">
        <v>1.8031765000000002E-2</v>
      </c>
      <c r="K146" s="13">
        <f>D146/I146</f>
        <v>4850.8433996588765</v>
      </c>
      <c r="L146" s="1">
        <f t="shared" si="140"/>
        <v>3312896.0950870859</v>
      </c>
      <c r="M146" s="63">
        <f t="shared" si="141"/>
        <v>1820.1362847564701</v>
      </c>
      <c r="N146" s="1">
        <f t="shared" si="142"/>
        <v>3567.4671181226813</v>
      </c>
      <c r="O146" s="23">
        <f t="shared" si="135"/>
        <v>3114.8433996588765</v>
      </c>
      <c r="P146" s="1">
        <f t="shared" si="132"/>
        <v>3312896.0950870859</v>
      </c>
      <c r="Q146" s="63">
        <f t="shared" si="133"/>
        <v>1820.1362847564701</v>
      </c>
      <c r="R146" s="1">
        <f t="shared" si="134"/>
        <v>3567.4671181226813</v>
      </c>
    </row>
    <row r="147" spans="1:18" hidden="1" x14ac:dyDescent="0.3">
      <c r="A147" t="s">
        <v>147</v>
      </c>
      <c r="B147">
        <v>2000</v>
      </c>
      <c r="C147" t="s">
        <v>35</v>
      </c>
      <c r="D147" s="13">
        <v>2051</v>
      </c>
      <c r="E147" s="1"/>
      <c r="F147" s="1"/>
      <c r="G147" s="1"/>
      <c r="H147" s="1"/>
      <c r="I147" s="64">
        <v>0.35787591084100545</v>
      </c>
      <c r="J147" s="64">
        <v>1.8031765000000002E-2</v>
      </c>
      <c r="K147" s="13">
        <f t="shared" si="131"/>
        <v>5731.036758467947</v>
      </c>
      <c r="L147" s="1">
        <f t="shared" si="140"/>
        <v>4624232.8444837937</v>
      </c>
      <c r="M147" s="63">
        <f t="shared" si="141"/>
        <v>2150.4029493292169</v>
      </c>
      <c r="N147" s="1">
        <f t="shared" si="142"/>
        <v>4214.7897806852652</v>
      </c>
      <c r="O147" s="23">
        <f t="shared" si="135"/>
        <v>3680.036758467947</v>
      </c>
      <c r="P147" s="1">
        <f t="shared" si="132"/>
        <v>4624232.8444837937</v>
      </c>
      <c r="Q147" s="63">
        <f t="shared" si="133"/>
        <v>2150.4029493292169</v>
      </c>
      <c r="R147" s="1">
        <f t="shared" si="134"/>
        <v>4214.7897806852652</v>
      </c>
    </row>
    <row r="148" spans="1:18" hidden="1" x14ac:dyDescent="0.3">
      <c r="A148" t="s">
        <v>147</v>
      </c>
      <c r="B148">
        <v>2001</v>
      </c>
      <c r="C148" t="s">
        <v>35</v>
      </c>
      <c r="D148" s="13">
        <v>1891</v>
      </c>
      <c r="E148" s="1"/>
      <c r="F148" s="1"/>
      <c r="G148" s="1"/>
      <c r="H148" s="1"/>
      <c r="I148" s="64">
        <v>0.35787591084100545</v>
      </c>
      <c r="J148" s="64">
        <v>1.8031765000000002E-2</v>
      </c>
      <c r="K148" s="13">
        <f t="shared" si="131"/>
        <v>5283.9544174855628</v>
      </c>
      <c r="L148" s="1">
        <f t="shared" si="140"/>
        <v>3930894.8883351549</v>
      </c>
      <c r="M148" s="63">
        <f t="shared" si="141"/>
        <v>1982.6484530382977</v>
      </c>
      <c r="N148" s="1">
        <f t="shared" si="142"/>
        <v>3885.9909679550633</v>
      </c>
      <c r="O148" s="23">
        <f t="shared" si="135"/>
        <v>3392.9544174855628</v>
      </c>
      <c r="P148" s="1">
        <f t="shared" si="132"/>
        <v>3930894.8883351549</v>
      </c>
      <c r="Q148" s="63">
        <f t="shared" si="133"/>
        <v>1982.6484530382977</v>
      </c>
      <c r="R148" s="1">
        <f t="shared" si="134"/>
        <v>3885.9909679550633</v>
      </c>
    </row>
    <row r="149" spans="1:18" hidden="1" x14ac:dyDescent="0.3">
      <c r="A149" t="s">
        <v>147</v>
      </c>
      <c r="B149">
        <v>2002</v>
      </c>
      <c r="C149" t="s">
        <v>35</v>
      </c>
      <c r="D149" s="13">
        <v>1913</v>
      </c>
      <c r="E149" s="1"/>
      <c r="F149" s="1"/>
      <c r="G149" s="1"/>
      <c r="H149" s="1"/>
      <c r="I149" s="64">
        <v>0.35787591084100545</v>
      </c>
      <c r="J149" s="64">
        <v>1.8031765000000002E-2</v>
      </c>
      <c r="K149" s="13">
        <f t="shared" si="131"/>
        <v>5345.4282393706399</v>
      </c>
      <c r="L149" s="1">
        <f t="shared" si="140"/>
        <v>4022891.4428667496</v>
      </c>
      <c r="M149" s="63">
        <f t="shared" si="141"/>
        <v>2005.714696278299</v>
      </c>
      <c r="N149" s="1">
        <f t="shared" si="142"/>
        <v>3931.200804705466</v>
      </c>
      <c r="O149" s="23">
        <f t="shared" si="135"/>
        <v>3432.4282393706399</v>
      </c>
      <c r="P149" s="1">
        <f t="shared" si="132"/>
        <v>4022891.4428667496</v>
      </c>
      <c r="Q149" s="63">
        <f t="shared" si="133"/>
        <v>2005.714696278299</v>
      </c>
      <c r="R149" s="1">
        <f t="shared" si="134"/>
        <v>3931.200804705466</v>
      </c>
    </row>
    <row r="150" spans="1:18" hidden="1" x14ac:dyDescent="0.3">
      <c r="A150" t="s">
        <v>147</v>
      </c>
      <c r="B150">
        <v>2003</v>
      </c>
      <c r="C150" t="s">
        <v>35</v>
      </c>
      <c r="D150" s="13">
        <v>3121</v>
      </c>
      <c r="E150" s="1"/>
      <c r="F150" s="1"/>
      <c r="G150" s="1"/>
      <c r="H150" s="1"/>
      <c r="I150" s="64">
        <v>0.35787591084100545</v>
      </c>
      <c r="J150" s="64">
        <v>1.8031765000000002E-2</v>
      </c>
      <c r="K150" s="13">
        <f t="shared" si="131"/>
        <v>8720.8999137876472</v>
      </c>
      <c r="L150" s="1">
        <f t="shared" si="140"/>
        <v>10707692.989785686</v>
      </c>
      <c r="M150" s="63">
        <f t="shared" si="141"/>
        <v>3272.2611432747367</v>
      </c>
      <c r="N150" s="1">
        <f t="shared" si="142"/>
        <v>6413.6318408184834</v>
      </c>
      <c r="O150" s="23">
        <f t="shared" si="135"/>
        <v>5599.8999137876472</v>
      </c>
      <c r="P150" s="1">
        <f t="shared" si="132"/>
        <v>10707692.989785686</v>
      </c>
      <c r="Q150" s="63">
        <f t="shared" si="133"/>
        <v>3272.2611432747367</v>
      </c>
      <c r="R150" s="1">
        <f t="shared" si="134"/>
        <v>6413.6318408184834</v>
      </c>
    </row>
    <row r="151" spans="1:18" hidden="1" x14ac:dyDescent="0.3">
      <c r="A151" t="s">
        <v>147</v>
      </c>
      <c r="B151">
        <v>2004</v>
      </c>
      <c r="C151" t="s">
        <v>35</v>
      </c>
      <c r="D151" s="13">
        <v>1756</v>
      </c>
      <c r="E151" s="1"/>
      <c r="F151" s="1"/>
      <c r="G151" s="1"/>
      <c r="H151" s="1"/>
      <c r="I151" s="64">
        <v>0.35787591084100545</v>
      </c>
      <c r="J151" s="64">
        <v>1.8031765000000002E-2</v>
      </c>
      <c r="K151" s="13">
        <f t="shared" si="131"/>
        <v>4906.7286922816747</v>
      </c>
      <c r="L151" s="1">
        <f t="shared" si="140"/>
        <v>3389669.8185419007</v>
      </c>
      <c r="M151" s="63">
        <f t="shared" si="141"/>
        <v>1841.1055967928348</v>
      </c>
      <c r="N151" s="1">
        <f t="shared" si="142"/>
        <v>3608.566969713956</v>
      </c>
      <c r="O151" s="23">
        <f t="shared" si="135"/>
        <v>3150.7286922816747</v>
      </c>
      <c r="P151" s="1">
        <f t="shared" si="132"/>
        <v>3389669.8185419007</v>
      </c>
      <c r="Q151" s="63">
        <f t="shared" si="133"/>
        <v>1841.1055967928348</v>
      </c>
      <c r="R151" s="1">
        <f t="shared" si="134"/>
        <v>3608.566969713956</v>
      </c>
    </row>
    <row r="152" spans="1:18" hidden="1" x14ac:dyDescent="0.3">
      <c r="A152" t="s">
        <v>147</v>
      </c>
      <c r="B152">
        <v>2005</v>
      </c>
      <c r="C152" t="s">
        <v>35</v>
      </c>
      <c r="D152" s="13">
        <v>4080</v>
      </c>
      <c r="E152" s="1"/>
      <c r="F152" s="1"/>
      <c r="G152" s="1"/>
      <c r="H152" s="1"/>
      <c r="I152" s="64">
        <v>0.35787591084100545</v>
      </c>
      <c r="J152" s="64">
        <v>1.8031765000000002E-2</v>
      </c>
      <c r="K152" s="13">
        <f t="shared" si="131"/>
        <v>11400.599695050816</v>
      </c>
      <c r="L152" s="1">
        <f t="shared" si="140"/>
        <v>18299056.559539404</v>
      </c>
      <c r="M152" s="63">
        <f t="shared" si="141"/>
        <v>4277.7396554184315</v>
      </c>
      <c r="N152" s="1">
        <f t="shared" si="142"/>
        <v>8384.3697246201264</v>
      </c>
      <c r="O152" s="23">
        <f t="shared" si="135"/>
        <v>7320.5996950508161</v>
      </c>
      <c r="P152" s="1">
        <f t="shared" si="132"/>
        <v>18299056.559539404</v>
      </c>
      <c r="Q152" s="63">
        <f t="shared" si="133"/>
        <v>4277.7396554184315</v>
      </c>
      <c r="R152" s="1">
        <f t="shared" si="134"/>
        <v>8384.3697246201264</v>
      </c>
    </row>
    <row r="153" spans="1:18" hidden="1" x14ac:dyDescent="0.3">
      <c r="A153" t="s">
        <v>147</v>
      </c>
      <c r="B153">
        <v>2006</v>
      </c>
      <c r="C153" t="s">
        <v>35</v>
      </c>
      <c r="D153" s="13">
        <v>1667</v>
      </c>
      <c r="E153" s="1"/>
      <c r="F153" s="1"/>
      <c r="G153" s="1"/>
      <c r="H153" s="1"/>
      <c r="I153" s="64">
        <v>0.35787591084100545</v>
      </c>
      <c r="J153" s="64">
        <v>1.8031765000000002E-2</v>
      </c>
      <c r="K153" s="13">
        <f t="shared" si="131"/>
        <v>4658.0391401102233</v>
      </c>
      <c r="L153" s="1">
        <f t="shared" si="140"/>
        <v>3054777.4283738164</v>
      </c>
      <c r="M153" s="63">
        <f t="shared" si="141"/>
        <v>1747.7921582310114</v>
      </c>
      <c r="N153" s="1">
        <f t="shared" si="142"/>
        <v>3425.6726301327822</v>
      </c>
      <c r="O153" s="23">
        <f t="shared" si="135"/>
        <v>2991.0391401102233</v>
      </c>
      <c r="P153" s="1">
        <f t="shared" si="132"/>
        <v>3054777.4283738164</v>
      </c>
      <c r="Q153" s="63">
        <f t="shared" si="133"/>
        <v>1747.7921582310114</v>
      </c>
      <c r="R153" s="1">
        <f t="shared" si="134"/>
        <v>3425.6726301327822</v>
      </c>
    </row>
    <row r="154" spans="1:18" hidden="1" x14ac:dyDescent="0.3">
      <c r="A154" t="s">
        <v>147</v>
      </c>
      <c r="B154">
        <v>2007</v>
      </c>
      <c r="C154" t="s">
        <v>35</v>
      </c>
      <c r="D154" s="13">
        <v>1731</v>
      </c>
      <c r="E154" s="1"/>
      <c r="F154" s="1"/>
      <c r="G154" s="1"/>
      <c r="H154" s="1"/>
      <c r="I154" s="64">
        <v>0.35787591084100545</v>
      </c>
      <c r="J154" s="64">
        <v>1.8031765000000002E-2</v>
      </c>
      <c r="K154" s="13">
        <f t="shared" si="131"/>
        <v>4836.8720765031776</v>
      </c>
      <c r="L154" s="1">
        <f t="shared" si="140"/>
        <v>3293840.0742381569</v>
      </c>
      <c r="M154" s="63">
        <f t="shared" si="141"/>
        <v>1814.893956747379</v>
      </c>
      <c r="N154" s="1">
        <f t="shared" si="142"/>
        <v>3557.1921552248627</v>
      </c>
      <c r="O154" s="23">
        <f t="shared" si="135"/>
        <v>3105.8720765031776</v>
      </c>
      <c r="P154" s="1">
        <f t="shared" si="132"/>
        <v>3293840.0742381569</v>
      </c>
      <c r="Q154" s="63">
        <f t="shared" si="133"/>
        <v>1814.893956747379</v>
      </c>
      <c r="R154" s="1">
        <f t="shared" si="134"/>
        <v>3557.1921552248627</v>
      </c>
    </row>
    <row r="155" spans="1:18" hidden="1" x14ac:dyDescent="0.3">
      <c r="A155" t="s">
        <v>147</v>
      </c>
      <c r="B155">
        <v>2008</v>
      </c>
      <c r="C155" t="s">
        <v>35</v>
      </c>
      <c r="D155" s="13">
        <v>1565</v>
      </c>
      <c r="E155" s="1"/>
      <c r="F155" s="1"/>
      <c r="G155" s="1"/>
      <c r="H155" s="1"/>
      <c r="I155" s="64">
        <v>0.35787591084100545</v>
      </c>
      <c r="J155" s="64">
        <v>1.8031765000000002E-2</v>
      </c>
      <c r="K155" s="13">
        <f t="shared" si="131"/>
        <v>4373.0241477339532</v>
      </c>
      <c r="L155" s="1">
        <f t="shared" si="140"/>
        <v>2692384.3474888206</v>
      </c>
      <c r="M155" s="63">
        <f t="shared" si="141"/>
        <v>1640.8486668455505</v>
      </c>
      <c r="N155" s="1">
        <f t="shared" si="142"/>
        <v>3216.0633870172787</v>
      </c>
      <c r="O155" s="23">
        <f t="shared" si="135"/>
        <v>2808.0241477339532</v>
      </c>
      <c r="P155" s="1">
        <f t="shared" si="132"/>
        <v>2692384.3474888206</v>
      </c>
      <c r="Q155" s="63">
        <f t="shared" si="133"/>
        <v>1640.8486668455505</v>
      </c>
      <c r="R155" s="1">
        <f t="shared" si="134"/>
        <v>3216.0633870172787</v>
      </c>
    </row>
    <row r="156" spans="1:18" hidden="1" x14ac:dyDescent="0.3">
      <c r="A156" t="s">
        <v>147</v>
      </c>
      <c r="B156">
        <v>2009</v>
      </c>
      <c r="C156" t="s">
        <v>35</v>
      </c>
      <c r="D156" s="13">
        <v>1317</v>
      </c>
      <c r="E156" s="1"/>
      <c r="F156" s="1"/>
      <c r="G156" s="1"/>
      <c r="H156" s="1"/>
      <c r="I156" s="64">
        <v>0.35787591084100545</v>
      </c>
      <c r="J156" s="64">
        <v>1.8031765000000002E-2</v>
      </c>
      <c r="K156" s="13">
        <f t="shared" si="131"/>
        <v>3680.0465192112561</v>
      </c>
      <c r="L156" s="1">
        <f t="shared" si="140"/>
        <v>1906689.2729298193</v>
      </c>
      <c r="M156" s="63">
        <f t="shared" si="141"/>
        <v>1380.8291975946263</v>
      </c>
      <c r="N156" s="1">
        <f t="shared" si="142"/>
        <v>2706.4252272854674</v>
      </c>
      <c r="O156" s="23">
        <f t="shared" si="135"/>
        <v>2363.0465192112561</v>
      </c>
      <c r="P156" s="1">
        <f t="shared" si="132"/>
        <v>1906689.2729298193</v>
      </c>
      <c r="Q156" s="63">
        <f t="shared" si="133"/>
        <v>1380.8291975946263</v>
      </c>
      <c r="R156" s="1">
        <f t="shared" si="134"/>
        <v>2706.4252272854674</v>
      </c>
    </row>
    <row r="157" spans="1:18" hidden="1" x14ac:dyDescent="0.3">
      <c r="A157" t="s">
        <v>147</v>
      </c>
      <c r="B157">
        <v>2010</v>
      </c>
      <c r="C157" t="s">
        <v>35</v>
      </c>
      <c r="D157" s="13">
        <v>975</v>
      </c>
      <c r="E157" s="1"/>
      <c r="F157" s="1"/>
      <c r="G157" s="1"/>
      <c r="H157" s="1"/>
      <c r="I157" s="64">
        <v>0.35787591084100545</v>
      </c>
      <c r="J157" s="64">
        <v>1.8031765000000002E-2</v>
      </c>
      <c r="K157" s="13">
        <f t="shared" si="131"/>
        <v>2724.4080153614086</v>
      </c>
      <c r="L157" s="1">
        <f t="shared" si="140"/>
        <v>1045003.1623601587</v>
      </c>
      <c r="M157" s="63">
        <f t="shared" si="141"/>
        <v>1022.2539617727871</v>
      </c>
      <c r="N157" s="1">
        <f t="shared" si="142"/>
        <v>2003.6177650746627</v>
      </c>
      <c r="O157" s="23">
        <f t="shared" si="135"/>
        <v>1749.4080153614086</v>
      </c>
      <c r="P157" s="1">
        <f t="shared" si="132"/>
        <v>1045003.1623601587</v>
      </c>
      <c r="Q157" s="63">
        <f t="shared" si="133"/>
        <v>1022.2539617727871</v>
      </c>
      <c r="R157" s="1">
        <f t="shared" si="134"/>
        <v>2003.6177650746627</v>
      </c>
    </row>
    <row r="158" spans="1:18" hidden="1" x14ac:dyDescent="0.3">
      <c r="A158" t="s">
        <v>147</v>
      </c>
      <c r="B158">
        <v>2011</v>
      </c>
      <c r="C158" t="s">
        <v>35</v>
      </c>
      <c r="D158" s="13">
        <v>1219</v>
      </c>
      <c r="E158" s="1">
        <v>4107</v>
      </c>
      <c r="F158" s="1">
        <v>4462336.4941161051</v>
      </c>
      <c r="G158" s="1">
        <v>8816</v>
      </c>
      <c r="H158" s="1">
        <v>8316428.350125147</v>
      </c>
      <c r="I158" s="65">
        <f t="shared" ref="I158:I165" si="163">E158/(E158+G158)</f>
        <v>0.3178054631277567</v>
      </c>
      <c r="J158" s="65">
        <f t="shared" ref="J158:J165" si="164">((((E158)^2*H158)+((G158)^2*F158))/(E158+G158)^4)</f>
        <v>1.746477415572106E-2</v>
      </c>
      <c r="K158" s="13">
        <f t="shared" si="131"/>
        <v>3835.6798149500855</v>
      </c>
      <c r="L158" s="1">
        <f t="shared" si="140"/>
        <v>2544045.9494767035</v>
      </c>
      <c r="M158" s="63">
        <f t="shared" si="141"/>
        <v>1595.0065672205565</v>
      </c>
      <c r="N158" s="1">
        <f t="shared" si="142"/>
        <v>3126.2128717522905</v>
      </c>
      <c r="O158" s="23">
        <f t="shared" si="135"/>
        <v>2616.6798149500855</v>
      </c>
      <c r="P158" s="1">
        <f t="shared" si="132"/>
        <v>2544045.9494767035</v>
      </c>
      <c r="Q158" s="63">
        <f t="shared" si="133"/>
        <v>1595.0065672205565</v>
      </c>
      <c r="R158" s="1">
        <f t="shared" si="134"/>
        <v>3126.2128717522905</v>
      </c>
    </row>
    <row r="159" spans="1:18" hidden="1" x14ac:dyDescent="0.3">
      <c r="A159" t="s">
        <v>147</v>
      </c>
      <c r="B159">
        <v>2012</v>
      </c>
      <c r="C159" t="s">
        <v>35</v>
      </c>
      <c r="D159" s="13">
        <v>898</v>
      </c>
      <c r="E159" s="1">
        <v>1919</v>
      </c>
      <c r="F159" s="1">
        <v>4465471.6612752806</v>
      </c>
      <c r="G159" s="1">
        <v>9074</v>
      </c>
      <c r="H159" s="1">
        <v>14199541.10934432</v>
      </c>
      <c r="I159" s="65">
        <f t="shared" si="163"/>
        <v>0.17456563267533884</v>
      </c>
      <c r="J159" s="65">
        <f t="shared" si="164"/>
        <v>2.8757397045111266E-2</v>
      </c>
      <c r="K159" s="13">
        <f t="shared" si="131"/>
        <v>5144.1969775924963</v>
      </c>
      <c r="L159" s="1">
        <f t="shared" si="140"/>
        <v>24972801.19999427</v>
      </c>
      <c r="M159" s="63">
        <f t="shared" si="141"/>
        <v>4997.2793798220118</v>
      </c>
      <c r="N159" s="1">
        <f t="shared" si="142"/>
        <v>9794.6675844511428</v>
      </c>
      <c r="O159" s="23">
        <f t="shared" si="135"/>
        <v>4246.1969775924963</v>
      </c>
      <c r="P159" s="1">
        <f t="shared" si="132"/>
        <v>24972801.19999427</v>
      </c>
      <c r="Q159" s="63">
        <f t="shared" si="133"/>
        <v>4997.2793798220118</v>
      </c>
      <c r="R159" s="1">
        <f t="shared" si="134"/>
        <v>9794.6675844511428</v>
      </c>
    </row>
    <row r="160" spans="1:18" hidden="1" x14ac:dyDescent="0.3">
      <c r="A160" t="s">
        <v>147</v>
      </c>
      <c r="B160">
        <v>2013</v>
      </c>
      <c r="C160" t="s">
        <v>35</v>
      </c>
      <c r="D160" s="13">
        <v>624</v>
      </c>
      <c r="E160" s="1">
        <v>3055</v>
      </c>
      <c r="F160" s="1">
        <v>2822118.5725595499</v>
      </c>
      <c r="G160" s="1">
        <v>4979</v>
      </c>
      <c r="H160" s="1">
        <v>3513885.3543743594</v>
      </c>
      <c r="I160" s="65">
        <f t="shared" si="163"/>
        <v>0.38025889967637538</v>
      </c>
      <c r="J160" s="65">
        <f t="shared" si="164"/>
        <v>2.4665108159439206E-2</v>
      </c>
      <c r="K160" s="13">
        <f t="shared" si="131"/>
        <v>1640.9872340425534</v>
      </c>
      <c r="L160" s="1">
        <f t="shared" si="140"/>
        <v>459340.41122659273</v>
      </c>
      <c r="M160" s="63">
        <f t="shared" si="141"/>
        <v>677.74656858341427</v>
      </c>
      <c r="N160" s="1">
        <f t="shared" si="142"/>
        <v>1328.3832744234919</v>
      </c>
      <c r="O160" s="23">
        <f t="shared" si="135"/>
        <v>1016.9872340425534</v>
      </c>
      <c r="P160" s="1">
        <f t="shared" si="132"/>
        <v>459340.41122659273</v>
      </c>
      <c r="Q160" s="63">
        <f t="shared" si="133"/>
        <v>677.74656858341427</v>
      </c>
      <c r="R160" s="1">
        <f t="shared" si="134"/>
        <v>1328.3832744234919</v>
      </c>
    </row>
    <row r="161" spans="1:18" hidden="1" x14ac:dyDescent="0.3">
      <c r="A161" t="s">
        <v>147</v>
      </c>
      <c r="B161">
        <v>2014</v>
      </c>
      <c r="C161" t="s">
        <v>35</v>
      </c>
      <c r="D161" s="13">
        <v>958</v>
      </c>
      <c r="E161" s="1">
        <v>3978</v>
      </c>
      <c r="F161" s="1">
        <v>10291045.127502535</v>
      </c>
      <c r="G161" s="1">
        <v>5229</v>
      </c>
      <c r="H161" s="1">
        <v>8017299.8929840056</v>
      </c>
      <c r="I161" s="65">
        <f t="shared" si="163"/>
        <v>0.43206256109481916</v>
      </c>
      <c r="J161" s="65">
        <f t="shared" si="164"/>
        <v>5.6814039896359504E-2</v>
      </c>
      <c r="K161" s="13">
        <f t="shared" si="131"/>
        <v>2217.2714932126696</v>
      </c>
      <c r="L161" s="1">
        <f t="shared" si="140"/>
        <v>1496236.1643266424</v>
      </c>
      <c r="M161" s="63">
        <f t="shared" si="141"/>
        <v>1223.2073267956837</v>
      </c>
      <c r="N161" s="1">
        <f t="shared" si="142"/>
        <v>2397.4863605195401</v>
      </c>
      <c r="O161" s="23">
        <f t="shared" si="135"/>
        <v>1259.2714932126696</v>
      </c>
      <c r="P161" s="1">
        <f t="shared" si="132"/>
        <v>1496236.1643266424</v>
      </c>
      <c r="Q161" s="63">
        <f t="shared" si="133"/>
        <v>1223.2073267956837</v>
      </c>
      <c r="R161" s="1">
        <f t="shared" si="134"/>
        <v>2397.4863605195401</v>
      </c>
    </row>
    <row r="162" spans="1:18" hidden="1" x14ac:dyDescent="0.3">
      <c r="A162" t="s">
        <v>147</v>
      </c>
      <c r="B162">
        <v>2015</v>
      </c>
      <c r="C162" t="s">
        <v>35</v>
      </c>
      <c r="D162" s="13">
        <v>836</v>
      </c>
      <c r="E162" s="1">
        <v>2809</v>
      </c>
      <c r="F162" s="1">
        <v>4297618.5126947043</v>
      </c>
      <c r="G162" s="1">
        <v>6156</v>
      </c>
      <c r="H162" s="1">
        <v>18293013.705487479</v>
      </c>
      <c r="I162" s="65">
        <f t="shared" si="163"/>
        <v>0.31332961517010599</v>
      </c>
      <c r="J162" s="65">
        <f t="shared" si="164"/>
        <v>4.7558334914555432E-2</v>
      </c>
      <c r="K162" s="13">
        <f t="shared" si="131"/>
        <v>2668.1167675329298</v>
      </c>
      <c r="L162" s="1">
        <f t="shared" si="140"/>
        <v>3448525.2847583601</v>
      </c>
      <c r="M162" s="63">
        <f t="shared" si="141"/>
        <v>1857.020539670566</v>
      </c>
      <c r="N162" s="1">
        <f t="shared" si="142"/>
        <v>3639.7602577543094</v>
      </c>
      <c r="O162" s="23">
        <f t="shared" si="135"/>
        <v>1832.1167675329298</v>
      </c>
      <c r="P162" s="1">
        <f t="shared" si="132"/>
        <v>3448525.2847583601</v>
      </c>
      <c r="Q162" s="63">
        <f t="shared" si="133"/>
        <v>1857.020539670566</v>
      </c>
      <c r="R162" s="1">
        <f t="shared" si="134"/>
        <v>3639.7602577543094</v>
      </c>
    </row>
    <row r="163" spans="1:18" hidden="1" x14ac:dyDescent="0.3">
      <c r="A163" t="s">
        <v>147</v>
      </c>
      <c r="B163">
        <v>2016</v>
      </c>
      <c r="C163" t="s">
        <v>35</v>
      </c>
      <c r="D163" s="13">
        <v>943</v>
      </c>
      <c r="E163" s="1">
        <v>3154</v>
      </c>
      <c r="F163" s="1">
        <v>5523251.9605285423</v>
      </c>
      <c r="G163" s="1">
        <v>4659</v>
      </c>
      <c r="H163" s="1">
        <v>12262860.850969963</v>
      </c>
      <c r="I163" s="65">
        <f t="shared" si="163"/>
        <v>0.40368616408549851</v>
      </c>
      <c r="J163" s="65">
        <f t="shared" si="164"/>
        <v>6.4911667621849606E-2</v>
      </c>
      <c r="K163" s="13">
        <f t="shared" si="131"/>
        <v>2335.9730500951173</v>
      </c>
      <c r="L163" s="1">
        <f t="shared" si="140"/>
        <v>2173555.2962333295</v>
      </c>
      <c r="M163" s="63">
        <f t="shared" si="141"/>
        <v>1474.2982385641412</v>
      </c>
      <c r="N163" s="1">
        <f t="shared" si="142"/>
        <v>2889.6245475857168</v>
      </c>
      <c r="O163" s="23">
        <f t="shared" si="135"/>
        <v>1392.9730500951173</v>
      </c>
      <c r="P163" s="1">
        <f t="shared" si="132"/>
        <v>2173555.2962333295</v>
      </c>
      <c r="Q163" s="63">
        <f t="shared" si="133"/>
        <v>1474.2982385641412</v>
      </c>
      <c r="R163" s="1">
        <f t="shared" si="134"/>
        <v>2889.6245475857168</v>
      </c>
    </row>
    <row r="164" spans="1:18" hidden="1" x14ac:dyDescent="0.3">
      <c r="A164" t="s">
        <v>147</v>
      </c>
      <c r="B164">
        <v>2017</v>
      </c>
      <c r="C164" t="s">
        <v>35</v>
      </c>
      <c r="D164" s="13">
        <v>461</v>
      </c>
      <c r="E164" s="1">
        <v>2557</v>
      </c>
      <c r="F164" s="1">
        <v>5349170.3629028955</v>
      </c>
      <c r="G164" s="1">
        <v>3424</v>
      </c>
      <c r="H164" s="1">
        <v>3644376.7320870711</v>
      </c>
      <c r="I164" s="65">
        <f t="shared" si="163"/>
        <v>0.42752048152482863</v>
      </c>
      <c r="J164" s="65">
        <f t="shared" si="164"/>
        <v>6.7627491002715853E-2</v>
      </c>
      <c r="K164" s="13">
        <f t="shared" si="131"/>
        <v>1078.3109112240907</v>
      </c>
      <c r="L164" s="1">
        <f t="shared" si="140"/>
        <v>430226.76367217826</v>
      </c>
      <c r="M164" s="63">
        <f t="shared" si="141"/>
        <v>655.91673531949027</v>
      </c>
      <c r="N164" s="1">
        <f t="shared" si="142"/>
        <v>1285.5968012262008</v>
      </c>
      <c r="O164" s="23">
        <f t="shared" si="135"/>
        <v>617.31091122409066</v>
      </c>
      <c r="P164" s="1">
        <f t="shared" si="132"/>
        <v>430226.76367217826</v>
      </c>
      <c r="Q164" s="63">
        <f t="shared" si="133"/>
        <v>655.91673531949027</v>
      </c>
      <c r="R164" s="1">
        <f t="shared" si="134"/>
        <v>1285.5968012262008</v>
      </c>
    </row>
    <row r="165" spans="1:18" hidden="1" x14ac:dyDescent="0.3">
      <c r="A165" t="s">
        <v>147</v>
      </c>
      <c r="B165">
        <v>2018</v>
      </c>
      <c r="C165" t="s">
        <v>35</v>
      </c>
      <c r="D165" s="13">
        <v>461</v>
      </c>
      <c r="E165" s="1">
        <v>2925</v>
      </c>
      <c r="F165" s="1">
        <v>3699480.6094724596</v>
      </c>
      <c r="G165" s="1">
        <v>4144</v>
      </c>
      <c r="H165" s="1">
        <v>6703836.7725125439</v>
      </c>
      <c r="I165" s="65">
        <f t="shared" si="163"/>
        <v>0.41377846937332013</v>
      </c>
      <c r="J165" s="65">
        <f t="shared" si="164"/>
        <v>4.8410889817503723E-2</v>
      </c>
      <c r="K165" s="13">
        <f t="shared" si="131"/>
        <v>1114.122735042735</v>
      </c>
      <c r="L165" s="1">
        <f t="shared" ref="L165:L189" si="165">(D165^2)*J165*(1/(I165^4))</f>
        <v>350972.71966497216</v>
      </c>
      <c r="M165" s="63">
        <f t="shared" si="141"/>
        <v>592.42950607221803</v>
      </c>
      <c r="N165" s="1">
        <f t="shared" si="142"/>
        <v>1161.1618319015474</v>
      </c>
      <c r="O165" s="23">
        <f t="shared" si="135"/>
        <v>653.12273504273503</v>
      </c>
      <c r="P165" s="1">
        <f t="shared" si="132"/>
        <v>350972.71966497216</v>
      </c>
      <c r="Q165" s="63">
        <f t="shared" si="133"/>
        <v>592.42950607221803</v>
      </c>
      <c r="R165" s="1">
        <f t="shared" si="134"/>
        <v>1161.1618319015474</v>
      </c>
    </row>
    <row r="166" spans="1:18" hidden="1" x14ac:dyDescent="0.3">
      <c r="A166" t="s">
        <v>147</v>
      </c>
      <c r="B166">
        <v>2019</v>
      </c>
      <c r="C166" t="s">
        <v>35</v>
      </c>
      <c r="D166" s="13">
        <v>1483</v>
      </c>
      <c r="E166" s="1">
        <v>4313</v>
      </c>
      <c r="F166" s="1">
        <v>6242714.9083703607</v>
      </c>
      <c r="G166" s="1">
        <v>10665</v>
      </c>
      <c r="H166" s="1">
        <v>14912652.957380388</v>
      </c>
      <c r="I166" s="65">
        <f t="shared" ref="I166:I169" si="166">E166/(E166+G166)</f>
        <v>0.28795566831352648</v>
      </c>
      <c r="J166" s="65">
        <f t="shared" ref="J166:J168" si="167">((((E166)^2*H166)+((G166)^2*F166))/(E166+G166)^4)</f>
        <v>1.9620334293905573E-2</v>
      </c>
      <c r="K166" s="13">
        <f t="shared" ref="K166:K168" si="168">D166/I166</f>
        <v>5150.0983074426158</v>
      </c>
      <c r="L166" s="1">
        <f t="shared" si="165"/>
        <v>6276046.853790774</v>
      </c>
      <c r="M166" s="63">
        <f t="shared" ref="M166:M168" si="169">SQRT(L166)</f>
        <v>2505.2039545296057</v>
      </c>
      <c r="N166" s="1">
        <f t="shared" ref="N166:N168" si="170">(1.96*M166)</f>
        <v>4910.1997508780269</v>
      </c>
      <c r="O166" s="23">
        <f t="shared" ref="O166:O168" si="171">K166-D166</f>
        <v>3667.0983074426158</v>
      </c>
      <c r="P166" s="1">
        <f t="shared" ref="P166:P168" si="172">L166</f>
        <v>6276046.853790774</v>
      </c>
      <c r="Q166" s="63">
        <f t="shared" ref="Q166:Q168" si="173">SQRT(P166)</f>
        <v>2505.2039545296057</v>
      </c>
      <c r="R166" s="1">
        <f t="shared" ref="R166:R168" si="174">(1.96*Q166)</f>
        <v>4910.1997508780269</v>
      </c>
    </row>
    <row r="167" spans="1:18" hidden="1" x14ac:dyDescent="0.3">
      <c r="A167" t="s">
        <v>147</v>
      </c>
      <c r="B167">
        <v>2020</v>
      </c>
      <c r="C167" t="s">
        <v>35</v>
      </c>
      <c r="D167" s="13">
        <v>222</v>
      </c>
      <c r="E167" s="1">
        <v>1830</v>
      </c>
      <c r="F167" s="1">
        <v>1174759.8656156173</v>
      </c>
      <c r="G167" s="1">
        <v>5714</v>
      </c>
      <c r="H167" s="1">
        <v>4992991.0784734702</v>
      </c>
      <c r="I167" s="65">
        <f t="shared" si="166"/>
        <v>0.24257688229056204</v>
      </c>
      <c r="J167" s="65">
        <f t="shared" si="167"/>
        <v>1.7004394601756238E-2</v>
      </c>
      <c r="K167" s="13">
        <f t="shared" si="168"/>
        <v>915.17377049180323</v>
      </c>
      <c r="L167" s="1">
        <f t="shared" si="165"/>
        <v>242030.15754003703</v>
      </c>
      <c r="M167" s="63">
        <f t="shared" si="169"/>
        <v>491.96560605395683</v>
      </c>
      <c r="N167" s="1">
        <f t="shared" si="170"/>
        <v>964.25258786575534</v>
      </c>
      <c r="O167" s="23">
        <f t="shared" si="171"/>
        <v>693.17377049180323</v>
      </c>
      <c r="P167" s="1">
        <f t="shared" si="172"/>
        <v>242030.15754003703</v>
      </c>
      <c r="Q167" s="63">
        <f t="shared" si="173"/>
        <v>491.96560605395683</v>
      </c>
      <c r="R167" s="1">
        <f t="shared" si="174"/>
        <v>964.25258786575534</v>
      </c>
    </row>
    <row r="168" spans="1:18" hidden="1" x14ac:dyDescent="0.3">
      <c r="A168" t="s">
        <v>147</v>
      </c>
      <c r="B168">
        <v>2021</v>
      </c>
      <c r="C168" t="s">
        <v>35</v>
      </c>
      <c r="D168" s="13">
        <v>921</v>
      </c>
      <c r="E168" s="1">
        <v>4752</v>
      </c>
      <c r="F168" s="1">
        <v>8500378.5339409597</v>
      </c>
      <c r="G168" s="1">
        <v>5512</v>
      </c>
      <c r="H168" s="1">
        <v>10273605.678462476</v>
      </c>
      <c r="I168" s="65">
        <f t="shared" si="166"/>
        <v>0.46297739672642246</v>
      </c>
      <c r="J168" s="65">
        <f t="shared" si="167"/>
        <v>4.4172690960142445E-2</v>
      </c>
      <c r="K168" s="13">
        <f t="shared" si="168"/>
        <v>1989.2979797979797</v>
      </c>
      <c r="L168" s="1">
        <f t="shared" si="165"/>
        <v>815518.77306804166</v>
      </c>
      <c r="M168" s="63">
        <f t="shared" si="169"/>
        <v>903.06078038415649</v>
      </c>
      <c r="N168" s="1">
        <f t="shared" si="170"/>
        <v>1769.9991295529467</v>
      </c>
      <c r="O168" s="23">
        <f t="shared" si="171"/>
        <v>1068.2979797979797</v>
      </c>
      <c r="P168" s="1">
        <f t="shared" si="172"/>
        <v>815518.77306804166</v>
      </c>
      <c r="Q168" s="63">
        <f t="shared" si="173"/>
        <v>903.06078038415649</v>
      </c>
      <c r="R168" s="1">
        <f t="shared" si="174"/>
        <v>1769.9991295529467</v>
      </c>
    </row>
    <row r="169" spans="1:18" hidden="1" x14ac:dyDescent="0.3">
      <c r="A169" t="s">
        <v>147</v>
      </c>
      <c r="B169">
        <v>2022</v>
      </c>
      <c r="C169" t="s">
        <v>35</v>
      </c>
      <c r="D169" s="13">
        <v>592</v>
      </c>
      <c r="E169" s="1">
        <v>4128</v>
      </c>
      <c r="F169" s="1">
        <v>6542650.2671031235</v>
      </c>
      <c r="G169" s="1">
        <v>3830</v>
      </c>
      <c r="H169" s="1">
        <v>4260315.4920079913</v>
      </c>
      <c r="I169" s="65">
        <f t="shared" si="166"/>
        <v>0.51872329731088218</v>
      </c>
      <c r="J169" s="65">
        <f t="shared" ref="J169" si="175">((((E169)^2*H169)+((G169)^2*F169))/(E169+G169)^4)</f>
        <v>4.2030722157979532E-2</v>
      </c>
      <c r="K169" s="13">
        <f t="shared" ref="K169" si="176">D169/I169</f>
        <v>1141.2635658914728</v>
      </c>
      <c r="L169" s="1">
        <f t="shared" ref="L169" si="177">(D169^2)*J169*(1/(I169^4))</f>
        <v>203454.47665972513</v>
      </c>
      <c r="M169" s="63">
        <f t="shared" ref="M169" si="178">SQRT(L169)</f>
        <v>451.05928286614954</v>
      </c>
      <c r="N169" s="1">
        <f t="shared" ref="N169" si="179">(1.96*M169)</f>
        <v>884.07619441765314</v>
      </c>
      <c r="O169" s="23">
        <f t="shared" ref="O169" si="180">K169-D169</f>
        <v>549.26356589147281</v>
      </c>
      <c r="P169" s="1">
        <f t="shared" ref="P169" si="181">L169</f>
        <v>203454.47665972513</v>
      </c>
      <c r="Q169" s="63">
        <f t="shared" ref="Q169" si="182">SQRT(P169)</f>
        <v>451.05928286614954</v>
      </c>
      <c r="R169" s="1">
        <f t="shared" ref="R169" si="183">(1.96*Q169)</f>
        <v>884.07619441765314</v>
      </c>
    </row>
    <row r="170" spans="1:18" hidden="1" x14ac:dyDescent="0.3">
      <c r="A170" t="s">
        <v>147</v>
      </c>
      <c r="B170">
        <v>1999</v>
      </c>
      <c r="C170" t="s">
        <v>36</v>
      </c>
      <c r="D170" s="13">
        <v>1069</v>
      </c>
      <c r="E170" s="1"/>
      <c r="F170" s="1"/>
      <c r="G170" s="1"/>
      <c r="H170" s="1"/>
      <c r="I170" s="64">
        <v>0.19064367002904337</v>
      </c>
      <c r="J170" s="64">
        <v>5.3188879999999999E-3</v>
      </c>
      <c r="K170" s="13">
        <f t="shared" si="131"/>
        <v>5607.3196652012866</v>
      </c>
      <c r="L170" s="1">
        <f t="shared" si="165"/>
        <v>4601365.1222449662</v>
      </c>
      <c r="M170" s="63">
        <f t="shared" si="141"/>
        <v>2145.0792811094339</v>
      </c>
      <c r="N170" s="1">
        <f t="shared" si="142"/>
        <v>4204.3553909744905</v>
      </c>
      <c r="O170" s="23">
        <f t="shared" si="135"/>
        <v>4538.3196652012866</v>
      </c>
      <c r="P170" s="1">
        <f t="shared" si="132"/>
        <v>4601365.1222449662</v>
      </c>
      <c r="Q170" s="63">
        <f t="shared" si="133"/>
        <v>2145.0792811094339</v>
      </c>
      <c r="R170" s="1">
        <f t="shared" si="134"/>
        <v>4204.3553909744905</v>
      </c>
    </row>
    <row r="171" spans="1:18" hidden="1" x14ac:dyDescent="0.3">
      <c r="A171" t="s">
        <v>147</v>
      </c>
      <c r="B171">
        <v>2000</v>
      </c>
      <c r="C171" t="s">
        <v>36</v>
      </c>
      <c r="D171" s="13">
        <v>913</v>
      </c>
      <c r="E171" s="1"/>
      <c r="F171" s="1"/>
      <c r="G171" s="1"/>
      <c r="H171" s="1"/>
      <c r="I171" s="64">
        <v>0.19064367002904337</v>
      </c>
      <c r="J171" s="64">
        <v>5.3188879999999999E-3</v>
      </c>
      <c r="K171" s="13">
        <f t="shared" si="131"/>
        <v>4789.0391527865058</v>
      </c>
      <c r="L171" s="1">
        <f t="shared" si="165"/>
        <v>3356393.2647199319</v>
      </c>
      <c r="M171" s="63">
        <f t="shared" si="141"/>
        <v>1832.0461961205924</v>
      </c>
      <c r="N171" s="1">
        <f t="shared" si="142"/>
        <v>3590.8105443963609</v>
      </c>
      <c r="O171" s="23">
        <f t="shared" si="135"/>
        <v>3876.0391527865058</v>
      </c>
      <c r="P171" s="1">
        <f t="shared" si="132"/>
        <v>3356393.2647199319</v>
      </c>
      <c r="Q171" s="63">
        <f t="shared" si="133"/>
        <v>1832.0461961205924</v>
      </c>
      <c r="R171" s="1">
        <f t="shared" si="134"/>
        <v>3590.8105443963609</v>
      </c>
    </row>
    <row r="172" spans="1:18" hidden="1" x14ac:dyDescent="0.3">
      <c r="A172" t="s">
        <v>147</v>
      </c>
      <c r="B172">
        <v>2001</v>
      </c>
      <c r="C172" t="s">
        <v>36</v>
      </c>
      <c r="D172" s="13">
        <v>1120</v>
      </c>
      <c r="E172" s="1"/>
      <c r="F172" s="1"/>
      <c r="G172" s="1"/>
      <c r="H172" s="1"/>
      <c r="I172" s="64">
        <v>0.19064367002904337</v>
      </c>
      <c r="J172" s="64">
        <v>5.3188879999999999E-3</v>
      </c>
      <c r="K172" s="13">
        <f t="shared" si="131"/>
        <v>5874.8344481061185</v>
      </c>
      <c r="L172" s="1">
        <f t="shared" si="165"/>
        <v>5050883.2637306359</v>
      </c>
      <c r="M172" s="63">
        <f t="shared" si="141"/>
        <v>2247.4170204327093</v>
      </c>
      <c r="N172" s="1">
        <f t="shared" si="142"/>
        <v>4404.9373600481103</v>
      </c>
      <c r="O172" s="23">
        <f t="shared" si="135"/>
        <v>4754.8344481061185</v>
      </c>
      <c r="P172" s="1">
        <f t="shared" si="132"/>
        <v>5050883.2637306359</v>
      </c>
      <c r="Q172" s="63">
        <f t="shared" si="133"/>
        <v>2247.4170204327093</v>
      </c>
      <c r="R172" s="1">
        <f t="shared" si="134"/>
        <v>4404.9373600481103</v>
      </c>
    </row>
    <row r="173" spans="1:18" hidden="1" x14ac:dyDescent="0.3">
      <c r="A173" t="s">
        <v>147</v>
      </c>
      <c r="B173">
        <v>2002</v>
      </c>
      <c r="C173" t="s">
        <v>36</v>
      </c>
      <c r="D173" s="13">
        <v>1080</v>
      </c>
      <c r="E173" s="1"/>
      <c r="F173" s="1"/>
      <c r="G173" s="1"/>
      <c r="H173" s="1"/>
      <c r="I173" s="64">
        <v>0.19064367002904337</v>
      </c>
      <c r="J173" s="64">
        <v>5.3188879999999999E-3</v>
      </c>
      <c r="K173" s="13">
        <f t="shared" si="131"/>
        <v>5665.018932102329</v>
      </c>
      <c r="L173" s="1">
        <f t="shared" si="165"/>
        <v>4696548.3408923903</v>
      </c>
      <c r="M173" s="63">
        <f t="shared" si="141"/>
        <v>2167.1521268458268</v>
      </c>
      <c r="N173" s="1">
        <f t="shared" si="142"/>
        <v>4247.6181686178206</v>
      </c>
      <c r="O173" s="23">
        <f t="shared" si="135"/>
        <v>4585.018932102329</v>
      </c>
      <c r="P173" s="1">
        <f t="shared" si="132"/>
        <v>4696548.3408923903</v>
      </c>
      <c r="Q173" s="63">
        <f t="shared" si="133"/>
        <v>2167.1521268458268</v>
      </c>
      <c r="R173" s="1">
        <f t="shared" si="134"/>
        <v>4247.6181686178206</v>
      </c>
    </row>
    <row r="174" spans="1:18" hidden="1" x14ac:dyDescent="0.3">
      <c r="A174" t="s">
        <v>147</v>
      </c>
      <c r="B174">
        <v>2003</v>
      </c>
      <c r="C174" t="s">
        <v>36</v>
      </c>
      <c r="D174" s="13">
        <v>1926</v>
      </c>
      <c r="E174" s="1"/>
      <c r="F174" s="1"/>
      <c r="G174" s="1"/>
      <c r="H174" s="1"/>
      <c r="I174" s="64">
        <v>0.19064367002904337</v>
      </c>
      <c r="J174" s="64">
        <v>5.3188879999999999E-3</v>
      </c>
      <c r="K174" s="13">
        <f t="shared" si="131"/>
        <v>10102.617095582485</v>
      </c>
      <c r="L174" s="1">
        <f t="shared" si="165"/>
        <v>14936328.320799159</v>
      </c>
      <c r="M174" s="63">
        <f t="shared" si="141"/>
        <v>3864.7546262083911</v>
      </c>
      <c r="N174" s="1">
        <f t="shared" si="142"/>
        <v>7574.9190673684461</v>
      </c>
      <c r="O174" s="23">
        <f t="shared" si="135"/>
        <v>8176.6170955824855</v>
      </c>
      <c r="P174" s="1">
        <f t="shared" si="132"/>
        <v>14936328.320799159</v>
      </c>
      <c r="Q174" s="63">
        <f t="shared" si="133"/>
        <v>3864.7546262083911</v>
      </c>
      <c r="R174" s="1">
        <f t="shared" si="134"/>
        <v>7574.9190673684461</v>
      </c>
    </row>
    <row r="175" spans="1:18" hidden="1" x14ac:dyDescent="0.3">
      <c r="A175" t="s">
        <v>147</v>
      </c>
      <c r="B175">
        <v>2004</v>
      </c>
      <c r="C175" t="s">
        <v>36</v>
      </c>
      <c r="D175" s="13">
        <v>1703</v>
      </c>
      <c r="E175" s="1"/>
      <c r="F175" s="1"/>
      <c r="G175" s="1"/>
      <c r="H175" s="1"/>
      <c r="I175" s="64">
        <v>0.19064367002904337</v>
      </c>
      <c r="J175" s="64">
        <v>5.3188879999999999E-3</v>
      </c>
      <c r="K175" s="13">
        <f t="shared" si="131"/>
        <v>8932.8955938613581</v>
      </c>
      <c r="L175" s="1">
        <f t="shared" si="165"/>
        <v>11677787.866247579</v>
      </c>
      <c r="M175" s="63">
        <f t="shared" si="141"/>
        <v>3417.277844461521</v>
      </c>
      <c r="N175" s="1">
        <f t="shared" si="142"/>
        <v>6697.8645751445811</v>
      </c>
      <c r="O175" s="23">
        <f t="shared" si="135"/>
        <v>7229.8955938613581</v>
      </c>
      <c r="P175" s="1">
        <f t="shared" si="132"/>
        <v>11677787.866247579</v>
      </c>
      <c r="Q175" s="63">
        <f t="shared" si="133"/>
        <v>3417.277844461521</v>
      </c>
      <c r="R175" s="1">
        <f t="shared" si="134"/>
        <v>6697.8645751445811</v>
      </c>
    </row>
    <row r="176" spans="1:18" hidden="1" x14ac:dyDescent="0.3">
      <c r="A176" t="s">
        <v>147</v>
      </c>
      <c r="B176">
        <v>2005</v>
      </c>
      <c r="C176" t="s">
        <v>36</v>
      </c>
      <c r="D176" s="13">
        <v>2399</v>
      </c>
      <c r="E176" s="1"/>
      <c r="F176" s="1"/>
      <c r="G176" s="1"/>
      <c r="H176" s="1"/>
      <c r="I176" s="64">
        <v>0.19064367002904337</v>
      </c>
      <c r="J176" s="64">
        <v>5.3188879999999999E-3</v>
      </c>
      <c r="K176" s="13">
        <f t="shared" si="131"/>
        <v>12583.685572327302</v>
      </c>
      <c r="L176" s="1">
        <f t="shared" si="165"/>
        <v>23173507.980154511</v>
      </c>
      <c r="M176" s="63">
        <f t="shared" si="141"/>
        <v>4813.8869928732756</v>
      </c>
      <c r="N176" s="1">
        <f t="shared" si="142"/>
        <v>9435.2185060316206</v>
      </c>
      <c r="O176" s="23">
        <f t="shared" si="135"/>
        <v>10184.685572327302</v>
      </c>
      <c r="P176" s="1">
        <f t="shared" si="132"/>
        <v>23173507.980154511</v>
      </c>
      <c r="Q176" s="63">
        <f t="shared" si="133"/>
        <v>4813.8869928732756</v>
      </c>
      <c r="R176" s="1">
        <f t="shared" si="134"/>
        <v>9435.2185060316206</v>
      </c>
    </row>
    <row r="177" spans="1:18" hidden="1" x14ac:dyDescent="0.3">
      <c r="A177" t="s">
        <v>147</v>
      </c>
      <c r="B177">
        <v>2006</v>
      </c>
      <c r="C177" t="s">
        <v>36</v>
      </c>
      <c r="D177" s="13">
        <v>974</v>
      </c>
      <c r="E177" s="1"/>
      <c r="F177" s="1"/>
      <c r="G177" s="1"/>
      <c r="H177" s="1"/>
      <c r="I177" s="64">
        <v>0.19064367002904337</v>
      </c>
      <c r="J177" s="64">
        <v>5.3188879999999999E-3</v>
      </c>
      <c r="K177" s="13">
        <f t="shared" si="131"/>
        <v>5109.0078146922851</v>
      </c>
      <c r="L177" s="1">
        <f t="shared" si="165"/>
        <v>3819875.4233920006</v>
      </c>
      <c r="M177" s="63">
        <f t="shared" si="141"/>
        <v>1954.4501588405883</v>
      </c>
      <c r="N177" s="1">
        <f t="shared" si="142"/>
        <v>3830.7223113275531</v>
      </c>
      <c r="O177" s="23">
        <f t="shared" si="135"/>
        <v>4135.0078146922851</v>
      </c>
      <c r="P177" s="1">
        <f t="shared" si="132"/>
        <v>3819875.4233920006</v>
      </c>
      <c r="Q177" s="63">
        <f t="shared" si="133"/>
        <v>1954.4501588405883</v>
      </c>
      <c r="R177" s="1">
        <f t="shared" si="134"/>
        <v>3830.7223113275531</v>
      </c>
    </row>
    <row r="178" spans="1:18" hidden="1" x14ac:dyDescent="0.3">
      <c r="A178" t="s">
        <v>147</v>
      </c>
      <c r="B178">
        <v>2007</v>
      </c>
      <c r="C178" t="s">
        <v>36</v>
      </c>
      <c r="D178" s="13">
        <v>2121</v>
      </c>
      <c r="E178" s="1"/>
      <c r="F178" s="1"/>
      <c r="G178" s="1"/>
      <c r="H178" s="1"/>
      <c r="I178" s="64">
        <v>0.19064367002904337</v>
      </c>
      <c r="J178" s="64">
        <v>5.3188879999999999E-3</v>
      </c>
      <c r="K178" s="13">
        <f t="shared" si="131"/>
        <v>11125.467736100962</v>
      </c>
      <c r="L178" s="1">
        <f t="shared" si="165"/>
        <v>18113927.404681485</v>
      </c>
      <c r="M178" s="63">
        <f t="shared" si="141"/>
        <v>4256.0459824444433</v>
      </c>
      <c r="N178" s="1">
        <f t="shared" si="142"/>
        <v>8341.8501255911087</v>
      </c>
      <c r="O178" s="23">
        <f t="shared" si="135"/>
        <v>9004.4677361009617</v>
      </c>
      <c r="P178" s="1">
        <f t="shared" si="132"/>
        <v>18113927.404681485</v>
      </c>
      <c r="Q178" s="63">
        <f t="shared" si="133"/>
        <v>4256.0459824444433</v>
      </c>
      <c r="R178" s="1">
        <f t="shared" si="134"/>
        <v>8341.8501255911087</v>
      </c>
    </row>
    <row r="179" spans="1:18" hidden="1" x14ac:dyDescent="0.3">
      <c r="A179" t="s">
        <v>147</v>
      </c>
      <c r="B179">
        <v>2008</v>
      </c>
      <c r="C179" t="s">
        <v>36</v>
      </c>
      <c r="D179" s="13">
        <v>1254</v>
      </c>
      <c r="E179" s="1"/>
      <c r="F179" s="1"/>
      <c r="G179" s="1"/>
      <c r="H179" s="1"/>
      <c r="I179" s="64">
        <v>0.19064367002904337</v>
      </c>
      <c r="J179" s="64">
        <v>5.3188879999999999E-3</v>
      </c>
      <c r="K179" s="13">
        <f t="shared" si="131"/>
        <v>6577.7164267188155</v>
      </c>
      <c r="L179" s="1">
        <f t="shared" si="165"/>
        <v>6331787.9036580389</v>
      </c>
      <c r="M179" s="63">
        <f t="shared" si="141"/>
        <v>2516.3044139487652</v>
      </c>
      <c r="N179" s="1">
        <f t="shared" si="142"/>
        <v>4931.9566513395794</v>
      </c>
      <c r="O179" s="23">
        <f t="shared" si="135"/>
        <v>5323.7164267188155</v>
      </c>
      <c r="P179" s="1">
        <f t="shared" si="132"/>
        <v>6331787.9036580389</v>
      </c>
      <c r="Q179" s="63">
        <f t="shared" si="133"/>
        <v>2516.3044139487652</v>
      </c>
      <c r="R179" s="1">
        <f t="shared" si="134"/>
        <v>4931.9566513395794</v>
      </c>
    </row>
    <row r="180" spans="1:18" hidden="1" x14ac:dyDescent="0.3">
      <c r="A180" t="s">
        <v>147</v>
      </c>
      <c r="B180">
        <v>2009</v>
      </c>
      <c r="C180" t="s">
        <v>36</v>
      </c>
      <c r="D180" s="13">
        <v>721</v>
      </c>
      <c r="E180" s="1"/>
      <c r="F180" s="1"/>
      <c r="G180" s="1"/>
      <c r="H180" s="1"/>
      <c r="I180" s="64">
        <v>0.19064367002904337</v>
      </c>
      <c r="J180" s="64">
        <v>5.3188879999999999E-3</v>
      </c>
      <c r="K180" s="13">
        <f t="shared" si="131"/>
        <v>3781.9246759683137</v>
      </c>
      <c r="L180" s="1">
        <f t="shared" si="165"/>
        <v>2093157.052535872</v>
      </c>
      <c r="M180" s="63">
        <f t="shared" si="141"/>
        <v>1446.7747069035565</v>
      </c>
      <c r="N180" s="1">
        <f t="shared" si="142"/>
        <v>2835.6784255309708</v>
      </c>
      <c r="O180" s="23">
        <f t="shared" si="135"/>
        <v>3060.9246759683137</v>
      </c>
      <c r="P180" s="1">
        <f t="shared" si="132"/>
        <v>2093157.052535872</v>
      </c>
      <c r="Q180" s="63">
        <f t="shared" si="133"/>
        <v>1446.7747069035565</v>
      </c>
      <c r="R180" s="1">
        <f t="shared" si="134"/>
        <v>2835.6784255309708</v>
      </c>
    </row>
    <row r="181" spans="1:18" hidden="1" x14ac:dyDescent="0.3">
      <c r="A181" t="s">
        <v>147</v>
      </c>
      <c r="B181">
        <v>2010</v>
      </c>
      <c r="C181" t="s">
        <v>36</v>
      </c>
      <c r="D181" s="13">
        <v>749</v>
      </c>
      <c r="E181" s="1"/>
      <c r="F181" s="1"/>
      <c r="G181" s="1"/>
      <c r="H181" s="1"/>
      <c r="I181" s="64">
        <v>0.19064367002904337</v>
      </c>
      <c r="J181" s="64">
        <v>5.3188879999999999E-3</v>
      </c>
      <c r="K181" s="13">
        <f t="shared" ref="K181:K226" si="184">D181/I181</f>
        <v>3928.7955371709668</v>
      </c>
      <c r="L181" s="1">
        <f t="shared" si="165"/>
        <v>2258889.1596270334</v>
      </c>
      <c r="M181" s="63">
        <f t="shared" si="141"/>
        <v>1502.9601324143744</v>
      </c>
      <c r="N181" s="1">
        <f t="shared" si="142"/>
        <v>2945.8018595321737</v>
      </c>
      <c r="O181" s="23">
        <f t="shared" si="135"/>
        <v>3179.7955371709668</v>
      </c>
      <c r="P181" s="1">
        <f t="shared" ref="P181:P226" si="185">L181</f>
        <v>2258889.1596270334</v>
      </c>
      <c r="Q181" s="63">
        <f t="shared" ref="Q181:Q226" si="186">SQRT(P181)</f>
        <v>1502.9601324143744</v>
      </c>
      <c r="R181" s="1">
        <f t="shared" ref="R181:R226" si="187">(1.96*Q181)</f>
        <v>2945.8018595321737</v>
      </c>
    </row>
    <row r="182" spans="1:18" hidden="1" x14ac:dyDescent="0.3">
      <c r="A182" t="s">
        <v>147</v>
      </c>
      <c r="B182">
        <v>2011</v>
      </c>
      <c r="C182" t="s">
        <v>36</v>
      </c>
      <c r="D182" s="13">
        <v>376</v>
      </c>
      <c r="E182" s="1">
        <v>1589</v>
      </c>
      <c r="F182" s="1">
        <v>860274.67217117141</v>
      </c>
      <c r="G182" s="1">
        <v>7815</v>
      </c>
      <c r="H182" s="1">
        <v>14506044.669696711</v>
      </c>
      <c r="I182" s="65">
        <f t="shared" ref="I182:I189" si="188">E182/(E182+G182)</f>
        <v>0.16897065078689918</v>
      </c>
      <c r="J182" s="65">
        <f t="shared" ref="J182:J189" si="189">((((E182)^2*H182)+((G182)^2*F182))/(E182+G182)^4)</f>
        <v>1.1401310483542976E-2</v>
      </c>
      <c r="K182" s="13">
        <f t="shared" si="184"/>
        <v>2225.2385147891755</v>
      </c>
      <c r="L182" s="1">
        <f t="shared" si="165"/>
        <v>1977358.2285303674</v>
      </c>
      <c r="M182" s="63">
        <f t="shared" si="141"/>
        <v>1406.1857020075149</v>
      </c>
      <c r="N182" s="1">
        <f t="shared" si="142"/>
        <v>2756.1239759347291</v>
      </c>
      <c r="O182" s="23">
        <f t="shared" si="135"/>
        <v>1849.2385147891755</v>
      </c>
      <c r="P182" s="1">
        <f t="shared" si="185"/>
        <v>1977358.2285303674</v>
      </c>
      <c r="Q182" s="63">
        <f t="shared" si="186"/>
        <v>1406.1857020075149</v>
      </c>
      <c r="R182" s="1">
        <f t="shared" si="187"/>
        <v>2756.1239759347291</v>
      </c>
    </row>
    <row r="183" spans="1:18" hidden="1" x14ac:dyDescent="0.3">
      <c r="A183" t="s">
        <v>147</v>
      </c>
      <c r="B183">
        <v>2012</v>
      </c>
      <c r="C183" t="s">
        <v>36</v>
      </c>
      <c r="D183" s="13">
        <v>895</v>
      </c>
      <c r="E183" s="1">
        <v>2216</v>
      </c>
      <c r="F183" s="1">
        <v>2690123.8029699745</v>
      </c>
      <c r="G183" s="1">
        <v>8398</v>
      </c>
      <c r="H183" s="1">
        <v>10562523.671278322</v>
      </c>
      <c r="I183" s="65">
        <f t="shared" si="188"/>
        <v>0.2087808554739024</v>
      </c>
      <c r="J183" s="65">
        <f t="shared" si="189"/>
        <v>1.9035716711633829E-2</v>
      </c>
      <c r="K183" s="13">
        <f t="shared" si="184"/>
        <v>4286.7915162454874</v>
      </c>
      <c r="L183" s="1">
        <f t="shared" si="165"/>
        <v>8025139.9098796556</v>
      </c>
      <c r="M183" s="63">
        <f t="shared" si="141"/>
        <v>2832.8677889869227</v>
      </c>
      <c r="N183" s="1">
        <f t="shared" si="142"/>
        <v>5552.4208664143689</v>
      </c>
      <c r="O183" s="23">
        <f t="shared" si="135"/>
        <v>3391.7915162454874</v>
      </c>
      <c r="P183" s="1">
        <f t="shared" si="185"/>
        <v>8025139.9098796556</v>
      </c>
      <c r="Q183" s="63">
        <f t="shared" si="186"/>
        <v>2832.8677889869227</v>
      </c>
      <c r="R183" s="1">
        <f t="shared" si="187"/>
        <v>5552.4208664143689</v>
      </c>
    </row>
    <row r="184" spans="1:18" hidden="1" x14ac:dyDescent="0.3">
      <c r="A184" t="s">
        <v>147</v>
      </c>
      <c r="B184">
        <v>2013</v>
      </c>
      <c r="C184" t="s">
        <v>36</v>
      </c>
      <c r="D184" s="13">
        <v>534</v>
      </c>
      <c r="E184" s="1">
        <v>1348</v>
      </c>
      <c r="F184" s="1">
        <v>1144050.7890600588</v>
      </c>
      <c r="G184" s="1">
        <v>7240</v>
      </c>
      <c r="H184" s="1">
        <v>12273470.067354325</v>
      </c>
      <c r="I184" s="65">
        <f t="shared" si="188"/>
        <v>0.15696320447135537</v>
      </c>
      <c r="J184" s="65">
        <f t="shared" si="189"/>
        <v>1.5124337276484842E-2</v>
      </c>
      <c r="K184" s="13">
        <f t="shared" si="184"/>
        <v>3402.0712166172111</v>
      </c>
      <c r="L184" s="1">
        <f t="shared" si="165"/>
        <v>7105054.9648959916</v>
      </c>
      <c r="M184" s="63">
        <f t="shared" si="141"/>
        <v>2665.5308973816063</v>
      </c>
      <c r="N184" s="1">
        <f t="shared" si="142"/>
        <v>5224.4405588679483</v>
      </c>
      <c r="O184" s="23">
        <f t="shared" si="135"/>
        <v>2868.0712166172111</v>
      </c>
      <c r="P184" s="1">
        <f t="shared" si="185"/>
        <v>7105054.9648959916</v>
      </c>
      <c r="Q184" s="63">
        <f t="shared" si="186"/>
        <v>2665.5308973816063</v>
      </c>
      <c r="R184" s="1">
        <f t="shared" si="187"/>
        <v>5224.4405588679483</v>
      </c>
    </row>
    <row r="185" spans="1:18" hidden="1" x14ac:dyDescent="0.3">
      <c r="A185" t="s">
        <v>147</v>
      </c>
      <c r="B185">
        <v>2014</v>
      </c>
      <c r="C185" t="s">
        <v>36</v>
      </c>
      <c r="D185" s="13">
        <v>714</v>
      </c>
      <c r="E185" s="1">
        <v>2660</v>
      </c>
      <c r="F185" s="1">
        <v>5042771.9787577679</v>
      </c>
      <c r="G185" s="1">
        <v>10758</v>
      </c>
      <c r="H185" s="1">
        <v>21590779.350925885</v>
      </c>
      <c r="I185" s="65">
        <f t="shared" si="188"/>
        <v>0.19824116857952004</v>
      </c>
      <c r="J185" s="65">
        <f t="shared" si="189"/>
        <v>2.2717323649527728E-2</v>
      </c>
      <c r="K185" s="13">
        <f t="shared" si="184"/>
        <v>3601.6736842105265</v>
      </c>
      <c r="L185" s="1">
        <f t="shared" si="165"/>
        <v>7498565.5550228544</v>
      </c>
      <c r="M185" s="63">
        <f t="shared" si="141"/>
        <v>2738.3508823784532</v>
      </c>
      <c r="N185" s="1">
        <f t="shared" si="142"/>
        <v>5367.1677294617684</v>
      </c>
      <c r="O185" s="23">
        <f t="shared" si="135"/>
        <v>2887.6736842105265</v>
      </c>
      <c r="P185" s="1">
        <f t="shared" si="185"/>
        <v>7498565.5550228544</v>
      </c>
      <c r="Q185" s="63">
        <f t="shared" si="186"/>
        <v>2738.3508823784532</v>
      </c>
      <c r="R185" s="1">
        <f t="shared" si="187"/>
        <v>5367.1677294617684</v>
      </c>
    </row>
    <row r="186" spans="1:18" hidden="1" x14ac:dyDescent="0.3">
      <c r="A186" t="s">
        <v>147</v>
      </c>
      <c r="B186">
        <v>2015</v>
      </c>
      <c r="C186" t="s">
        <v>36</v>
      </c>
      <c r="D186" s="13">
        <v>563</v>
      </c>
      <c r="E186" s="1">
        <v>2007</v>
      </c>
      <c r="F186" s="1">
        <v>2188179.4048518627</v>
      </c>
      <c r="G186" s="1">
        <v>11060</v>
      </c>
      <c r="H186" s="1">
        <v>19913353.082841881</v>
      </c>
      <c r="I186" s="65">
        <f t="shared" si="188"/>
        <v>0.15359302058620952</v>
      </c>
      <c r="J186" s="65">
        <f t="shared" si="189"/>
        <v>1.1932277106642877E-2</v>
      </c>
      <c r="K186" s="13">
        <f t="shared" si="184"/>
        <v>3665.5311410064778</v>
      </c>
      <c r="L186" s="1">
        <f t="shared" si="165"/>
        <v>6796012.9022131283</v>
      </c>
      <c r="M186" s="63">
        <f t="shared" si="141"/>
        <v>2606.9163588832553</v>
      </c>
      <c r="N186" s="1">
        <f t="shared" si="142"/>
        <v>5109.5560634111798</v>
      </c>
      <c r="O186" s="23">
        <f t="shared" si="135"/>
        <v>3102.5311410064778</v>
      </c>
      <c r="P186" s="1">
        <f t="shared" si="185"/>
        <v>6796012.9022131283</v>
      </c>
      <c r="Q186" s="63">
        <f t="shared" si="186"/>
        <v>2606.9163588832553</v>
      </c>
      <c r="R186" s="1">
        <f t="shared" si="187"/>
        <v>5109.5560634111798</v>
      </c>
    </row>
    <row r="187" spans="1:18" hidden="1" x14ac:dyDescent="0.3">
      <c r="A187" t="s">
        <v>147</v>
      </c>
      <c r="B187">
        <v>2016</v>
      </c>
      <c r="C187" t="s">
        <v>36</v>
      </c>
      <c r="D187" s="13">
        <v>901</v>
      </c>
      <c r="E187" s="1">
        <v>2872</v>
      </c>
      <c r="F187" s="1">
        <v>3573544.0431311363</v>
      </c>
      <c r="G187" s="1">
        <v>9243</v>
      </c>
      <c r="H187" s="1">
        <v>22441264.518438455</v>
      </c>
      <c r="I187" s="65">
        <f t="shared" si="188"/>
        <v>0.23706149401568305</v>
      </c>
      <c r="J187" s="65">
        <f t="shared" si="189"/>
        <v>2.2764566411223357E-2</v>
      </c>
      <c r="K187" s="13">
        <f t="shared" si="184"/>
        <v>3800.7016016713092</v>
      </c>
      <c r="L187" s="1">
        <f t="shared" si="165"/>
        <v>5851468.8366537988</v>
      </c>
      <c r="M187" s="63">
        <f t="shared" si="141"/>
        <v>2418.9809500394581</v>
      </c>
      <c r="N187" s="1">
        <f t="shared" si="142"/>
        <v>4741.2026620773377</v>
      </c>
      <c r="O187" s="23">
        <f t="shared" si="135"/>
        <v>2899.7016016713092</v>
      </c>
      <c r="P187" s="1">
        <f t="shared" si="185"/>
        <v>5851468.8366537988</v>
      </c>
      <c r="Q187" s="63">
        <f t="shared" si="186"/>
        <v>2418.9809500394581</v>
      </c>
      <c r="R187" s="1">
        <f t="shared" si="187"/>
        <v>4741.2026620773377</v>
      </c>
    </row>
    <row r="188" spans="1:18" hidden="1" x14ac:dyDescent="0.3">
      <c r="A188" t="s">
        <v>147</v>
      </c>
      <c r="B188">
        <v>2017</v>
      </c>
      <c r="C188" t="s">
        <v>36</v>
      </c>
      <c r="D188" s="13">
        <v>841</v>
      </c>
      <c r="E188" s="1">
        <v>2573</v>
      </c>
      <c r="F188" s="1">
        <v>2662588.0086436355</v>
      </c>
      <c r="G188" s="1">
        <v>8606</v>
      </c>
      <c r="H188" s="1">
        <v>15646825.918326372</v>
      </c>
      <c r="I188" s="65">
        <f t="shared" si="188"/>
        <v>0.23016369979425708</v>
      </c>
      <c r="J188" s="65">
        <f t="shared" si="189"/>
        <v>1.9259600111592532E-2</v>
      </c>
      <c r="K188" s="13">
        <f t="shared" si="184"/>
        <v>3653.9211037699188</v>
      </c>
      <c r="L188" s="1">
        <f t="shared" si="165"/>
        <v>4853912.4305809811</v>
      </c>
      <c r="M188" s="63">
        <f t="shared" si="141"/>
        <v>2203.1596470934605</v>
      </c>
      <c r="N188" s="1">
        <f t="shared" si="142"/>
        <v>4318.1929083031828</v>
      </c>
      <c r="O188" s="23">
        <f t="shared" si="135"/>
        <v>2812.9211037699188</v>
      </c>
      <c r="P188" s="1">
        <f t="shared" si="185"/>
        <v>4853912.4305809811</v>
      </c>
      <c r="Q188" s="63">
        <f t="shared" si="186"/>
        <v>2203.1596470934605</v>
      </c>
      <c r="R188" s="1">
        <f t="shared" si="187"/>
        <v>4318.1929083031828</v>
      </c>
    </row>
    <row r="189" spans="1:18" hidden="1" x14ac:dyDescent="0.3">
      <c r="A189" t="s">
        <v>147</v>
      </c>
      <c r="B189">
        <v>2018</v>
      </c>
      <c r="C189" t="s">
        <v>36</v>
      </c>
      <c r="D189" s="13">
        <v>723</v>
      </c>
      <c r="E189" s="1">
        <v>1929</v>
      </c>
      <c r="F189" s="1">
        <v>3169096.5957457409</v>
      </c>
      <c r="G189" s="1">
        <v>9327</v>
      </c>
      <c r="H189" s="1">
        <v>27534871.399274316</v>
      </c>
      <c r="I189" s="65">
        <f t="shared" si="188"/>
        <v>0.17137526652452026</v>
      </c>
      <c r="J189" s="65">
        <f t="shared" si="189"/>
        <v>2.3557259100146728E-2</v>
      </c>
      <c r="K189" s="13">
        <f t="shared" si="184"/>
        <v>4218.8118195956449</v>
      </c>
      <c r="L189" s="1">
        <f t="shared" si="165"/>
        <v>14276073.668736275</v>
      </c>
      <c r="M189" s="63">
        <f t="shared" si="141"/>
        <v>3778.3691811066155</v>
      </c>
      <c r="N189" s="1">
        <f t="shared" si="142"/>
        <v>7405.6035949689667</v>
      </c>
      <c r="O189" s="23">
        <f t="shared" si="135"/>
        <v>3495.8118195956449</v>
      </c>
      <c r="P189" s="1">
        <f t="shared" si="185"/>
        <v>14276073.668736275</v>
      </c>
      <c r="Q189" s="63">
        <f t="shared" si="186"/>
        <v>3778.3691811066155</v>
      </c>
      <c r="R189" s="1">
        <f t="shared" si="187"/>
        <v>7405.6035949689667</v>
      </c>
    </row>
    <row r="190" spans="1:18" hidden="1" x14ac:dyDescent="0.3">
      <c r="A190" t="s">
        <v>147</v>
      </c>
      <c r="B190">
        <v>2019</v>
      </c>
      <c r="C190" t="s">
        <v>36</v>
      </c>
      <c r="D190" s="13">
        <v>936</v>
      </c>
      <c r="E190" s="1">
        <v>3632</v>
      </c>
      <c r="F190" s="1">
        <v>4118182.9809709843</v>
      </c>
      <c r="G190" s="1">
        <v>25751</v>
      </c>
      <c r="H190" s="1">
        <v>63857351.55246257</v>
      </c>
      <c r="I190" s="65">
        <f t="shared" ref="I190:I193" si="190">E190/(E190+G190)</f>
        <v>0.12360888949392505</v>
      </c>
      <c r="J190" s="65">
        <f t="shared" ref="J190:J192" si="191">((((E190)^2*H190)+((G190)^2*F190))/(E190+G190)^4)</f>
        <v>4.793713550052466E-3</v>
      </c>
      <c r="K190" s="13">
        <f t="shared" ref="K190:K192" si="192">D190/I190</f>
        <v>7572.2709251101323</v>
      </c>
      <c r="L190" s="1">
        <f t="shared" ref="L190:L192" si="193">(D190^2)*J190*(1/(I190^4))</f>
        <v>17989742.939178169</v>
      </c>
      <c r="M190" s="63">
        <f t="shared" ref="M190:M192" si="194">SQRT(L190)</f>
        <v>4241.4317086543042</v>
      </c>
      <c r="N190" s="1">
        <f t="shared" ref="N190:N192" si="195">(1.96*M190)</f>
        <v>8313.2061489624357</v>
      </c>
      <c r="O190" s="23">
        <f t="shared" ref="O190:O192" si="196">K190-D190</f>
        <v>6636.2709251101323</v>
      </c>
      <c r="P190" s="1">
        <f t="shared" ref="P190:P192" si="197">L190</f>
        <v>17989742.939178169</v>
      </c>
      <c r="Q190" s="63">
        <f t="shared" ref="Q190:Q192" si="198">SQRT(P190)</f>
        <v>4241.4317086543042</v>
      </c>
      <c r="R190" s="1">
        <f t="shared" ref="R190:R192" si="199">(1.96*Q190)</f>
        <v>8313.2061489624357</v>
      </c>
    </row>
    <row r="191" spans="1:18" hidden="1" x14ac:dyDescent="0.3">
      <c r="A191" t="s">
        <v>147</v>
      </c>
      <c r="B191">
        <v>2020</v>
      </c>
      <c r="C191" t="s">
        <v>36</v>
      </c>
      <c r="D191" s="13">
        <v>375</v>
      </c>
      <c r="E191" s="1">
        <v>2619</v>
      </c>
      <c r="F191" s="1">
        <v>2923940.6145645669</v>
      </c>
      <c r="G191" s="1">
        <v>19300</v>
      </c>
      <c r="H191" s="1">
        <v>30392455.489008028</v>
      </c>
      <c r="I191" s="65">
        <f t="shared" si="190"/>
        <v>0.11948537798257219</v>
      </c>
      <c r="J191" s="65">
        <f t="shared" si="191"/>
        <v>5.6215967896673059E-3</v>
      </c>
      <c r="K191" s="13">
        <f t="shared" si="192"/>
        <v>3138.459335624284</v>
      </c>
      <c r="L191" s="1">
        <f t="shared" si="193"/>
        <v>3878494.5087183858</v>
      </c>
      <c r="M191" s="63">
        <f t="shared" si="194"/>
        <v>1969.3893745824835</v>
      </c>
      <c r="N191" s="1">
        <f t="shared" si="195"/>
        <v>3860.0031741816674</v>
      </c>
      <c r="O191" s="23">
        <f t="shared" si="196"/>
        <v>2763.459335624284</v>
      </c>
      <c r="P191" s="1">
        <f t="shared" si="197"/>
        <v>3878494.5087183858</v>
      </c>
      <c r="Q191" s="63">
        <f t="shared" si="198"/>
        <v>1969.3893745824835</v>
      </c>
      <c r="R191" s="1">
        <f t="shared" si="199"/>
        <v>3860.0031741816674</v>
      </c>
    </row>
    <row r="192" spans="1:18" hidden="1" x14ac:dyDescent="0.3">
      <c r="A192" t="s">
        <v>147</v>
      </c>
      <c r="B192">
        <v>2021</v>
      </c>
      <c r="C192" t="s">
        <v>36</v>
      </c>
      <c r="D192" s="13">
        <v>712</v>
      </c>
      <c r="E192" s="1">
        <v>5463</v>
      </c>
      <c r="F192" s="1">
        <v>10078084.87998198</v>
      </c>
      <c r="G192" s="1">
        <v>18225</v>
      </c>
      <c r="H192" s="1">
        <v>48903836.414428458</v>
      </c>
      <c r="I192" s="65">
        <f t="shared" si="190"/>
        <v>0.23062310030395136</v>
      </c>
      <c r="J192" s="65">
        <f t="shared" si="191"/>
        <v>1.5267069962939254E-2</v>
      </c>
      <c r="K192" s="13">
        <f t="shared" si="192"/>
        <v>3087.2883031301485</v>
      </c>
      <c r="L192" s="1">
        <f t="shared" si="193"/>
        <v>2735926.7050454784</v>
      </c>
      <c r="M192" s="63">
        <f t="shared" si="194"/>
        <v>1654.0636943737923</v>
      </c>
      <c r="N192" s="1">
        <f t="shared" si="195"/>
        <v>3241.9648409726328</v>
      </c>
      <c r="O192" s="23">
        <f t="shared" si="196"/>
        <v>2375.2883031301485</v>
      </c>
      <c r="P192" s="1">
        <f t="shared" si="197"/>
        <v>2735926.7050454784</v>
      </c>
      <c r="Q192" s="63">
        <f t="shared" si="198"/>
        <v>1654.0636943737923</v>
      </c>
      <c r="R192" s="1">
        <f t="shared" si="199"/>
        <v>3241.9648409726328</v>
      </c>
    </row>
    <row r="193" spans="1:18" hidden="1" x14ac:dyDescent="0.3">
      <c r="A193" t="s">
        <v>147</v>
      </c>
      <c r="B193">
        <v>2022</v>
      </c>
      <c r="C193" t="s">
        <v>36</v>
      </c>
      <c r="D193" s="13">
        <v>1299</v>
      </c>
      <c r="E193" s="1">
        <v>3646</v>
      </c>
      <c r="F193" s="1">
        <v>6385541.9815175226</v>
      </c>
      <c r="G193" s="1">
        <v>11320</v>
      </c>
      <c r="H193" s="1">
        <v>17816993.555946928</v>
      </c>
      <c r="I193" s="65">
        <f t="shared" si="190"/>
        <v>0.24361886943739142</v>
      </c>
      <c r="J193" s="65">
        <f t="shared" ref="J193" si="200">((((E193)^2*H193)+((G193)^2*F193))/(E193+G193)^4)</f>
        <v>2.1031631541819609E-2</v>
      </c>
      <c r="K193" s="13">
        <f t="shared" ref="K193" si="201">D193/I193</f>
        <v>5332.099286889742</v>
      </c>
      <c r="L193" s="1">
        <f t="shared" ref="L193" si="202">(D193^2)*J193*(1/(I193^4))</f>
        <v>10075058.420165917</v>
      </c>
      <c r="M193" s="63">
        <f t="shared" ref="M193" si="203">SQRT(L193)</f>
        <v>3174.1232522014511</v>
      </c>
      <c r="N193" s="1">
        <f t="shared" ref="N193" si="204">(1.96*M193)</f>
        <v>6221.281574314844</v>
      </c>
      <c r="O193" s="23">
        <f t="shared" ref="O193" si="205">K193-D193</f>
        <v>4033.099286889742</v>
      </c>
      <c r="P193" s="1">
        <f t="shared" ref="P193" si="206">L193</f>
        <v>10075058.420165917</v>
      </c>
      <c r="Q193" s="63">
        <f t="shared" ref="Q193" si="207">SQRT(P193)</f>
        <v>3174.1232522014511</v>
      </c>
      <c r="R193" s="1">
        <f t="shared" ref="R193" si="208">(1.96*Q193)</f>
        <v>6221.281574314844</v>
      </c>
    </row>
    <row r="194" spans="1:18" hidden="1" x14ac:dyDescent="0.3">
      <c r="A194" t="s">
        <v>147</v>
      </c>
      <c r="B194">
        <v>1999</v>
      </c>
      <c r="C194" t="s">
        <v>37</v>
      </c>
      <c r="D194" s="13">
        <v>748</v>
      </c>
      <c r="E194" s="1"/>
      <c r="F194" s="1"/>
      <c r="G194" s="1"/>
      <c r="H194" s="1"/>
      <c r="I194" s="64">
        <v>0.65568702089758779</v>
      </c>
      <c r="J194" s="64">
        <v>4.1472068000000001E-2</v>
      </c>
      <c r="K194" s="13">
        <f>D194/I194</f>
        <v>1140.7881750900642</v>
      </c>
      <c r="L194" s="1">
        <f t="shared" ref="L194:L218" si="209">(D194^2)*J194*(1/(I194^4))</f>
        <v>125537.22938732163</v>
      </c>
      <c r="M194" s="63">
        <f t="shared" ref="M194:M243" si="210">SQRT(L194)</f>
        <v>354.312333100785</v>
      </c>
      <c r="N194" s="1">
        <f t="shared" ref="N194:N243" si="211">(1.96*M194)</f>
        <v>694.4521728775386</v>
      </c>
      <c r="O194" s="23">
        <f t="shared" si="135"/>
        <v>392.78817509006421</v>
      </c>
      <c r="P194" s="1">
        <f t="shared" si="185"/>
        <v>125537.22938732163</v>
      </c>
      <c r="Q194" s="63">
        <f t="shared" si="186"/>
        <v>354.312333100785</v>
      </c>
      <c r="R194" s="1">
        <f t="shared" si="187"/>
        <v>694.4521728775386</v>
      </c>
    </row>
    <row r="195" spans="1:18" hidden="1" x14ac:dyDescent="0.3">
      <c r="A195" t="s">
        <v>147</v>
      </c>
      <c r="B195">
        <v>2000</v>
      </c>
      <c r="C195" t="s">
        <v>37</v>
      </c>
      <c r="D195" s="13">
        <v>1756</v>
      </c>
      <c r="E195" s="1"/>
      <c r="F195" s="1"/>
      <c r="G195" s="1"/>
      <c r="H195" s="1"/>
      <c r="I195" s="64">
        <v>0.65568702089758779</v>
      </c>
      <c r="J195" s="64">
        <v>4.1472068000000001E-2</v>
      </c>
      <c r="K195" s="13">
        <f t="shared" si="184"/>
        <v>2678.1069992756052</v>
      </c>
      <c r="L195" s="1">
        <f t="shared" si="209"/>
        <v>691860.23005387664</v>
      </c>
      <c r="M195" s="63">
        <f t="shared" si="210"/>
        <v>831.7813595253723</v>
      </c>
      <c r="N195" s="1">
        <f t="shared" si="211"/>
        <v>1630.2914646697297</v>
      </c>
      <c r="O195" s="23">
        <f t="shared" si="135"/>
        <v>922.10699927560518</v>
      </c>
      <c r="P195" s="1">
        <f t="shared" si="185"/>
        <v>691860.23005387664</v>
      </c>
      <c r="Q195" s="63">
        <f t="shared" si="186"/>
        <v>831.7813595253723</v>
      </c>
      <c r="R195" s="1">
        <f t="shared" si="187"/>
        <v>1630.2914646697297</v>
      </c>
    </row>
    <row r="196" spans="1:18" hidden="1" x14ac:dyDescent="0.3">
      <c r="A196" t="s">
        <v>147</v>
      </c>
      <c r="B196">
        <v>2001</v>
      </c>
      <c r="C196" t="s">
        <v>37</v>
      </c>
      <c r="D196" s="13">
        <v>1756</v>
      </c>
      <c r="E196" s="1"/>
      <c r="F196" s="1"/>
      <c r="G196" s="1"/>
      <c r="H196" s="1"/>
      <c r="I196" s="64">
        <v>0.65568702089758779</v>
      </c>
      <c r="J196" s="64">
        <v>4.1472068000000001E-2</v>
      </c>
      <c r="K196" s="13">
        <f t="shared" si="184"/>
        <v>2678.1069992756052</v>
      </c>
      <c r="L196" s="1">
        <f t="shared" si="209"/>
        <v>691860.23005387664</v>
      </c>
      <c r="M196" s="63">
        <f t="shared" si="210"/>
        <v>831.7813595253723</v>
      </c>
      <c r="N196" s="1">
        <f t="shared" si="211"/>
        <v>1630.2914646697297</v>
      </c>
      <c r="O196" s="23">
        <f t="shared" si="135"/>
        <v>922.10699927560518</v>
      </c>
      <c r="P196" s="1">
        <f t="shared" si="185"/>
        <v>691860.23005387664</v>
      </c>
      <c r="Q196" s="63">
        <f t="shared" si="186"/>
        <v>831.7813595253723</v>
      </c>
      <c r="R196" s="1">
        <f t="shared" si="187"/>
        <v>1630.2914646697297</v>
      </c>
    </row>
    <row r="197" spans="1:18" ht="17.25" hidden="1" customHeight="1" x14ac:dyDescent="0.3">
      <c r="A197" t="s">
        <v>147</v>
      </c>
      <c r="B197">
        <v>2002</v>
      </c>
      <c r="C197" t="s">
        <v>37</v>
      </c>
      <c r="D197" s="13">
        <v>1719</v>
      </c>
      <c r="E197" s="1"/>
      <c r="F197" s="1"/>
      <c r="G197" s="1"/>
      <c r="H197" s="1"/>
      <c r="I197" s="64">
        <v>0.65568702089758779</v>
      </c>
      <c r="J197" s="64">
        <v>4.1472068000000001E-2</v>
      </c>
      <c r="K197" s="13">
        <f t="shared" si="184"/>
        <v>2621.6776376735565</v>
      </c>
      <c r="L197" s="1">
        <f t="shared" si="209"/>
        <v>663011.55467626557</v>
      </c>
      <c r="M197" s="63">
        <f t="shared" si="210"/>
        <v>814.25521470621584</v>
      </c>
      <c r="N197" s="1">
        <f t="shared" si="211"/>
        <v>1595.9402208241829</v>
      </c>
      <c r="O197" s="23">
        <f t="shared" si="135"/>
        <v>902.67763767355655</v>
      </c>
      <c r="P197" s="1">
        <f t="shared" si="185"/>
        <v>663011.55467626557</v>
      </c>
      <c r="Q197" s="63">
        <f t="shared" si="186"/>
        <v>814.25521470621584</v>
      </c>
      <c r="R197" s="1">
        <f t="shared" si="187"/>
        <v>1595.9402208241829</v>
      </c>
    </row>
    <row r="198" spans="1:18" hidden="1" x14ac:dyDescent="0.3">
      <c r="A198" t="s">
        <v>147</v>
      </c>
      <c r="B198">
        <v>2003</v>
      </c>
      <c r="C198" t="s">
        <v>37</v>
      </c>
      <c r="D198" s="13">
        <v>1548</v>
      </c>
      <c r="E198" s="1"/>
      <c r="F198" s="1"/>
      <c r="G198" s="1"/>
      <c r="H198" s="1"/>
      <c r="I198" s="64">
        <v>0.65568702089758779</v>
      </c>
      <c r="J198" s="64">
        <v>4.1472068000000001E-2</v>
      </c>
      <c r="K198" s="13">
        <f t="shared" si="184"/>
        <v>2360.882479999224</v>
      </c>
      <c r="L198" s="1">
        <f t="shared" si="209"/>
        <v>537664.36867253203</v>
      </c>
      <c r="M198" s="63">
        <f t="shared" si="210"/>
        <v>733.2560048663305</v>
      </c>
      <c r="N198" s="1">
        <f t="shared" si="211"/>
        <v>1437.1817695380078</v>
      </c>
      <c r="O198" s="23">
        <f t="shared" si="135"/>
        <v>812.88247999922396</v>
      </c>
      <c r="P198" s="1">
        <f t="shared" si="185"/>
        <v>537664.36867253203</v>
      </c>
      <c r="Q198" s="63">
        <f t="shared" si="186"/>
        <v>733.2560048663305</v>
      </c>
      <c r="R198" s="1">
        <f t="shared" si="187"/>
        <v>1437.1817695380078</v>
      </c>
    </row>
    <row r="199" spans="1:18" hidden="1" x14ac:dyDescent="0.3">
      <c r="A199" t="s">
        <v>147</v>
      </c>
      <c r="B199">
        <v>2004</v>
      </c>
      <c r="C199" t="s">
        <v>37</v>
      </c>
      <c r="D199" s="13">
        <v>1830</v>
      </c>
      <c r="E199" s="1"/>
      <c r="F199" s="1"/>
      <c r="G199" s="1"/>
      <c r="H199" s="1"/>
      <c r="I199" s="64">
        <v>0.65568702089758779</v>
      </c>
      <c r="J199" s="64">
        <v>4.1472068000000001E-2</v>
      </c>
      <c r="K199" s="13">
        <f t="shared" si="184"/>
        <v>2790.9657224797024</v>
      </c>
      <c r="L199" s="1">
        <f t="shared" si="209"/>
        <v>751400.57532243093</v>
      </c>
      <c r="M199" s="63">
        <f t="shared" si="210"/>
        <v>866.83364916368521</v>
      </c>
      <c r="N199" s="1">
        <f t="shared" si="211"/>
        <v>1698.993952360823</v>
      </c>
      <c r="O199" s="23">
        <f t="shared" si="135"/>
        <v>960.96572247970244</v>
      </c>
      <c r="P199" s="1">
        <f t="shared" si="185"/>
        <v>751400.57532243093</v>
      </c>
      <c r="Q199" s="63">
        <f t="shared" si="186"/>
        <v>866.83364916368521</v>
      </c>
      <c r="R199" s="1">
        <f t="shared" si="187"/>
        <v>1698.993952360823</v>
      </c>
    </row>
    <row r="200" spans="1:18" hidden="1" x14ac:dyDescent="0.3">
      <c r="A200" t="s">
        <v>147</v>
      </c>
      <c r="B200">
        <v>2005</v>
      </c>
      <c r="C200" t="s">
        <v>37</v>
      </c>
      <c r="D200" s="13">
        <v>1432</v>
      </c>
      <c r="E200" s="1"/>
      <c r="F200" s="1"/>
      <c r="G200" s="1"/>
      <c r="H200" s="1"/>
      <c r="I200" s="64">
        <v>0.65568702089758779</v>
      </c>
      <c r="J200" s="64">
        <v>4.1472068000000001E-2</v>
      </c>
      <c r="K200" s="13">
        <f t="shared" si="184"/>
        <v>2183.9688057873959</v>
      </c>
      <c r="L200" s="1">
        <f t="shared" si="209"/>
        <v>460103.33344381273</v>
      </c>
      <c r="M200" s="63">
        <f t="shared" si="210"/>
        <v>678.30917246032629</v>
      </c>
      <c r="N200" s="1">
        <f t="shared" si="211"/>
        <v>1329.4859780222396</v>
      </c>
      <c r="O200" s="23">
        <f t="shared" si="135"/>
        <v>751.96880578739592</v>
      </c>
      <c r="P200" s="1">
        <f t="shared" si="185"/>
        <v>460103.33344381273</v>
      </c>
      <c r="Q200" s="63">
        <f t="shared" si="186"/>
        <v>678.30917246032629</v>
      </c>
      <c r="R200" s="1">
        <f t="shared" si="187"/>
        <v>1329.4859780222396</v>
      </c>
    </row>
    <row r="201" spans="1:18" hidden="1" x14ac:dyDescent="0.3">
      <c r="A201" t="s">
        <v>147</v>
      </c>
      <c r="B201">
        <v>2006</v>
      </c>
      <c r="C201" t="s">
        <v>37</v>
      </c>
      <c r="D201" s="13">
        <v>1336</v>
      </c>
      <c r="E201" s="1"/>
      <c r="F201" s="1"/>
      <c r="G201" s="1"/>
      <c r="H201" s="1"/>
      <c r="I201" s="64">
        <v>0.65568702089758779</v>
      </c>
      <c r="J201" s="64">
        <v>4.1472068000000001E-2</v>
      </c>
      <c r="K201" s="13">
        <f t="shared" si="184"/>
        <v>2037.5574891982965</v>
      </c>
      <c r="L201" s="1">
        <f t="shared" si="209"/>
        <v>400481.31663850986</v>
      </c>
      <c r="M201" s="63">
        <f t="shared" si="210"/>
        <v>632.83593184846086</v>
      </c>
      <c r="N201" s="1">
        <f t="shared" si="211"/>
        <v>1240.3584264229833</v>
      </c>
      <c r="O201" s="23">
        <f t="shared" si="135"/>
        <v>701.55748919829648</v>
      </c>
      <c r="P201" s="1">
        <f t="shared" si="185"/>
        <v>400481.31663850986</v>
      </c>
      <c r="Q201" s="63">
        <f t="shared" si="186"/>
        <v>632.83593184846086</v>
      </c>
      <c r="R201" s="1">
        <f t="shared" si="187"/>
        <v>1240.3584264229833</v>
      </c>
    </row>
    <row r="202" spans="1:18" hidden="1" x14ac:dyDescent="0.3">
      <c r="A202" t="s">
        <v>147</v>
      </c>
      <c r="B202">
        <v>2007</v>
      </c>
      <c r="C202" t="s">
        <v>37</v>
      </c>
      <c r="D202" s="13">
        <v>925</v>
      </c>
      <c r="E202" s="1"/>
      <c r="F202" s="1"/>
      <c r="G202" s="1"/>
      <c r="H202" s="1"/>
      <c r="I202" s="64">
        <v>0.65568702089758779</v>
      </c>
      <c r="J202" s="64">
        <v>4.1472068000000001E-2</v>
      </c>
      <c r="K202" s="13">
        <f t="shared" si="184"/>
        <v>1410.7340400512157</v>
      </c>
      <c r="L202" s="1">
        <f t="shared" si="209"/>
        <v>191978.59513877839</v>
      </c>
      <c r="M202" s="63">
        <f t="shared" si="210"/>
        <v>438.15362047891193</v>
      </c>
      <c r="N202" s="1">
        <f t="shared" si="211"/>
        <v>858.78109613866741</v>
      </c>
      <c r="O202" s="23">
        <f t="shared" si="135"/>
        <v>485.73404005121574</v>
      </c>
      <c r="P202" s="1">
        <f t="shared" si="185"/>
        <v>191978.59513877839</v>
      </c>
      <c r="Q202" s="63">
        <f t="shared" si="186"/>
        <v>438.15362047891193</v>
      </c>
      <c r="R202" s="1">
        <f t="shared" si="187"/>
        <v>858.78109613866741</v>
      </c>
    </row>
    <row r="203" spans="1:18" hidden="1" x14ac:dyDescent="0.3">
      <c r="A203" t="s">
        <v>147</v>
      </c>
      <c r="B203">
        <v>2008</v>
      </c>
      <c r="C203" t="s">
        <v>37</v>
      </c>
      <c r="D203" s="13">
        <v>962</v>
      </c>
      <c r="E203" s="1"/>
      <c r="F203" s="1"/>
      <c r="G203" s="1"/>
      <c r="H203" s="1"/>
      <c r="I203" s="64">
        <v>0.65568702089758779</v>
      </c>
      <c r="J203" s="64">
        <v>4.1472068000000001E-2</v>
      </c>
      <c r="K203" s="13">
        <f t="shared" si="184"/>
        <v>1467.1634016532644</v>
      </c>
      <c r="L203" s="1">
        <f t="shared" si="209"/>
        <v>207644.0485021027</v>
      </c>
      <c r="M203" s="63">
        <f t="shared" si="210"/>
        <v>455.67976529806839</v>
      </c>
      <c r="N203" s="1">
        <f t="shared" si="211"/>
        <v>893.13233998421401</v>
      </c>
      <c r="O203" s="23">
        <f t="shared" si="135"/>
        <v>505.16340165326437</v>
      </c>
      <c r="P203" s="1">
        <f t="shared" si="185"/>
        <v>207644.0485021027</v>
      </c>
      <c r="Q203" s="63">
        <f t="shared" si="186"/>
        <v>455.67976529806839</v>
      </c>
      <c r="R203" s="1">
        <f t="shared" si="187"/>
        <v>893.13233998421401</v>
      </c>
    </row>
    <row r="204" spans="1:18" hidden="1" x14ac:dyDescent="0.3">
      <c r="A204" t="s">
        <v>147</v>
      </c>
      <c r="B204">
        <v>2009</v>
      </c>
      <c r="C204" t="s">
        <v>37</v>
      </c>
      <c r="D204" s="13">
        <v>1119</v>
      </c>
      <c r="E204" s="1"/>
      <c r="F204" s="1"/>
      <c r="G204" s="1"/>
      <c r="H204" s="1"/>
      <c r="I204" s="64">
        <v>0.65568702089758779</v>
      </c>
      <c r="J204" s="64">
        <v>4.1472068000000001E-2</v>
      </c>
      <c r="K204" s="13">
        <f t="shared" si="184"/>
        <v>1706.6069089916871</v>
      </c>
      <c r="L204" s="1">
        <f t="shared" si="209"/>
        <v>280950.31078751542</v>
      </c>
      <c r="M204" s="63">
        <f t="shared" si="210"/>
        <v>530.04746088205673</v>
      </c>
      <c r="N204" s="1">
        <f t="shared" si="211"/>
        <v>1038.8930233288311</v>
      </c>
      <c r="O204" s="23">
        <f t="shared" si="135"/>
        <v>587.60690899168708</v>
      </c>
      <c r="P204" s="1">
        <f t="shared" si="185"/>
        <v>280950.31078751542</v>
      </c>
      <c r="Q204" s="63">
        <f t="shared" si="186"/>
        <v>530.04746088205673</v>
      </c>
      <c r="R204" s="1">
        <f t="shared" si="187"/>
        <v>1038.8930233288311</v>
      </c>
    </row>
    <row r="205" spans="1:18" hidden="1" x14ac:dyDescent="0.3">
      <c r="A205" t="s">
        <v>147</v>
      </c>
      <c r="B205">
        <v>2010</v>
      </c>
      <c r="C205" t="s">
        <v>37</v>
      </c>
      <c r="D205" s="13">
        <v>810</v>
      </c>
      <c r="E205" s="1"/>
      <c r="F205" s="1"/>
      <c r="G205" s="1"/>
      <c r="H205" s="1"/>
      <c r="I205" s="64">
        <v>0.65568702089758779</v>
      </c>
      <c r="J205" s="64">
        <v>4.1472068000000001E-2</v>
      </c>
      <c r="K205" s="13">
        <f t="shared" si="184"/>
        <v>1235.345483720524</v>
      </c>
      <c r="L205" s="1">
        <f t="shared" si="209"/>
        <v>147210.70126580278</v>
      </c>
      <c r="M205" s="63">
        <f t="shared" si="210"/>
        <v>383.68046766261477</v>
      </c>
      <c r="N205" s="1">
        <f t="shared" si="211"/>
        <v>752.01371661872497</v>
      </c>
      <c r="O205" s="23">
        <f t="shared" ref="O205:O280" si="212">K205-D205</f>
        <v>425.34548372052404</v>
      </c>
      <c r="P205" s="1">
        <f t="shared" si="185"/>
        <v>147210.70126580278</v>
      </c>
      <c r="Q205" s="63">
        <f t="shared" si="186"/>
        <v>383.68046766261477</v>
      </c>
      <c r="R205" s="1">
        <f t="shared" si="187"/>
        <v>752.01371661872497</v>
      </c>
    </row>
    <row r="206" spans="1:18" hidden="1" x14ac:dyDescent="0.3">
      <c r="A206" t="s">
        <v>147</v>
      </c>
      <c r="B206">
        <v>2011</v>
      </c>
      <c r="C206" t="s">
        <v>37</v>
      </c>
      <c r="D206" s="13">
        <v>594</v>
      </c>
      <c r="E206" s="1">
        <v>2279</v>
      </c>
      <c r="F206" s="1">
        <v>3022142.339654645</v>
      </c>
      <c r="G206" s="1">
        <v>2783</v>
      </c>
      <c r="H206" s="1">
        <v>4936179.6975215366</v>
      </c>
      <c r="I206" s="65">
        <f t="shared" ref="I206:I213" si="213">E206/(E206+G206)</f>
        <v>0.4502173054128803</v>
      </c>
      <c r="J206" s="65">
        <f t="shared" ref="J206:J213" si="214">((((E206)^2*H206)+((G206)^2*F206))/(E206+G206)^4)</f>
        <v>7.4696747854513412E-2</v>
      </c>
      <c r="K206" s="13">
        <f t="shared" si="184"/>
        <v>1319.3628784554628</v>
      </c>
      <c r="L206" s="1">
        <f t="shared" si="209"/>
        <v>641484.02636759693</v>
      </c>
      <c r="M206" s="63">
        <f t="shared" si="210"/>
        <v>800.9269794229665</v>
      </c>
      <c r="N206" s="1">
        <f t="shared" si="211"/>
        <v>1569.8168796690143</v>
      </c>
      <c r="O206" s="23">
        <f t="shared" si="212"/>
        <v>725.36287845546281</v>
      </c>
      <c r="P206" s="1">
        <f t="shared" si="185"/>
        <v>641484.02636759693</v>
      </c>
      <c r="Q206" s="63">
        <f t="shared" si="186"/>
        <v>800.9269794229665</v>
      </c>
      <c r="R206" s="1">
        <f t="shared" si="187"/>
        <v>1569.8168796690143</v>
      </c>
    </row>
    <row r="207" spans="1:18" hidden="1" x14ac:dyDescent="0.3">
      <c r="A207" t="s">
        <v>147</v>
      </c>
      <c r="B207">
        <v>2012</v>
      </c>
      <c r="C207" t="s">
        <v>37</v>
      </c>
      <c r="D207" s="13">
        <v>621</v>
      </c>
      <c r="E207" s="1">
        <v>3050</v>
      </c>
      <c r="F207" s="1">
        <v>4612223.5139689855</v>
      </c>
      <c r="G207" s="1">
        <v>1036</v>
      </c>
      <c r="H207" s="1">
        <v>730777.61290790862</v>
      </c>
      <c r="I207" s="65">
        <f t="shared" si="213"/>
        <v>0.74645129711209002</v>
      </c>
      <c r="J207" s="65">
        <f t="shared" si="214"/>
        <v>4.2148589908974854E-2</v>
      </c>
      <c r="K207" s="13">
        <f t="shared" si="184"/>
        <v>831.93639344262306</v>
      </c>
      <c r="L207" s="1">
        <f t="shared" si="209"/>
        <v>52355.262563031181</v>
      </c>
      <c r="M207" s="63">
        <f t="shared" si="210"/>
        <v>228.81272377870769</v>
      </c>
      <c r="N207" s="1">
        <f t="shared" si="211"/>
        <v>448.47293860626706</v>
      </c>
      <c r="O207" s="23">
        <f t="shared" si="212"/>
        <v>210.93639344262306</v>
      </c>
      <c r="P207" s="1">
        <f t="shared" si="185"/>
        <v>52355.262563031181</v>
      </c>
      <c r="Q207" s="63">
        <f t="shared" si="186"/>
        <v>228.81272377870769</v>
      </c>
      <c r="R207" s="1">
        <f t="shared" si="187"/>
        <v>448.47293860626706</v>
      </c>
    </row>
    <row r="208" spans="1:18" hidden="1" x14ac:dyDescent="0.3">
      <c r="A208" t="s">
        <v>147</v>
      </c>
      <c r="B208">
        <v>2013</v>
      </c>
      <c r="C208" t="s">
        <v>37</v>
      </c>
      <c r="D208" s="13">
        <v>604</v>
      </c>
      <c r="E208" s="1">
        <v>2062</v>
      </c>
      <c r="F208" s="1">
        <v>3790477.1352272108</v>
      </c>
      <c r="G208" s="1">
        <v>2643</v>
      </c>
      <c r="H208" s="1">
        <v>5576717.2416797066</v>
      </c>
      <c r="I208" s="65">
        <f t="shared" si="213"/>
        <v>0.43825717321997876</v>
      </c>
      <c r="J208" s="65">
        <f t="shared" si="214"/>
        <v>0.10241757781402326</v>
      </c>
      <c r="K208" s="13">
        <f t="shared" si="184"/>
        <v>1378.1862269641124</v>
      </c>
      <c r="L208" s="1">
        <f t="shared" si="209"/>
        <v>1012819.9447599896</v>
      </c>
      <c r="M208" s="63">
        <f t="shared" si="210"/>
        <v>1006.3895591469486</v>
      </c>
      <c r="N208" s="1">
        <f t="shared" si="211"/>
        <v>1972.5235359280193</v>
      </c>
      <c r="O208" s="23">
        <f t="shared" si="212"/>
        <v>774.18622696411239</v>
      </c>
      <c r="P208" s="1">
        <f t="shared" si="185"/>
        <v>1012819.9447599896</v>
      </c>
      <c r="Q208" s="63">
        <f t="shared" si="186"/>
        <v>1006.3895591469486</v>
      </c>
      <c r="R208" s="1">
        <f t="shared" si="187"/>
        <v>1972.5235359280193</v>
      </c>
    </row>
    <row r="209" spans="1:18" hidden="1" x14ac:dyDescent="0.3">
      <c r="A209" t="s">
        <v>147</v>
      </c>
      <c r="B209">
        <v>2014</v>
      </c>
      <c r="C209" t="s">
        <v>37</v>
      </c>
      <c r="D209" s="13">
        <v>794</v>
      </c>
      <c r="E209" s="1">
        <v>2433</v>
      </c>
      <c r="F209" s="1">
        <v>3284457.6767517617</v>
      </c>
      <c r="G209" s="1">
        <v>1527</v>
      </c>
      <c r="H209" s="1">
        <v>2363028.8220370496</v>
      </c>
      <c r="I209" s="65">
        <f t="shared" si="213"/>
        <v>0.61439393939393938</v>
      </c>
      <c r="J209" s="65">
        <f t="shared" si="214"/>
        <v>8.8024730006255048E-2</v>
      </c>
      <c r="K209" s="13">
        <f t="shared" si="184"/>
        <v>1292.3304562268804</v>
      </c>
      <c r="L209" s="1">
        <f t="shared" si="209"/>
        <v>389455.65517483751</v>
      </c>
      <c r="M209" s="63">
        <f t="shared" si="210"/>
        <v>624.06382299796667</v>
      </c>
      <c r="N209" s="1">
        <f t="shared" si="211"/>
        <v>1223.1650930760147</v>
      </c>
      <c r="O209" s="23">
        <f t="shared" si="212"/>
        <v>498.33045622688041</v>
      </c>
      <c r="P209" s="1">
        <f t="shared" si="185"/>
        <v>389455.65517483751</v>
      </c>
      <c r="Q209" s="63">
        <f t="shared" si="186"/>
        <v>624.06382299796667</v>
      </c>
      <c r="R209" s="1">
        <f t="shared" si="187"/>
        <v>1223.1650930760147</v>
      </c>
    </row>
    <row r="210" spans="1:18" hidden="1" x14ac:dyDescent="0.3">
      <c r="A210" t="s">
        <v>147</v>
      </c>
      <c r="B210">
        <v>2015</v>
      </c>
      <c r="C210" t="s">
        <v>37</v>
      </c>
      <c r="D210" s="13">
        <v>736</v>
      </c>
      <c r="E210" s="1">
        <v>2882</v>
      </c>
      <c r="F210" s="1">
        <v>6155622.3499739645</v>
      </c>
      <c r="G210" s="1">
        <v>768</v>
      </c>
      <c r="H210" s="1">
        <v>705274.27800400462</v>
      </c>
      <c r="I210" s="65">
        <f t="shared" si="213"/>
        <v>0.78958904109589045</v>
      </c>
      <c r="J210" s="65">
        <f t="shared" si="214"/>
        <v>5.3460710326148311E-2</v>
      </c>
      <c r="K210" s="13">
        <f t="shared" si="184"/>
        <v>932.13046495489243</v>
      </c>
      <c r="L210" s="1">
        <f t="shared" si="209"/>
        <v>74505.083446790479</v>
      </c>
      <c r="M210" s="63">
        <f t="shared" si="210"/>
        <v>272.95619327428801</v>
      </c>
      <c r="N210" s="1">
        <f t="shared" si="211"/>
        <v>534.99413881760449</v>
      </c>
      <c r="O210" s="23">
        <f t="shared" si="212"/>
        <v>196.13046495489243</v>
      </c>
      <c r="P210" s="1">
        <f t="shared" si="185"/>
        <v>74505.083446790479</v>
      </c>
      <c r="Q210" s="63">
        <f t="shared" si="186"/>
        <v>272.95619327428801</v>
      </c>
      <c r="R210" s="1">
        <f t="shared" si="187"/>
        <v>534.99413881760449</v>
      </c>
    </row>
    <row r="211" spans="1:18" hidden="1" x14ac:dyDescent="0.3">
      <c r="A211" t="s">
        <v>147</v>
      </c>
      <c r="B211">
        <v>2016</v>
      </c>
      <c r="C211" t="s">
        <v>37</v>
      </c>
      <c r="D211" s="13">
        <v>1017</v>
      </c>
      <c r="E211" s="1">
        <v>3510</v>
      </c>
      <c r="F211" s="1">
        <v>7200846.5545545341</v>
      </c>
      <c r="G211" s="1">
        <v>907</v>
      </c>
      <c r="H211" s="1">
        <v>774232.6861981987</v>
      </c>
      <c r="I211" s="65">
        <f t="shared" si="213"/>
        <v>0.79465700701833819</v>
      </c>
      <c r="J211" s="65">
        <f t="shared" si="214"/>
        <v>4.0622544180614326E-2</v>
      </c>
      <c r="K211" s="13">
        <f t="shared" si="184"/>
        <v>1279.7974358974359</v>
      </c>
      <c r="L211" s="1">
        <f t="shared" si="209"/>
        <v>105363.49222858474</v>
      </c>
      <c r="M211" s="63">
        <f t="shared" si="210"/>
        <v>324.59743102585509</v>
      </c>
      <c r="N211" s="1">
        <f t="shared" si="211"/>
        <v>636.21096481067593</v>
      </c>
      <c r="O211" s="23">
        <f t="shared" si="212"/>
        <v>262.79743589743589</v>
      </c>
      <c r="P211" s="1">
        <f t="shared" si="185"/>
        <v>105363.49222858474</v>
      </c>
      <c r="Q211" s="63">
        <f t="shared" si="186"/>
        <v>324.59743102585509</v>
      </c>
      <c r="R211" s="1">
        <f t="shared" si="187"/>
        <v>636.21096481067593</v>
      </c>
    </row>
    <row r="212" spans="1:18" hidden="1" x14ac:dyDescent="0.3">
      <c r="A212" t="s">
        <v>147</v>
      </c>
      <c r="B212">
        <v>2017</v>
      </c>
      <c r="C212" t="s">
        <v>37</v>
      </c>
      <c r="D212" s="13">
        <v>669</v>
      </c>
      <c r="E212" s="1">
        <v>2398</v>
      </c>
      <c r="F212" s="1">
        <v>4308364.920951955</v>
      </c>
      <c r="G212" s="1">
        <v>1446</v>
      </c>
      <c r="H212" s="1">
        <v>4043988.4240310499</v>
      </c>
      <c r="I212" s="65">
        <f t="shared" si="213"/>
        <v>0.6238293444328824</v>
      </c>
      <c r="J212" s="65">
        <f t="shared" si="214"/>
        <v>0.14776486559870411</v>
      </c>
      <c r="K212" s="13">
        <f t="shared" si="184"/>
        <v>1072.4086738949125</v>
      </c>
      <c r="L212" s="1">
        <f t="shared" si="209"/>
        <v>436676.90102633164</v>
      </c>
      <c r="M212" s="63">
        <f t="shared" si="210"/>
        <v>660.81533050189717</v>
      </c>
      <c r="N212" s="1">
        <f t="shared" si="211"/>
        <v>1295.1980477837185</v>
      </c>
      <c r="O212" s="23">
        <f t="shared" si="212"/>
        <v>403.40867389491245</v>
      </c>
      <c r="P212" s="1">
        <f t="shared" si="185"/>
        <v>436676.90102633164</v>
      </c>
      <c r="Q212" s="63">
        <f t="shared" si="186"/>
        <v>660.81533050189717</v>
      </c>
      <c r="R212" s="1">
        <f t="shared" si="187"/>
        <v>1295.1980477837185</v>
      </c>
    </row>
    <row r="213" spans="1:18" hidden="1" x14ac:dyDescent="0.3">
      <c r="A213" t="s">
        <v>147</v>
      </c>
      <c r="B213">
        <v>2018</v>
      </c>
      <c r="C213" t="s">
        <v>37</v>
      </c>
      <c r="D213" s="13">
        <v>1046</v>
      </c>
      <c r="E213" s="1">
        <v>1934</v>
      </c>
      <c r="F213" s="1">
        <v>7387083.6182542816</v>
      </c>
      <c r="G213" s="1">
        <v>520</v>
      </c>
      <c r="H213" s="1">
        <v>660246.30225225142</v>
      </c>
      <c r="I213" s="65">
        <f t="shared" si="213"/>
        <v>0.78810105949470255</v>
      </c>
      <c r="J213" s="65">
        <f t="shared" si="214"/>
        <v>0.1231742754026966</v>
      </c>
      <c r="K213" s="13">
        <f t="shared" si="184"/>
        <v>1327.2409513960704</v>
      </c>
      <c r="L213" s="1">
        <f t="shared" si="209"/>
        <v>349345.97169103171</v>
      </c>
      <c r="M213" s="63">
        <f t="shared" si="210"/>
        <v>591.05496503373672</v>
      </c>
      <c r="N213" s="1">
        <f t="shared" si="211"/>
        <v>1158.467731466124</v>
      </c>
      <c r="O213" s="23">
        <f t="shared" si="212"/>
        <v>281.24095139607039</v>
      </c>
      <c r="P213" s="1">
        <f t="shared" si="185"/>
        <v>349345.97169103171</v>
      </c>
      <c r="Q213" s="63">
        <f t="shared" si="186"/>
        <v>591.05496503373672</v>
      </c>
      <c r="R213" s="1">
        <f t="shared" si="187"/>
        <v>1158.467731466124</v>
      </c>
    </row>
    <row r="214" spans="1:18" hidden="1" x14ac:dyDescent="0.3">
      <c r="A214" t="s">
        <v>147</v>
      </c>
      <c r="B214">
        <v>2019</v>
      </c>
      <c r="C214" t="s">
        <v>37</v>
      </c>
      <c r="D214" s="13">
        <v>1837</v>
      </c>
      <c r="E214" s="1">
        <v>3515</v>
      </c>
      <c r="F214" s="1">
        <v>5109325.6027617706</v>
      </c>
      <c r="G214" s="1">
        <v>1396</v>
      </c>
      <c r="H214" s="1">
        <v>1521335.4236506412</v>
      </c>
      <c r="I214" s="65">
        <f t="shared" ref="I214:I217" si="215">E214/(E214+G214)</f>
        <v>0.7157401751170841</v>
      </c>
      <c r="J214" s="65">
        <f t="shared" ref="J214:J216" si="216">((((E214)^2*H214)+((G214)^2*F214))/(E214+G214)^4)</f>
        <v>4.9432450719427687E-2</v>
      </c>
      <c r="K214" s="13">
        <f t="shared" ref="K214:K216" si="217">D214/I214</f>
        <v>2566.5738264580368</v>
      </c>
      <c r="L214" s="1">
        <f t="shared" ref="L214:L216" si="218">(D214^2)*J214*(1/(I214^4))</f>
        <v>635636.56754388998</v>
      </c>
      <c r="M214" s="63">
        <f t="shared" ref="M214:M216" si="219">SQRT(L214)</f>
        <v>797.26819047538197</v>
      </c>
      <c r="N214" s="1">
        <f t="shared" ref="N214:N216" si="220">(1.96*M214)</f>
        <v>1562.6456533317487</v>
      </c>
      <c r="O214" s="23">
        <f t="shared" ref="O214:O216" si="221">K214-D214</f>
        <v>729.57382645803682</v>
      </c>
      <c r="P214" s="1">
        <f t="shared" ref="P214:P216" si="222">L214</f>
        <v>635636.56754388998</v>
      </c>
      <c r="Q214" s="63">
        <f t="shared" ref="Q214:Q216" si="223">SQRT(P214)</f>
        <v>797.26819047538197</v>
      </c>
      <c r="R214" s="1">
        <f t="shared" ref="R214:R216" si="224">(1.96*Q214)</f>
        <v>1562.6456533317487</v>
      </c>
    </row>
    <row r="215" spans="1:18" hidden="1" x14ac:dyDescent="0.3">
      <c r="A215" t="s">
        <v>147</v>
      </c>
      <c r="B215">
        <v>2020</v>
      </c>
      <c r="C215" t="s">
        <v>37</v>
      </c>
      <c r="D215" s="13">
        <v>854</v>
      </c>
      <c r="E215" s="1">
        <v>1935</v>
      </c>
      <c r="F215" s="1">
        <v>1976663.1278989026</v>
      </c>
      <c r="G215" s="1">
        <v>935</v>
      </c>
      <c r="H215" s="1">
        <v>492026.7587247247</v>
      </c>
      <c r="I215" s="65">
        <f t="shared" si="215"/>
        <v>0.67421602787456447</v>
      </c>
      <c r="J215" s="65">
        <f t="shared" si="216"/>
        <v>5.2623290464271458E-2</v>
      </c>
      <c r="K215" s="13">
        <f t="shared" si="217"/>
        <v>1266.6563307493541</v>
      </c>
      <c r="L215" s="1">
        <f t="shared" si="218"/>
        <v>185736.58290941446</v>
      </c>
      <c r="M215" s="63">
        <f t="shared" si="219"/>
        <v>430.97167297795158</v>
      </c>
      <c r="N215" s="1">
        <f t="shared" si="220"/>
        <v>844.70447903678507</v>
      </c>
      <c r="O215" s="23">
        <f t="shared" si="221"/>
        <v>412.65633074935408</v>
      </c>
      <c r="P215" s="1">
        <f t="shared" si="222"/>
        <v>185736.58290941446</v>
      </c>
      <c r="Q215" s="63">
        <f t="shared" si="223"/>
        <v>430.97167297795158</v>
      </c>
      <c r="R215" s="1">
        <f t="shared" si="224"/>
        <v>844.70447903678507</v>
      </c>
    </row>
    <row r="216" spans="1:18" hidden="1" x14ac:dyDescent="0.3">
      <c r="A216" t="s">
        <v>147</v>
      </c>
      <c r="B216">
        <v>2021</v>
      </c>
      <c r="C216" t="s">
        <v>37</v>
      </c>
      <c r="D216" s="13">
        <v>734</v>
      </c>
      <c r="E216" s="1">
        <v>4342</v>
      </c>
      <c r="F216" s="1">
        <v>5818780.6930570723</v>
      </c>
      <c r="G216" s="1">
        <v>2212</v>
      </c>
      <c r="H216" s="1">
        <v>1890144.8442122221</v>
      </c>
      <c r="I216" s="65">
        <f t="shared" si="215"/>
        <v>0.66249618553555079</v>
      </c>
      <c r="J216" s="65">
        <f t="shared" si="216"/>
        <v>3.4743341200811961E-2</v>
      </c>
      <c r="K216" s="13">
        <f t="shared" si="217"/>
        <v>1107.9309074159373</v>
      </c>
      <c r="L216" s="1">
        <f t="shared" si="218"/>
        <v>97169.545850276685</v>
      </c>
      <c r="M216" s="63">
        <f t="shared" si="219"/>
        <v>311.7203006707723</v>
      </c>
      <c r="N216" s="1">
        <f t="shared" si="220"/>
        <v>610.97178931471376</v>
      </c>
      <c r="O216" s="23">
        <f t="shared" si="221"/>
        <v>373.93090741593733</v>
      </c>
      <c r="P216" s="1">
        <f t="shared" si="222"/>
        <v>97169.545850276685</v>
      </c>
      <c r="Q216" s="63">
        <f t="shared" si="223"/>
        <v>311.7203006707723</v>
      </c>
      <c r="R216" s="1">
        <f t="shared" si="224"/>
        <v>610.97178931471376</v>
      </c>
    </row>
    <row r="217" spans="1:18" hidden="1" x14ac:dyDescent="0.3">
      <c r="A217" t="s">
        <v>147</v>
      </c>
      <c r="B217">
        <v>2022</v>
      </c>
      <c r="C217" t="s">
        <v>37</v>
      </c>
      <c r="D217" s="13">
        <v>664</v>
      </c>
      <c r="E217" s="1">
        <v>2453</v>
      </c>
      <c r="F217" s="1">
        <v>5007608.6047006864</v>
      </c>
      <c r="G217" s="68">
        <v>1969</v>
      </c>
      <c r="H217" s="68">
        <v>6321671.333164189</v>
      </c>
      <c r="I217" s="65">
        <f t="shared" si="215"/>
        <v>0.55472636815920395</v>
      </c>
      <c r="J217" s="65">
        <f t="shared" ref="J217" si="225">((((E217)^2*H217)+((G217)^2*F217))/(E217+G217)^4)</f>
        <v>0.15025836953158375</v>
      </c>
      <c r="K217" s="13">
        <f t="shared" ref="K217" si="226">D217/I217</f>
        <v>1196.9865470852019</v>
      </c>
      <c r="L217" s="1">
        <f t="shared" ref="L217" si="227">(D217^2)*J217*(1/(I217^4))</f>
        <v>699615.77082737978</v>
      </c>
      <c r="M217" s="63">
        <f t="shared" ref="M217" si="228">SQRT(L217)</f>
        <v>836.43037416594325</v>
      </c>
      <c r="N217" s="1">
        <f t="shared" ref="N217" si="229">(1.96*M217)</f>
        <v>1639.4035333652487</v>
      </c>
      <c r="O217" s="23">
        <f t="shared" ref="O217" si="230">K217-D217</f>
        <v>532.98654708520189</v>
      </c>
      <c r="P217" s="1">
        <f t="shared" ref="P217" si="231">L217</f>
        <v>699615.77082737978</v>
      </c>
      <c r="Q217" s="63">
        <f t="shared" ref="Q217" si="232">SQRT(P217)</f>
        <v>836.43037416594325</v>
      </c>
      <c r="R217" s="1">
        <f t="shared" ref="R217" si="233">(1.96*Q217)</f>
        <v>1639.4035333652487</v>
      </c>
    </row>
    <row r="218" spans="1:18" x14ac:dyDescent="0.3">
      <c r="A218" t="s">
        <v>148</v>
      </c>
      <c r="B218">
        <v>1999</v>
      </c>
      <c r="C218" t="s">
        <v>29</v>
      </c>
      <c r="D218" s="13">
        <v>8490</v>
      </c>
      <c r="E218" s="1"/>
      <c r="F218" s="1"/>
      <c r="G218" s="1"/>
      <c r="H218" s="1"/>
      <c r="I218" s="64">
        <v>0.64421265709726172</v>
      </c>
      <c r="J218" s="64">
        <v>1.7545684999999998E-2</v>
      </c>
      <c r="K218" s="13">
        <f t="shared" si="184"/>
        <v>13178.877978360179</v>
      </c>
      <c r="L218" s="1">
        <f t="shared" si="209"/>
        <v>7342918.2871000143</v>
      </c>
      <c r="M218" s="63">
        <f t="shared" si="210"/>
        <v>2709.7819630184299</v>
      </c>
      <c r="N218" s="1">
        <f t="shared" si="211"/>
        <v>5311.1726475161222</v>
      </c>
      <c r="O218" s="23">
        <f t="shared" si="212"/>
        <v>4688.8779783601785</v>
      </c>
      <c r="P218" s="1">
        <f t="shared" si="185"/>
        <v>7342918.2871000143</v>
      </c>
      <c r="Q218" s="63">
        <f t="shared" si="186"/>
        <v>2709.7819630184299</v>
      </c>
      <c r="R218" s="1">
        <f t="shared" si="187"/>
        <v>5311.1726475161222</v>
      </c>
    </row>
    <row r="219" spans="1:18" x14ac:dyDescent="0.3">
      <c r="A219" t="s">
        <v>148</v>
      </c>
      <c r="B219">
        <v>2000</v>
      </c>
      <c r="C219" t="s">
        <v>29</v>
      </c>
      <c r="D219" s="13">
        <v>6035</v>
      </c>
      <c r="E219" s="1"/>
      <c r="F219" s="1"/>
      <c r="G219" s="1"/>
      <c r="H219" s="1"/>
      <c r="I219" s="64">
        <v>0.64421265709726172</v>
      </c>
      <c r="J219" s="64">
        <v>1.7545684999999998E-2</v>
      </c>
      <c r="K219" s="13">
        <f t="shared" si="184"/>
        <v>9368.0245700122123</v>
      </c>
      <c r="L219" s="1">
        <f t="shared" ref="L219:L243" si="234">(D219^2)*J219*(1/(I219^4))</f>
        <v>3710290.0674539045</v>
      </c>
      <c r="M219" s="63">
        <f t="shared" si="210"/>
        <v>1926.2113247133359</v>
      </c>
      <c r="N219" s="1">
        <f t="shared" si="211"/>
        <v>3775.3741964381384</v>
      </c>
      <c r="O219" s="23">
        <f t="shared" si="212"/>
        <v>3333.0245700122123</v>
      </c>
      <c r="P219" s="1">
        <f t="shared" si="185"/>
        <v>3710290.0674539045</v>
      </c>
      <c r="Q219" s="63">
        <f t="shared" si="186"/>
        <v>1926.2113247133359</v>
      </c>
      <c r="R219" s="1">
        <f t="shared" si="187"/>
        <v>3775.3741964381384</v>
      </c>
    </row>
    <row r="220" spans="1:18" x14ac:dyDescent="0.3">
      <c r="A220" t="s">
        <v>148</v>
      </c>
      <c r="B220">
        <v>2001</v>
      </c>
      <c r="C220" t="s">
        <v>29</v>
      </c>
      <c r="D220" s="13">
        <v>5594</v>
      </c>
      <c r="E220" s="1"/>
      <c r="F220" s="1"/>
      <c r="G220" s="1"/>
      <c r="H220" s="1"/>
      <c r="I220" s="64">
        <v>0.64421265709726172</v>
      </c>
      <c r="J220" s="64">
        <v>1.7545684999999998E-2</v>
      </c>
      <c r="K220" s="13">
        <f t="shared" si="184"/>
        <v>8683.4680107122313</v>
      </c>
      <c r="L220" s="1">
        <f t="shared" si="234"/>
        <v>3187852.6489228187</v>
      </c>
      <c r="M220" s="63">
        <f t="shared" si="210"/>
        <v>1785.4558658569017</v>
      </c>
      <c r="N220" s="1">
        <f t="shared" si="211"/>
        <v>3499.4934970795275</v>
      </c>
      <c r="O220" s="23">
        <f t="shared" si="212"/>
        <v>3089.4680107122313</v>
      </c>
      <c r="P220" s="1">
        <f t="shared" si="185"/>
        <v>3187852.6489228187</v>
      </c>
      <c r="Q220" s="63">
        <f t="shared" si="186"/>
        <v>1785.4558658569017</v>
      </c>
      <c r="R220" s="1">
        <f t="shared" si="187"/>
        <v>3499.4934970795275</v>
      </c>
    </row>
    <row r="221" spans="1:18" x14ac:dyDescent="0.3">
      <c r="A221" t="s">
        <v>148</v>
      </c>
      <c r="B221">
        <v>2002</v>
      </c>
      <c r="C221" t="s">
        <v>29</v>
      </c>
      <c r="D221" s="13">
        <v>6354</v>
      </c>
      <c r="E221" s="1"/>
      <c r="F221" s="1"/>
      <c r="G221" s="1"/>
      <c r="H221" s="1"/>
      <c r="I221" s="64">
        <v>0.64421265709726172</v>
      </c>
      <c r="J221" s="64">
        <v>1.7545684999999998E-2</v>
      </c>
      <c r="K221" s="13">
        <f t="shared" si="184"/>
        <v>9863.2026707303394</v>
      </c>
      <c r="L221" s="1">
        <f t="shared" si="234"/>
        <v>4112896.0748842969</v>
      </c>
      <c r="M221" s="63">
        <f t="shared" si="210"/>
        <v>2028.0276316865845</v>
      </c>
      <c r="N221" s="1">
        <f t="shared" si="211"/>
        <v>3974.9341581057056</v>
      </c>
      <c r="O221" s="23">
        <f t="shared" si="212"/>
        <v>3509.2026707303394</v>
      </c>
      <c r="P221" s="1">
        <f t="shared" si="185"/>
        <v>4112896.0748842969</v>
      </c>
      <c r="Q221" s="63">
        <f t="shared" si="186"/>
        <v>2028.0276316865845</v>
      </c>
      <c r="R221" s="1">
        <f t="shared" si="187"/>
        <v>3974.9341581057056</v>
      </c>
    </row>
    <row r="222" spans="1:18" x14ac:dyDescent="0.3">
      <c r="A222" t="s">
        <v>148</v>
      </c>
      <c r="B222">
        <v>2003</v>
      </c>
      <c r="C222" t="s">
        <v>29</v>
      </c>
      <c r="D222" s="13">
        <v>8201</v>
      </c>
      <c r="E222" s="1"/>
      <c r="F222" s="1"/>
      <c r="G222" s="1"/>
      <c r="H222" s="1"/>
      <c r="I222" s="64">
        <v>0.64421265709726172</v>
      </c>
      <c r="J222" s="64">
        <v>1.7545684999999998E-2</v>
      </c>
      <c r="K222" s="13">
        <f t="shared" si="184"/>
        <v>12730.26835106382</v>
      </c>
      <c r="L222" s="1">
        <f t="shared" si="234"/>
        <v>6851520.1397810448</v>
      </c>
      <c r="M222" s="63">
        <f t="shared" si="210"/>
        <v>2617.5408573279319</v>
      </c>
      <c r="N222" s="1">
        <f t="shared" si="211"/>
        <v>5130.3800803627464</v>
      </c>
      <c r="O222" s="23">
        <f t="shared" si="212"/>
        <v>4529.2683510638199</v>
      </c>
      <c r="P222" s="1">
        <f t="shared" si="185"/>
        <v>6851520.1397810448</v>
      </c>
      <c r="Q222" s="63">
        <f t="shared" si="186"/>
        <v>2617.5408573279319</v>
      </c>
      <c r="R222" s="1">
        <f t="shared" si="187"/>
        <v>5130.3800803627464</v>
      </c>
    </row>
    <row r="223" spans="1:18" x14ac:dyDescent="0.3">
      <c r="A223" t="s">
        <v>148</v>
      </c>
      <c r="B223">
        <v>2004</v>
      </c>
      <c r="C223" t="s">
        <v>29</v>
      </c>
      <c r="D223" s="13">
        <v>7046</v>
      </c>
      <c r="E223" s="1"/>
      <c r="F223" s="1"/>
      <c r="G223" s="1"/>
      <c r="H223" s="1"/>
      <c r="I223" s="64">
        <v>0.64421265709726172</v>
      </c>
      <c r="J223" s="64">
        <v>1.7545684999999998E-2</v>
      </c>
      <c r="K223" s="13">
        <f t="shared" si="184"/>
        <v>10937.382124325773</v>
      </c>
      <c r="L223" s="1">
        <f t="shared" si="234"/>
        <v>5057531.4554209635</v>
      </c>
      <c r="M223" s="63">
        <f t="shared" si="210"/>
        <v>2248.8956079420323</v>
      </c>
      <c r="N223" s="1">
        <f t="shared" si="211"/>
        <v>4407.8353915663829</v>
      </c>
      <c r="O223" s="23">
        <f t="shared" si="212"/>
        <v>3891.3821243257735</v>
      </c>
      <c r="P223" s="1">
        <f t="shared" si="185"/>
        <v>5057531.4554209635</v>
      </c>
      <c r="Q223" s="63">
        <f t="shared" si="186"/>
        <v>2248.8956079420323</v>
      </c>
      <c r="R223" s="1">
        <f t="shared" si="187"/>
        <v>4407.8353915663829</v>
      </c>
    </row>
    <row r="224" spans="1:18" x14ac:dyDescent="0.3">
      <c r="A224" t="s">
        <v>148</v>
      </c>
      <c r="B224">
        <v>2005</v>
      </c>
      <c r="C224" t="s">
        <v>29</v>
      </c>
      <c r="D224" s="13">
        <v>8114</v>
      </c>
      <c r="E224" s="1"/>
      <c r="F224" s="1"/>
      <c r="G224" s="1"/>
      <c r="H224" s="1"/>
      <c r="I224" s="64">
        <v>0.64421265709726172</v>
      </c>
      <c r="J224" s="64">
        <v>1.7545684999999998E-2</v>
      </c>
      <c r="K224" s="13">
        <f t="shared" si="184"/>
        <v>12595.219778140694</v>
      </c>
      <c r="L224" s="1">
        <f t="shared" si="234"/>
        <v>6706923.01892104</v>
      </c>
      <c r="M224" s="63">
        <f t="shared" si="210"/>
        <v>2589.7727736079551</v>
      </c>
      <c r="N224" s="1">
        <f t="shared" si="211"/>
        <v>5075.9546362715919</v>
      </c>
      <c r="O224" s="23">
        <f t="shared" si="212"/>
        <v>4481.219778140694</v>
      </c>
      <c r="P224" s="1">
        <f t="shared" si="185"/>
        <v>6706923.01892104</v>
      </c>
      <c r="Q224" s="63">
        <f t="shared" si="186"/>
        <v>2589.7727736079551</v>
      </c>
      <c r="R224" s="1">
        <f t="shared" si="187"/>
        <v>5075.9546362715919</v>
      </c>
    </row>
    <row r="225" spans="1:18" x14ac:dyDescent="0.3">
      <c r="A225" t="s">
        <v>148</v>
      </c>
      <c r="B225">
        <v>2006</v>
      </c>
      <c r="C225" t="s">
        <v>29</v>
      </c>
      <c r="D225" s="13">
        <v>5240</v>
      </c>
      <c r="E225" s="1"/>
      <c r="F225" s="1"/>
      <c r="G225" s="1"/>
      <c r="H225" s="1"/>
      <c r="I225" s="64">
        <v>0.64421265709726172</v>
      </c>
      <c r="J225" s="64">
        <v>1.7545684999999998E-2</v>
      </c>
      <c r="K225" s="13">
        <f t="shared" si="184"/>
        <v>8133.9600243353761</v>
      </c>
      <c r="L225" s="1">
        <f t="shared" si="234"/>
        <v>2797150.8524527205</v>
      </c>
      <c r="M225" s="63">
        <f t="shared" si="210"/>
        <v>1672.4684907204442</v>
      </c>
      <c r="N225" s="1">
        <f t="shared" si="211"/>
        <v>3278.0382418120703</v>
      </c>
      <c r="O225" s="23">
        <f t="shared" si="212"/>
        <v>2893.9600243353761</v>
      </c>
      <c r="P225" s="1">
        <f t="shared" si="185"/>
        <v>2797150.8524527205</v>
      </c>
      <c r="Q225" s="63">
        <f t="shared" si="186"/>
        <v>1672.4684907204442</v>
      </c>
      <c r="R225" s="1">
        <f t="shared" si="187"/>
        <v>3278.0382418120703</v>
      </c>
    </row>
    <row r="226" spans="1:18" x14ac:dyDescent="0.3">
      <c r="A226" t="s">
        <v>148</v>
      </c>
      <c r="B226">
        <v>2007</v>
      </c>
      <c r="C226" t="s">
        <v>29</v>
      </c>
      <c r="D226" s="13">
        <v>5145</v>
      </c>
      <c r="E226" s="1"/>
      <c r="F226" s="1"/>
      <c r="G226" s="1"/>
      <c r="H226" s="1"/>
      <c r="I226" s="64">
        <v>0.64421265709726172</v>
      </c>
      <c r="J226" s="64">
        <v>1.7545684999999998E-2</v>
      </c>
      <c r="K226" s="13">
        <f t="shared" si="184"/>
        <v>7986.4931918331122</v>
      </c>
      <c r="L226" s="1">
        <f t="shared" si="234"/>
        <v>2696646.8352677319</v>
      </c>
      <c r="M226" s="63">
        <f t="shared" si="210"/>
        <v>1642.1470199917339</v>
      </c>
      <c r="N226" s="1">
        <f t="shared" si="211"/>
        <v>3218.6081591837983</v>
      </c>
      <c r="O226" s="23">
        <f t="shared" si="212"/>
        <v>2841.4931918331122</v>
      </c>
      <c r="P226" s="1">
        <f t="shared" si="185"/>
        <v>2696646.8352677319</v>
      </c>
      <c r="Q226" s="63">
        <f t="shared" si="186"/>
        <v>1642.1470199917339</v>
      </c>
      <c r="R226" s="1">
        <f t="shared" si="187"/>
        <v>3218.6081591837983</v>
      </c>
    </row>
    <row r="227" spans="1:18" x14ac:dyDescent="0.3">
      <c r="A227" t="s">
        <v>148</v>
      </c>
      <c r="B227">
        <v>2008</v>
      </c>
      <c r="C227" t="s">
        <v>29</v>
      </c>
      <c r="D227" s="13">
        <v>4496</v>
      </c>
      <c r="E227" s="1"/>
      <c r="F227" s="1"/>
      <c r="G227" s="1"/>
      <c r="H227" s="1"/>
      <c r="I227" s="64">
        <v>0.64421265709726172</v>
      </c>
      <c r="J227" s="64">
        <v>1.7545684999999998E-2</v>
      </c>
      <c r="K227" s="13">
        <f t="shared" ref="K227:K232" si="235">D227/I227</f>
        <v>6979.0618834755442</v>
      </c>
      <c r="L227" s="1">
        <f t="shared" si="234"/>
        <v>2059235.0418788581</v>
      </c>
      <c r="M227" s="63">
        <f t="shared" si="210"/>
        <v>1435.0034989082285</v>
      </c>
      <c r="N227" s="1">
        <f t="shared" si="211"/>
        <v>2812.606857860128</v>
      </c>
      <c r="O227" s="23">
        <f t="shared" si="212"/>
        <v>2483.0618834755442</v>
      </c>
      <c r="P227" s="1">
        <f t="shared" ref="P227:P232" si="236">L227</f>
        <v>2059235.0418788581</v>
      </c>
      <c r="Q227" s="63">
        <f t="shared" ref="Q227:Q232" si="237">SQRT(P227)</f>
        <v>1435.0034989082285</v>
      </c>
      <c r="R227" s="1">
        <f t="shared" ref="R227:R232" si="238">(1.96*Q227)</f>
        <v>2812.606857860128</v>
      </c>
    </row>
    <row r="228" spans="1:18" x14ac:dyDescent="0.3">
      <c r="A228" t="s">
        <v>148</v>
      </c>
      <c r="B228">
        <v>2009</v>
      </c>
      <c r="C228" t="s">
        <v>29</v>
      </c>
      <c r="D228" s="13">
        <v>2028</v>
      </c>
      <c r="E228" s="1"/>
      <c r="F228" s="1"/>
      <c r="G228" s="1"/>
      <c r="H228" s="1"/>
      <c r="I228" s="64">
        <v>0.64421265709726172</v>
      </c>
      <c r="J228" s="64">
        <v>1.7545684999999998E-2</v>
      </c>
      <c r="K228" s="13">
        <f t="shared" si="235"/>
        <v>3148.0288033114775</v>
      </c>
      <c r="L228" s="1">
        <f t="shared" si="234"/>
        <v>418976.06752061035</v>
      </c>
      <c r="M228" s="63">
        <f t="shared" si="210"/>
        <v>647.28360671394296</v>
      </c>
      <c r="N228" s="1">
        <f t="shared" si="211"/>
        <v>1268.6758691593282</v>
      </c>
      <c r="O228" s="23">
        <f t="shared" si="212"/>
        <v>1120.0288033114775</v>
      </c>
      <c r="P228" s="1">
        <f t="shared" si="236"/>
        <v>418976.06752061035</v>
      </c>
      <c r="Q228" s="63">
        <f t="shared" si="237"/>
        <v>647.28360671394296</v>
      </c>
      <c r="R228" s="1">
        <f t="shared" si="238"/>
        <v>1268.6758691593282</v>
      </c>
    </row>
    <row r="229" spans="1:18" x14ac:dyDescent="0.3">
      <c r="A229" t="s">
        <v>148</v>
      </c>
      <c r="B229">
        <v>2010</v>
      </c>
      <c r="C229" t="s">
        <v>29</v>
      </c>
      <c r="D229" s="13">
        <v>2413</v>
      </c>
      <c r="E229" s="1"/>
      <c r="F229" s="1"/>
      <c r="G229" s="1"/>
      <c r="H229" s="1"/>
      <c r="I229" s="64">
        <v>0.64421265709726172</v>
      </c>
      <c r="J229" s="64">
        <v>1.7545684999999998E-2</v>
      </c>
      <c r="K229" s="13">
        <f t="shared" si="235"/>
        <v>3745.6575455574925</v>
      </c>
      <c r="L229" s="1">
        <f t="shared" si="234"/>
        <v>593154.67636700894</v>
      </c>
      <c r="M229" s="63">
        <f t="shared" si="210"/>
        <v>770.16535650924277</v>
      </c>
      <c r="N229" s="1">
        <f t="shared" si="211"/>
        <v>1509.5240987581158</v>
      </c>
      <c r="O229" s="23">
        <f t="shared" si="212"/>
        <v>1332.6575455574925</v>
      </c>
      <c r="P229" s="1">
        <f t="shared" si="236"/>
        <v>593154.67636700894</v>
      </c>
      <c r="Q229" s="63">
        <f t="shared" si="237"/>
        <v>770.16535650924277</v>
      </c>
      <c r="R229" s="1">
        <f t="shared" si="238"/>
        <v>1509.5240987581158</v>
      </c>
    </row>
    <row r="230" spans="1:18" x14ac:dyDescent="0.3">
      <c r="A230" t="s">
        <v>148</v>
      </c>
      <c r="B230">
        <v>2011</v>
      </c>
      <c r="C230" t="s">
        <v>29</v>
      </c>
      <c r="D230" s="13">
        <v>3363</v>
      </c>
      <c r="E230" s="1">
        <v>9944</v>
      </c>
      <c r="F230" s="1">
        <v>26353862.977684755</v>
      </c>
      <c r="G230" s="1">
        <v>4850</v>
      </c>
      <c r="H230" s="1">
        <v>8713045.1930610482</v>
      </c>
      <c r="I230" s="65">
        <f t="shared" ref="I230:I237" si="239">E230/(E230+G230)</f>
        <v>0.67216439096931191</v>
      </c>
      <c r="J230" s="65">
        <f t="shared" ref="J230:J237" si="240">((((E230)^2*H230)+((G230)^2*F230))/(E230+G230)^4)</f>
        <v>3.0928147955649479E-2</v>
      </c>
      <c r="K230" s="13">
        <f t="shared" si="235"/>
        <v>5003.2403459372481</v>
      </c>
      <c r="L230" s="1">
        <f t="shared" si="234"/>
        <v>1713584.9683327924</v>
      </c>
      <c r="M230" s="63">
        <f t="shared" si="210"/>
        <v>1309.0397122825543</v>
      </c>
      <c r="N230" s="1">
        <f t="shared" si="211"/>
        <v>2565.7178360738062</v>
      </c>
      <c r="O230" s="23">
        <f t="shared" si="212"/>
        <v>1640.2403459372481</v>
      </c>
      <c r="P230" s="1">
        <f t="shared" si="236"/>
        <v>1713584.9683327924</v>
      </c>
      <c r="Q230" s="63">
        <f t="shared" si="237"/>
        <v>1309.0397122825543</v>
      </c>
      <c r="R230" s="1">
        <f t="shared" si="238"/>
        <v>2565.7178360738062</v>
      </c>
    </row>
    <row r="231" spans="1:18" x14ac:dyDescent="0.3">
      <c r="A231" t="s">
        <v>148</v>
      </c>
      <c r="B231">
        <v>2012</v>
      </c>
      <c r="C231" t="s">
        <v>29</v>
      </c>
      <c r="D231" s="13">
        <v>3615</v>
      </c>
      <c r="E231" s="1">
        <v>14522</v>
      </c>
      <c r="F231" s="1">
        <v>36889917.406860851</v>
      </c>
      <c r="G231" s="1">
        <v>7547</v>
      </c>
      <c r="H231" s="1">
        <v>5926800.5702012144</v>
      </c>
      <c r="I231" s="65">
        <f t="shared" si="239"/>
        <v>0.65802709683266125</v>
      </c>
      <c r="J231" s="65">
        <f t="shared" si="240"/>
        <v>1.4126972081267888E-2</v>
      </c>
      <c r="K231" s="13">
        <f t="shared" si="235"/>
        <v>5493.6947390166642</v>
      </c>
      <c r="L231" s="1">
        <f t="shared" si="234"/>
        <v>984669.71134943073</v>
      </c>
      <c r="M231" s="63">
        <f t="shared" si="210"/>
        <v>992.30525109435484</v>
      </c>
      <c r="N231" s="1">
        <f t="shared" si="211"/>
        <v>1944.9182921449355</v>
      </c>
      <c r="O231" s="23">
        <f t="shared" si="212"/>
        <v>1878.6947390166642</v>
      </c>
      <c r="P231" s="1">
        <f t="shared" si="236"/>
        <v>984669.71134943073</v>
      </c>
      <c r="Q231" s="63">
        <f t="shared" si="237"/>
        <v>992.30525109435484</v>
      </c>
      <c r="R231" s="1">
        <f t="shared" si="238"/>
        <v>1944.9182921449355</v>
      </c>
    </row>
    <row r="232" spans="1:18" x14ac:dyDescent="0.3">
      <c r="A232" t="s">
        <v>148</v>
      </c>
      <c r="B232">
        <v>2013</v>
      </c>
      <c r="C232" t="s">
        <v>29</v>
      </c>
      <c r="D232" s="13">
        <v>3645</v>
      </c>
      <c r="E232" s="1">
        <v>14456</v>
      </c>
      <c r="F232" s="1">
        <v>33655505.000007078</v>
      </c>
      <c r="G232" s="1">
        <v>4456</v>
      </c>
      <c r="H232" s="1">
        <v>5903750.3104734812</v>
      </c>
      <c r="I232" s="65">
        <f t="shared" si="239"/>
        <v>0.76438240270727575</v>
      </c>
      <c r="J232" s="65">
        <f t="shared" si="240"/>
        <v>1.4868303904522625E-2</v>
      </c>
      <c r="K232" s="13">
        <f t="shared" si="235"/>
        <v>4768.5556170448262</v>
      </c>
      <c r="L232" s="1">
        <f t="shared" si="234"/>
        <v>578647.0898395332</v>
      </c>
      <c r="M232" s="63">
        <f t="shared" si="210"/>
        <v>760.68856297405523</v>
      </c>
      <c r="N232" s="1">
        <f t="shared" si="211"/>
        <v>1490.9495834291483</v>
      </c>
      <c r="O232" s="23">
        <f t="shared" si="212"/>
        <v>1123.5556170448262</v>
      </c>
      <c r="P232" s="1">
        <f t="shared" si="236"/>
        <v>578647.0898395332</v>
      </c>
      <c r="Q232" s="63">
        <f t="shared" si="237"/>
        <v>760.68856297405523</v>
      </c>
      <c r="R232" s="1">
        <f t="shared" si="238"/>
        <v>1490.9495834291483</v>
      </c>
    </row>
    <row r="233" spans="1:18" x14ac:dyDescent="0.3">
      <c r="A233" t="s">
        <v>148</v>
      </c>
      <c r="B233">
        <v>2014</v>
      </c>
      <c r="C233" t="s">
        <v>29</v>
      </c>
      <c r="D233" s="13">
        <v>2622</v>
      </c>
      <c r="E233" s="1">
        <v>12172</v>
      </c>
      <c r="F233" s="1">
        <v>48797712.747538619</v>
      </c>
      <c r="G233" s="1">
        <v>15157</v>
      </c>
      <c r="H233" s="1">
        <v>43689949.888695717</v>
      </c>
      <c r="I233" s="65">
        <f t="shared" si="239"/>
        <v>0.44538768341322404</v>
      </c>
      <c r="J233" s="65">
        <f t="shared" si="240"/>
        <v>3.1701062975848932E-2</v>
      </c>
      <c r="K233" s="13">
        <f t="shared" ref="K233:K283" si="241">D233/I233</f>
        <v>5887.0060795267827</v>
      </c>
      <c r="L233" s="1">
        <f t="shared" si="234"/>
        <v>5538426.3829656541</v>
      </c>
      <c r="M233" s="63">
        <f t="shared" si="210"/>
        <v>2353.3861525397087</v>
      </c>
      <c r="N233" s="1">
        <f t="shared" si="211"/>
        <v>4612.6368589778294</v>
      </c>
      <c r="O233" s="23">
        <f t="shared" si="212"/>
        <v>3265.0060795267827</v>
      </c>
      <c r="P233" s="1">
        <f t="shared" ref="P233:P283" si="242">L233</f>
        <v>5538426.3829656541</v>
      </c>
      <c r="Q233" s="63">
        <f t="shared" ref="Q233:Q283" si="243">SQRT(P233)</f>
        <v>2353.3861525397087</v>
      </c>
      <c r="R233" s="1">
        <f t="shared" ref="R233:R283" si="244">(1.96*Q233)</f>
        <v>4612.6368589778294</v>
      </c>
    </row>
    <row r="234" spans="1:18" x14ac:dyDescent="0.3">
      <c r="A234" t="s">
        <v>148</v>
      </c>
      <c r="B234">
        <v>2015</v>
      </c>
      <c r="C234" t="s">
        <v>29</v>
      </c>
      <c r="D234" s="13">
        <v>3178</v>
      </c>
      <c r="E234" s="1">
        <v>15416</v>
      </c>
      <c r="F234" s="1">
        <v>54725261.33068566</v>
      </c>
      <c r="G234" s="1">
        <v>5826</v>
      </c>
      <c r="H234" s="1">
        <v>10388753.056796793</v>
      </c>
      <c r="I234" s="65">
        <f t="shared" si="239"/>
        <v>0.72573204029752381</v>
      </c>
      <c r="J234" s="65">
        <f t="shared" si="240"/>
        <v>2.124941325741515E-2</v>
      </c>
      <c r="K234" s="13">
        <f t="shared" si="241"/>
        <v>4379.026725480021</v>
      </c>
      <c r="L234" s="1">
        <f t="shared" si="234"/>
        <v>773658.92489022878</v>
      </c>
      <c r="M234" s="63">
        <f t="shared" si="210"/>
        <v>879.5788338120858</v>
      </c>
      <c r="N234" s="1">
        <f t="shared" si="211"/>
        <v>1723.9745142716881</v>
      </c>
      <c r="O234" s="23">
        <f t="shared" si="212"/>
        <v>1201.026725480021</v>
      </c>
      <c r="P234" s="1">
        <f t="shared" si="242"/>
        <v>773658.92489022878</v>
      </c>
      <c r="Q234" s="63">
        <f t="shared" si="243"/>
        <v>879.5788338120858</v>
      </c>
      <c r="R234" s="1">
        <f t="shared" si="244"/>
        <v>1723.9745142716881</v>
      </c>
    </row>
    <row r="235" spans="1:18" x14ac:dyDescent="0.3">
      <c r="A235" t="s">
        <v>148</v>
      </c>
      <c r="B235">
        <v>2016</v>
      </c>
      <c r="C235" t="s">
        <v>29</v>
      </c>
      <c r="D235" s="13">
        <v>3587</v>
      </c>
      <c r="E235" s="1">
        <v>15605</v>
      </c>
      <c r="F235" s="1">
        <v>33557448.025625616</v>
      </c>
      <c r="G235" s="1">
        <v>15525</v>
      </c>
      <c r="H235" s="1">
        <v>33024543.474849887</v>
      </c>
      <c r="I235" s="65">
        <f t="shared" si="239"/>
        <v>0.50128493414712494</v>
      </c>
      <c r="J235" s="65">
        <f t="shared" si="240"/>
        <v>1.7176060081965806E-2</v>
      </c>
      <c r="K235" s="13">
        <f t="shared" si="241"/>
        <v>7155.611022108299</v>
      </c>
      <c r="L235" s="1">
        <f t="shared" si="234"/>
        <v>3499836.0048137954</v>
      </c>
      <c r="M235" s="63">
        <f t="shared" si="210"/>
        <v>1870.7848633164092</v>
      </c>
      <c r="N235" s="1">
        <f t="shared" si="211"/>
        <v>3666.7383321001621</v>
      </c>
      <c r="O235" s="23">
        <f t="shared" si="212"/>
        <v>3568.611022108299</v>
      </c>
      <c r="P235" s="1">
        <f t="shared" si="242"/>
        <v>3499836.0048137954</v>
      </c>
      <c r="Q235" s="63">
        <f t="shared" si="243"/>
        <v>1870.7848633164092</v>
      </c>
      <c r="R235" s="1">
        <f t="shared" si="244"/>
        <v>3666.7383321001621</v>
      </c>
    </row>
    <row r="236" spans="1:18" x14ac:dyDescent="0.3">
      <c r="A236" t="s">
        <v>148</v>
      </c>
      <c r="B236">
        <v>2017</v>
      </c>
      <c r="C236" t="s">
        <v>29</v>
      </c>
      <c r="D236" s="13">
        <v>5317</v>
      </c>
      <c r="E236" s="1">
        <v>14680</v>
      </c>
      <c r="F236" s="1">
        <v>30255708.680479538</v>
      </c>
      <c r="G236" s="1">
        <v>7072</v>
      </c>
      <c r="H236" s="1">
        <v>26301978.252487484</v>
      </c>
      <c r="I236" s="65">
        <f t="shared" si="239"/>
        <v>0.6748804707613093</v>
      </c>
      <c r="J236" s="65">
        <f t="shared" si="240"/>
        <v>3.2078032910851512E-2</v>
      </c>
      <c r="K236" s="13">
        <f t="shared" si="241"/>
        <v>7878.4321525885562</v>
      </c>
      <c r="L236" s="1">
        <f t="shared" si="234"/>
        <v>4371531.4306587288</v>
      </c>
      <c r="M236" s="63">
        <f t="shared" si="210"/>
        <v>2090.8207552678277</v>
      </c>
      <c r="N236" s="1">
        <f t="shared" si="211"/>
        <v>4098.0086803249424</v>
      </c>
      <c r="O236" s="23">
        <f t="shared" si="212"/>
        <v>2561.4321525885562</v>
      </c>
      <c r="P236" s="1">
        <f t="shared" si="242"/>
        <v>4371531.4306587288</v>
      </c>
      <c r="Q236" s="63">
        <f t="shared" si="243"/>
        <v>2090.8207552678277</v>
      </c>
      <c r="R236" s="1">
        <f t="shared" si="244"/>
        <v>4098.0086803249424</v>
      </c>
    </row>
    <row r="237" spans="1:18" x14ac:dyDescent="0.3">
      <c r="A237" t="s">
        <v>148</v>
      </c>
      <c r="B237">
        <v>2018</v>
      </c>
      <c r="C237" t="s">
        <v>29</v>
      </c>
      <c r="D237" s="13">
        <v>5432</v>
      </c>
      <c r="E237" s="1">
        <v>14150</v>
      </c>
      <c r="F237" s="1">
        <v>40797672.834360309</v>
      </c>
      <c r="G237" s="1">
        <v>5728</v>
      </c>
      <c r="H237" s="1">
        <v>5498580.4640801009</v>
      </c>
      <c r="I237" s="65">
        <f t="shared" si="239"/>
        <v>0.71184223764966292</v>
      </c>
      <c r="J237" s="65">
        <f t="shared" si="240"/>
        <v>1.5624709451793246E-2</v>
      </c>
      <c r="K237" s="13">
        <f t="shared" si="241"/>
        <v>7630.9043109540635</v>
      </c>
      <c r="L237" s="1">
        <f t="shared" si="234"/>
        <v>1795545.6799634765</v>
      </c>
      <c r="M237" s="63">
        <f t="shared" si="210"/>
        <v>1339.9797311763625</v>
      </c>
      <c r="N237" s="1">
        <f t="shared" si="211"/>
        <v>2626.3602731056703</v>
      </c>
      <c r="O237" s="23">
        <f t="shared" si="212"/>
        <v>2198.9043109540635</v>
      </c>
      <c r="P237" s="1">
        <f t="shared" si="242"/>
        <v>1795545.6799634765</v>
      </c>
      <c r="Q237" s="63">
        <f t="shared" si="243"/>
        <v>1339.9797311763625</v>
      </c>
      <c r="R237" s="1">
        <f t="shared" si="244"/>
        <v>2626.3602731056703</v>
      </c>
    </row>
    <row r="238" spans="1:18" x14ac:dyDescent="0.3">
      <c r="A238" t="s">
        <v>148</v>
      </c>
      <c r="B238">
        <v>2019</v>
      </c>
      <c r="C238" t="s">
        <v>29</v>
      </c>
      <c r="D238" s="13">
        <v>6082</v>
      </c>
      <c r="E238" s="1">
        <v>10567</v>
      </c>
      <c r="F238" s="1">
        <v>23488637.995450433</v>
      </c>
      <c r="G238" s="1">
        <v>7175</v>
      </c>
      <c r="H238" s="1">
        <v>8676970.0515214857</v>
      </c>
      <c r="I238" s="65">
        <f t="shared" ref="I238:I241" si="245">E238/(E238+G238)</f>
        <v>0.59559237966407397</v>
      </c>
      <c r="J238" s="65">
        <f t="shared" ref="J238:J240" si="246">((((E238)^2*H238)+((G238)^2*F238))/(E238+G238)^4)</f>
        <v>2.1981946756899011E-2</v>
      </c>
      <c r="K238" s="13">
        <f t="shared" ref="K238:K240" si="247">D238/I238</f>
        <v>10211.682028958077</v>
      </c>
      <c r="L238" s="1">
        <f t="shared" ref="L238:L240" si="248">(D238^2)*J238*(1/(I238^4))</f>
        <v>6461933.0359656289</v>
      </c>
      <c r="M238" s="63">
        <f t="shared" ref="M238:M240" si="249">SQRT(L238)</f>
        <v>2542.0332483989323</v>
      </c>
      <c r="N238" s="1">
        <f t="shared" ref="N238:N240" si="250">(1.96*M238)</f>
        <v>4982.3851668619072</v>
      </c>
      <c r="O238" s="23">
        <f t="shared" ref="O238:O240" si="251">K238-D238</f>
        <v>4129.6820289580774</v>
      </c>
      <c r="P238" s="1">
        <f t="shared" ref="P238:P240" si="252">L238</f>
        <v>6461933.0359656289</v>
      </c>
      <c r="Q238" s="63">
        <f t="shared" ref="Q238:Q240" si="253">SQRT(P238)</f>
        <v>2542.0332483989323</v>
      </c>
      <c r="R238" s="1">
        <f t="shared" ref="R238:R240" si="254">(1.96*Q238)</f>
        <v>4982.3851668619072</v>
      </c>
    </row>
    <row r="239" spans="1:18" x14ac:dyDescent="0.3">
      <c r="A239" t="s">
        <v>148</v>
      </c>
      <c r="B239">
        <v>2020</v>
      </c>
      <c r="C239" t="s">
        <v>29</v>
      </c>
      <c r="D239" s="13">
        <v>4441</v>
      </c>
      <c r="E239" s="1">
        <v>7146</v>
      </c>
      <c r="F239" s="1">
        <v>7985716.2039389592</v>
      </c>
      <c r="G239" s="1">
        <v>15399</v>
      </c>
      <c r="H239" s="1">
        <v>43496923.02492395</v>
      </c>
      <c r="I239" s="65">
        <f t="shared" si="245"/>
        <v>0.31696606786427145</v>
      </c>
      <c r="J239" s="65">
        <f t="shared" si="246"/>
        <v>1.5927624357047893E-2</v>
      </c>
      <c r="K239" s="13">
        <f t="shared" si="247"/>
        <v>14010.963476070528</v>
      </c>
      <c r="L239" s="1">
        <f t="shared" si="248"/>
        <v>31121567.432101503</v>
      </c>
      <c r="M239" s="63">
        <f t="shared" si="249"/>
        <v>5578.6707585321346</v>
      </c>
      <c r="N239" s="1">
        <f t="shared" si="250"/>
        <v>10934.194686722984</v>
      </c>
      <c r="O239" s="23">
        <f t="shared" si="251"/>
        <v>9569.9634760705285</v>
      </c>
      <c r="P239" s="1">
        <f t="shared" si="252"/>
        <v>31121567.432101503</v>
      </c>
      <c r="Q239" s="63">
        <f t="shared" si="253"/>
        <v>5578.6707585321346</v>
      </c>
      <c r="R239" s="1">
        <f t="shared" si="254"/>
        <v>10934.194686722984</v>
      </c>
    </row>
    <row r="240" spans="1:18" x14ac:dyDescent="0.3">
      <c r="A240" t="s">
        <v>148</v>
      </c>
      <c r="B240">
        <v>2021</v>
      </c>
      <c r="C240" t="s">
        <v>29</v>
      </c>
      <c r="D240" s="13">
        <v>9236</v>
      </c>
      <c r="E240" s="1">
        <v>15538</v>
      </c>
      <c r="F240" s="1">
        <v>44925491.253531568</v>
      </c>
      <c r="G240" s="1">
        <v>11253</v>
      </c>
      <c r="H240" s="1">
        <v>13437143.420290273</v>
      </c>
      <c r="I240" s="65">
        <f t="shared" si="245"/>
        <v>0.57997088574521294</v>
      </c>
      <c r="J240" s="65">
        <f t="shared" si="246"/>
        <v>1.7339774930840761E-2</v>
      </c>
      <c r="K240" s="13">
        <f t="shared" si="247"/>
        <v>15924.937314969751</v>
      </c>
      <c r="L240" s="1">
        <f t="shared" si="248"/>
        <v>13073339.323194047</v>
      </c>
      <c r="M240" s="63">
        <f t="shared" si="249"/>
        <v>3615.7073060736052</v>
      </c>
      <c r="N240" s="1">
        <f t="shared" si="250"/>
        <v>7086.7863199042658</v>
      </c>
      <c r="O240" s="23">
        <f t="shared" si="251"/>
        <v>6688.9373149697512</v>
      </c>
      <c r="P240" s="1">
        <f t="shared" si="252"/>
        <v>13073339.323194047</v>
      </c>
      <c r="Q240" s="63">
        <f t="shared" si="253"/>
        <v>3615.7073060736052</v>
      </c>
      <c r="R240" s="1">
        <f t="shared" si="254"/>
        <v>7086.7863199042658</v>
      </c>
    </row>
    <row r="241" spans="1:20" x14ac:dyDescent="0.3">
      <c r="A241" t="s">
        <v>148</v>
      </c>
      <c r="B241">
        <v>2022</v>
      </c>
      <c r="C241" t="s">
        <v>29</v>
      </c>
      <c r="D241" s="13">
        <v>8546</v>
      </c>
      <c r="E241" s="1">
        <v>15988</v>
      </c>
      <c r="F241" s="1">
        <v>47398345.030314319</v>
      </c>
      <c r="G241" s="1">
        <v>8652</v>
      </c>
      <c r="H241" s="1">
        <v>17814581.527078073</v>
      </c>
      <c r="I241" s="65">
        <f t="shared" si="245"/>
        <v>0.64886363636363631</v>
      </c>
      <c r="J241" s="65">
        <f t="shared" ref="J241" si="255">((((E241)^2*H241)+((G241)^2*F241))/(E241+G241)^4)</f>
        <v>2.1979538480540028E-2</v>
      </c>
      <c r="K241" s="13">
        <f t="shared" ref="K241" si="256">D241/I241</f>
        <v>13170.718038528898</v>
      </c>
      <c r="L241" s="1">
        <f t="shared" ref="L241" si="257">(D241^2)*J241*(1/(I241^4))</f>
        <v>9055878.802325625</v>
      </c>
      <c r="M241" s="63">
        <f t="shared" ref="M241" si="258">SQRT(L241)</f>
        <v>3009.2987226803566</v>
      </c>
      <c r="N241" s="1">
        <f t="shared" ref="N241" si="259">(1.96*M241)</f>
        <v>5898.2254964534986</v>
      </c>
      <c r="O241" s="23">
        <f t="shared" ref="O241" si="260">K241-D241</f>
        <v>4624.7180385288975</v>
      </c>
      <c r="P241" s="1">
        <f t="shared" ref="P241" si="261">L241</f>
        <v>9055878.802325625</v>
      </c>
      <c r="Q241" s="63">
        <f t="shared" ref="Q241" si="262">SQRT(P241)</f>
        <v>3009.2987226803566</v>
      </c>
      <c r="R241" s="1">
        <f t="shared" ref="R241" si="263">(1.96*Q241)</f>
        <v>5898.2254964534986</v>
      </c>
    </row>
    <row r="242" spans="1:20" x14ac:dyDescent="0.3">
      <c r="A242" t="s">
        <v>148</v>
      </c>
      <c r="B242">
        <v>1999</v>
      </c>
      <c r="C242" t="s">
        <v>25</v>
      </c>
      <c r="D242" s="13">
        <v>6691</v>
      </c>
      <c r="E242" s="1"/>
      <c r="F242" s="1"/>
      <c r="G242" s="1"/>
      <c r="H242" s="1"/>
      <c r="I242" s="64">
        <v>0.40996416979666195</v>
      </c>
      <c r="J242" s="64">
        <v>1.3100238E-2</v>
      </c>
      <c r="K242" s="13">
        <f t="shared" si="241"/>
        <v>16320.938494011971</v>
      </c>
      <c r="L242" s="1">
        <f t="shared" si="234"/>
        <v>20762404.05734273</v>
      </c>
      <c r="M242" s="63">
        <f t="shared" si="210"/>
        <v>4556.5781083333504</v>
      </c>
      <c r="N242" s="1">
        <f t="shared" si="211"/>
        <v>8930.8930923333664</v>
      </c>
      <c r="O242" s="23">
        <f t="shared" si="212"/>
        <v>9629.9384940119708</v>
      </c>
      <c r="P242" s="1">
        <f t="shared" si="242"/>
        <v>20762404.05734273</v>
      </c>
      <c r="Q242" s="63">
        <f t="shared" si="243"/>
        <v>4556.5781083333504</v>
      </c>
      <c r="R242" s="1">
        <f t="shared" si="244"/>
        <v>8930.8930923333664</v>
      </c>
    </row>
    <row r="243" spans="1:20" x14ac:dyDescent="0.3">
      <c r="A243" t="s">
        <v>148</v>
      </c>
      <c r="B243">
        <v>2000</v>
      </c>
      <c r="C243" t="s">
        <v>25</v>
      </c>
      <c r="D243" s="13">
        <v>7565</v>
      </c>
      <c r="E243" s="1"/>
      <c r="F243" s="1"/>
      <c r="G243" s="1"/>
      <c r="H243" s="1"/>
      <c r="I243" s="64">
        <v>0.40996416979666195</v>
      </c>
      <c r="J243" s="64">
        <v>1.3100238E-2</v>
      </c>
      <c r="K243" s="13">
        <f t="shared" si="241"/>
        <v>18452.832118846294</v>
      </c>
      <c r="L243" s="1">
        <f t="shared" si="234"/>
        <v>26540765.423181478</v>
      </c>
      <c r="M243" s="63">
        <f t="shared" si="210"/>
        <v>5151.7730368467783</v>
      </c>
      <c r="N243" s="1">
        <f t="shared" si="211"/>
        <v>10097.475152219686</v>
      </c>
      <c r="O243" s="23">
        <f t="shared" si="212"/>
        <v>10887.832118846294</v>
      </c>
      <c r="P243" s="1">
        <f t="shared" si="242"/>
        <v>26540765.423181478</v>
      </c>
      <c r="Q243" s="63">
        <f t="shared" si="243"/>
        <v>5151.7730368467783</v>
      </c>
      <c r="R243" s="1">
        <f t="shared" si="244"/>
        <v>10097.475152219686</v>
      </c>
    </row>
    <row r="244" spans="1:20" x14ac:dyDescent="0.3">
      <c r="A244" t="s">
        <v>148</v>
      </c>
      <c r="B244">
        <v>2001</v>
      </c>
      <c r="C244" t="s">
        <v>25</v>
      </c>
      <c r="D244" s="13">
        <v>5344</v>
      </c>
      <c r="E244" s="1"/>
      <c r="F244" s="1"/>
      <c r="G244" s="11"/>
      <c r="H244" s="1"/>
      <c r="I244" s="64">
        <v>0.40996416979666195</v>
      </c>
      <c r="J244" s="64">
        <v>1.3100238E-2</v>
      </c>
      <c r="K244" s="13">
        <f t="shared" si="241"/>
        <v>13035.285504707812</v>
      </c>
      <c r="L244" s="1">
        <f t="shared" ref="L244:L268" si="264">(D244^2)*J244*(1/(I244^4))</f>
        <v>13244283.78424483</v>
      </c>
      <c r="M244" s="63">
        <f t="shared" ref="M244:M293" si="265">SQRT(L244)</f>
        <v>3639.2696773178036</v>
      </c>
      <c r="N244" s="1">
        <f t="shared" ref="N244:N293" si="266">(1.96*M244)</f>
        <v>7132.9685675428946</v>
      </c>
      <c r="O244" s="23">
        <f t="shared" si="212"/>
        <v>7691.2855047078119</v>
      </c>
      <c r="P244" s="1">
        <f t="shared" si="242"/>
        <v>13244283.78424483</v>
      </c>
      <c r="Q244" s="63">
        <f t="shared" si="243"/>
        <v>3639.2696773178036</v>
      </c>
      <c r="R244" s="1">
        <f t="shared" si="244"/>
        <v>7132.9685675428946</v>
      </c>
      <c r="T244" s="2"/>
    </row>
    <row r="245" spans="1:20" x14ac:dyDescent="0.3">
      <c r="A245" t="s">
        <v>148</v>
      </c>
      <c r="B245">
        <v>2002</v>
      </c>
      <c r="C245" t="s">
        <v>25</v>
      </c>
      <c r="D245" s="13">
        <v>5038</v>
      </c>
      <c r="E245" s="1"/>
      <c r="F245" s="1"/>
      <c r="G245" s="11"/>
      <c r="H245" s="1"/>
      <c r="I245" s="64">
        <v>0.40996416979666195</v>
      </c>
      <c r="J245" s="64">
        <v>1.3100238E-2</v>
      </c>
      <c r="K245" s="13">
        <f t="shared" si="241"/>
        <v>12288.878812260098</v>
      </c>
      <c r="L245" s="1">
        <f t="shared" si="264"/>
        <v>11770960.576621769</v>
      </c>
      <c r="M245" s="63">
        <f t="shared" si="265"/>
        <v>3430.8833522318664</v>
      </c>
      <c r="N245" s="1">
        <f t="shared" si="266"/>
        <v>6724.5313703744578</v>
      </c>
      <c r="O245" s="23">
        <f t="shared" si="212"/>
        <v>7250.8788122600981</v>
      </c>
      <c r="P245" s="1">
        <f t="shared" si="242"/>
        <v>11770960.576621769</v>
      </c>
      <c r="Q245" s="63">
        <f t="shared" si="243"/>
        <v>3430.8833522318664</v>
      </c>
      <c r="R245" s="1">
        <f t="shared" si="244"/>
        <v>6724.5313703744578</v>
      </c>
      <c r="T245" s="2"/>
    </row>
    <row r="246" spans="1:20" x14ac:dyDescent="0.3">
      <c r="A246" t="s">
        <v>148</v>
      </c>
      <c r="B246">
        <v>2003</v>
      </c>
      <c r="C246" t="s">
        <v>25</v>
      </c>
      <c r="D246" s="13">
        <v>6124</v>
      </c>
      <c r="E246" s="1"/>
      <c r="F246" s="1"/>
      <c r="G246" s="11"/>
      <c r="H246" s="1"/>
      <c r="I246" s="64">
        <v>0.40996416979666195</v>
      </c>
      <c r="J246" s="64">
        <v>1.3100238E-2</v>
      </c>
      <c r="K246" s="13">
        <f t="shared" si="241"/>
        <v>14937.890799182382</v>
      </c>
      <c r="L246" s="1">
        <f t="shared" si="264"/>
        <v>17392657.422730677</v>
      </c>
      <c r="M246" s="63">
        <f t="shared" si="265"/>
        <v>4170.4505059682315</v>
      </c>
      <c r="N246" s="1">
        <f t="shared" si="266"/>
        <v>8174.0829916977336</v>
      </c>
      <c r="O246" s="23">
        <f t="shared" si="212"/>
        <v>8813.8907991823817</v>
      </c>
      <c r="P246" s="1">
        <f t="shared" si="242"/>
        <v>17392657.422730677</v>
      </c>
      <c r="Q246" s="63">
        <f t="shared" si="243"/>
        <v>4170.4505059682315</v>
      </c>
      <c r="R246" s="1">
        <f t="shared" si="244"/>
        <v>8174.0829916977336</v>
      </c>
      <c r="T246" s="2"/>
    </row>
    <row r="247" spans="1:20" x14ac:dyDescent="0.3">
      <c r="A247" t="s">
        <v>148</v>
      </c>
      <c r="B247">
        <v>2004</v>
      </c>
      <c r="C247" t="s">
        <v>25</v>
      </c>
      <c r="D247" s="13">
        <v>4849</v>
      </c>
      <c r="E247" s="1"/>
      <c r="F247" s="1"/>
      <c r="G247" s="11"/>
      <c r="H247" s="1"/>
      <c r="I247" s="64">
        <v>0.40996416979666195</v>
      </c>
      <c r="J247" s="64">
        <v>1.3100238E-2</v>
      </c>
      <c r="K247" s="13">
        <f t="shared" si="241"/>
        <v>11827.862913983567</v>
      </c>
      <c r="L247" s="1">
        <f t="shared" si="264"/>
        <v>10904354.126461556</v>
      </c>
      <c r="M247" s="63">
        <f t="shared" si="265"/>
        <v>3302.1741514434934</v>
      </c>
      <c r="N247" s="1">
        <f t="shared" si="266"/>
        <v>6472.2613368292468</v>
      </c>
      <c r="O247" s="23">
        <f t="shared" si="212"/>
        <v>6978.8629139835666</v>
      </c>
      <c r="P247" s="1">
        <f t="shared" si="242"/>
        <v>10904354.126461556</v>
      </c>
      <c r="Q247" s="63">
        <f t="shared" si="243"/>
        <v>3302.1741514434934</v>
      </c>
      <c r="R247" s="1">
        <f t="shared" si="244"/>
        <v>6472.2613368292468</v>
      </c>
      <c r="T247" s="2"/>
    </row>
    <row r="248" spans="1:20" x14ac:dyDescent="0.3">
      <c r="A248" t="s">
        <v>148</v>
      </c>
      <c r="B248">
        <v>2005</v>
      </c>
      <c r="C248" t="s">
        <v>25</v>
      </c>
      <c r="D248" s="13">
        <v>6055</v>
      </c>
      <c r="E248" s="1"/>
      <c r="F248" s="1"/>
      <c r="G248" s="11"/>
      <c r="H248" s="1"/>
      <c r="I248" s="64">
        <v>0.40996416979666195</v>
      </c>
      <c r="J248" s="64">
        <v>1.3100238E-2</v>
      </c>
      <c r="K248" s="13">
        <f t="shared" si="241"/>
        <v>14769.583407748092</v>
      </c>
      <c r="L248" s="1">
        <f t="shared" si="264"/>
        <v>17002934.186671898</v>
      </c>
      <c r="M248" s="63">
        <f t="shared" si="265"/>
        <v>4123.4614326645396</v>
      </c>
      <c r="N248" s="1">
        <f t="shared" si="266"/>
        <v>8081.9844080224975</v>
      </c>
      <c r="O248" s="23">
        <f t="shared" si="212"/>
        <v>8714.5834077480922</v>
      </c>
      <c r="P248" s="1">
        <f t="shared" si="242"/>
        <v>17002934.186671898</v>
      </c>
      <c r="Q248" s="63">
        <f t="shared" si="243"/>
        <v>4123.4614326645396</v>
      </c>
      <c r="R248" s="1">
        <f t="shared" si="244"/>
        <v>8081.9844080224975</v>
      </c>
      <c r="T248" s="2"/>
    </row>
    <row r="249" spans="1:20" x14ac:dyDescent="0.3">
      <c r="A249" t="s">
        <v>148</v>
      </c>
      <c r="B249">
        <v>2006</v>
      </c>
      <c r="C249" t="s">
        <v>25</v>
      </c>
      <c r="D249" s="13">
        <v>4774</v>
      </c>
      <c r="E249" s="1"/>
      <c r="F249" s="1"/>
      <c r="G249" s="11"/>
      <c r="H249" s="1"/>
      <c r="I249" s="64">
        <v>0.40996416979666195</v>
      </c>
      <c r="J249" s="64">
        <v>1.3100238E-2</v>
      </c>
      <c r="K249" s="13">
        <f t="shared" si="241"/>
        <v>11644.920097207167</v>
      </c>
      <c r="L249" s="1">
        <f t="shared" si="264"/>
        <v>10569645.174434936</v>
      </c>
      <c r="M249" s="63">
        <f t="shared" si="265"/>
        <v>3251.0990717655677</v>
      </c>
      <c r="N249" s="1">
        <f t="shared" si="266"/>
        <v>6372.1541806605128</v>
      </c>
      <c r="O249" s="23">
        <f t="shared" si="212"/>
        <v>6870.9200972071667</v>
      </c>
      <c r="P249" s="1">
        <f t="shared" si="242"/>
        <v>10569645.174434936</v>
      </c>
      <c r="Q249" s="63">
        <f t="shared" si="243"/>
        <v>3251.0990717655677</v>
      </c>
      <c r="R249" s="1">
        <f t="shared" si="244"/>
        <v>6372.1541806605128</v>
      </c>
      <c r="T249" s="2"/>
    </row>
    <row r="250" spans="1:20" x14ac:dyDescent="0.3">
      <c r="A250" t="s">
        <v>148</v>
      </c>
      <c r="B250">
        <v>2007</v>
      </c>
      <c r="C250" t="s">
        <v>25</v>
      </c>
      <c r="D250" s="13">
        <v>2342</v>
      </c>
      <c r="E250" s="1"/>
      <c r="F250" s="1"/>
      <c r="G250" s="11"/>
      <c r="H250" s="1"/>
      <c r="I250" s="64">
        <v>0.40996416979666195</v>
      </c>
      <c r="J250" s="64">
        <v>1.3100238E-2</v>
      </c>
      <c r="K250" s="13">
        <f t="shared" si="241"/>
        <v>5712.694358537743</v>
      </c>
      <c r="L250" s="1">
        <f t="shared" si="264"/>
        <v>2543720.326085058</v>
      </c>
      <c r="M250" s="63">
        <f t="shared" si="265"/>
        <v>1594.9044880760284</v>
      </c>
      <c r="N250" s="1">
        <f t="shared" si="266"/>
        <v>3126.0127966290156</v>
      </c>
      <c r="O250" s="23">
        <f t="shared" si="212"/>
        <v>3370.694358537743</v>
      </c>
      <c r="P250" s="1">
        <f t="shared" si="242"/>
        <v>2543720.326085058</v>
      </c>
      <c r="Q250" s="63">
        <f t="shared" si="243"/>
        <v>1594.9044880760284</v>
      </c>
      <c r="R250" s="1">
        <f t="shared" si="244"/>
        <v>3126.0127966290156</v>
      </c>
      <c r="T250" s="2"/>
    </row>
    <row r="251" spans="1:20" x14ac:dyDescent="0.3">
      <c r="A251" t="s">
        <v>148</v>
      </c>
      <c r="B251">
        <v>2008</v>
      </c>
      <c r="C251" t="s">
        <v>25</v>
      </c>
      <c r="D251" s="13">
        <v>2770</v>
      </c>
      <c r="E251" s="1"/>
      <c r="F251" s="1"/>
      <c r="G251" s="11"/>
      <c r="H251" s="1"/>
      <c r="I251" s="64">
        <v>0.40996416979666195</v>
      </c>
      <c r="J251" s="64">
        <v>1.3100238E-2</v>
      </c>
      <c r="K251" s="13">
        <f t="shared" si="241"/>
        <v>6756.6880329417372</v>
      </c>
      <c r="L251" s="1">
        <f t="shared" si="264"/>
        <v>3558402.8792199991</v>
      </c>
      <c r="M251" s="63">
        <f t="shared" si="265"/>
        <v>1886.3729427713913</v>
      </c>
      <c r="N251" s="1">
        <f t="shared" si="266"/>
        <v>3697.290967831927</v>
      </c>
      <c r="O251" s="23">
        <f t="shared" si="212"/>
        <v>3986.6880329417372</v>
      </c>
      <c r="P251" s="1">
        <f t="shared" si="242"/>
        <v>3558402.8792199991</v>
      </c>
      <c r="Q251" s="63">
        <f t="shared" si="243"/>
        <v>1886.3729427713913</v>
      </c>
      <c r="R251" s="1">
        <f t="shared" si="244"/>
        <v>3697.290967831927</v>
      </c>
      <c r="T251" s="2"/>
    </row>
    <row r="252" spans="1:20" x14ac:dyDescent="0.3">
      <c r="A252" t="s">
        <v>148</v>
      </c>
      <c r="B252">
        <v>2009</v>
      </c>
      <c r="C252" t="s">
        <v>25</v>
      </c>
      <c r="D252" s="13">
        <v>1738</v>
      </c>
      <c r="E252" s="1"/>
      <c r="F252" s="1"/>
      <c r="G252" s="1"/>
      <c r="H252" s="1"/>
      <c r="I252" s="64">
        <v>0.40996416979666195</v>
      </c>
      <c r="J252" s="64">
        <v>1.3100238E-2</v>
      </c>
      <c r="K252" s="13">
        <f t="shared" si="241"/>
        <v>4239.3948740984615</v>
      </c>
      <c r="L252" s="1">
        <f t="shared" si="264"/>
        <v>1400861.2528116638</v>
      </c>
      <c r="M252" s="63">
        <f t="shared" si="265"/>
        <v>1183.5798464031329</v>
      </c>
      <c r="N252" s="1">
        <f t="shared" si="266"/>
        <v>2319.8164989501406</v>
      </c>
      <c r="O252" s="23">
        <f t="shared" si="212"/>
        <v>2501.3948740984615</v>
      </c>
      <c r="P252" s="1">
        <f t="shared" si="242"/>
        <v>1400861.2528116638</v>
      </c>
      <c r="Q252" s="63">
        <f t="shared" si="243"/>
        <v>1183.5798464031329</v>
      </c>
      <c r="R252" s="1">
        <f t="shared" si="244"/>
        <v>2319.8164989501406</v>
      </c>
    </row>
    <row r="253" spans="1:20" x14ac:dyDescent="0.3">
      <c r="A253" t="s">
        <v>148</v>
      </c>
      <c r="B253">
        <v>2010</v>
      </c>
      <c r="C253" t="s">
        <v>25</v>
      </c>
      <c r="D253" s="13">
        <v>1607</v>
      </c>
      <c r="E253" s="1"/>
      <c r="F253" s="1"/>
      <c r="G253" s="1"/>
      <c r="H253" s="1"/>
      <c r="I253" s="64">
        <v>0.40996416979666195</v>
      </c>
      <c r="J253" s="64">
        <v>1.3100238E-2</v>
      </c>
      <c r="K253" s="13">
        <f t="shared" si="241"/>
        <v>3919.854754129015</v>
      </c>
      <c r="L253" s="1">
        <f t="shared" si="264"/>
        <v>1197642.867369418</v>
      </c>
      <c r="M253" s="63">
        <f t="shared" si="265"/>
        <v>1094.368707232356</v>
      </c>
      <c r="N253" s="1">
        <f t="shared" si="266"/>
        <v>2144.9626661754178</v>
      </c>
      <c r="O253" s="23">
        <f t="shared" si="212"/>
        <v>2312.854754129015</v>
      </c>
      <c r="P253" s="1">
        <f t="shared" si="242"/>
        <v>1197642.867369418</v>
      </c>
      <c r="Q253" s="63">
        <f t="shared" si="243"/>
        <v>1094.368707232356</v>
      </c>
      <c r="R253" s="1">
        <f t="shared" si="244"/>
        <v>2144.9626661754178</v>
      </c>
    </row>
    <row r="254" spans="1:20" x14ac:dyDescent="0.3">
      <c r="A254" t="s">
        <v>148</v>
      </c>
      <c r="B254">
        <v>2011</v>
      </c>
      <c r="C254" t="s">
        <v>25</v>
      </c>
      <c r="D254" s="13">
        <v>1442</v>
      </c>
      <c r="E254" s="1">
        <v>4566</v>
      </c>
      <c r="F254" s="1">
        <v>4544867.9757257439</v>
      </c>
      <c r="G254" s="1">
        <v>5484</v>
      </c>
      <c r="H254" s="1">
        <v>2209184.4920470384</v>
      </c>
      <c r="I254" s="65">
        <f t="shared" ref="I254:I261" si="267">E254/(E254+G254)</f>
        <v>0.45432835820895523</v>
      </c>
      <c r="J254" s="65">
        <f t="shared" ref="J254:J261" si="268">((((E254)^2*H254)+((G254)^2*F254))/(E254+G254)^4)</f>
        <v>1.7913179245228644E-2</v>
      </c>
      <c r="K254" s="13">
        <f t="shared" si="241"/>
        <v>3173.915900131406</v>
      </c>
      <c r="L254" s="1">
        <f t="shared" si="264"/>
        <v>874226.18574345601</v>
      </c>
      <c r="M254" s="63">
        <f t="shared" si="265"/>
        <v>935.00063408719461</v>
      </c>
      <c r="N254" s="1">
        <f t="shared" si="266"/>
        <v>1832.6012428109013</v>
      </c>
      <c r="O254" s="23">
        <f t="shared" si="212"/>
        <v>1731.915900131406</v>
      </c>
      <c r="P254" s="1">
        <f t="shared" si="242"/>
        <v>874226.18574345601</v>
      </c>
      <c r="Q254" s="63">
        <f t="shared" si="243"/>
        <v>935.00063408719461</v>
      </c>
      <c r="R254" s="1">
        <f t="shared" si="244"/>
        <v>1832.6012428109013</v>
      </c>
    </row>
    <row r="255" spans="1:20" x14ac:dyDescent="0.3">
      <c r="A255" t="s">
        <v>148</v>
      </c>
      <c r="B255">
        <v>2012</v>
      </c>
      <c r="C255" t="s">
        <v>25</v>
      </c>
      <c r="D255" s="13">
        <v>1202</v>
      </c>
      <c r="E255" s="1">
        <v>3360</v>
      </c>
      <c r="F255" s="1">
        <v>5388004.7652882896</v>
      </c>
      <c r="G255" s="1">
        <v>6689</v>
      </c>
      <c r="H255" s="1">
        <v>5285368.789377396</v>
      </c>
      <c r="I255" s="65">
        <f t="shared" si="267"/>
        <v>0.33436162802268882</v>
      </c>
      <c r="J255" s="65">
        <f t="shared" si="268"/>
        <v>2.9492062399072733E-2</v>
      </c>
      <c r="K255" s="13">
        <f t="shared" si="241"/>
        <v>3594.910119047619</v>
      </c>
      <c r="L255" s="1">
        <f t="shared" si="264"/>
        <v>3409167.6191169489</v>
      </c>
      <c r="M255" s="63">
        <f t="shared" si="265"/>
        <v>1846.3931377463871</v>
      </c>
      <c r="N255" s="1">
        <f t="shared" si="266"/>
        <v>3618.9305499829188</v>
      </c>
      <c r="O255" s="23">
        <f t="shared" si="212"/>
        <v>2392.910119047619</v>
      </c>
      <c r="P255" s="1">
        <f t="shared" si="242"/>
        <v>3409167.6191169489</v>
      </c>
      <c r="Q255" s="63">
        <f t="shared" si="243"/>
        <v>1846.3931377463871</v>
      </c>
      <c r="R255" s="1">
        <f t="shared" si="244"/>
        <v>3618.9305499829188</v>
      </c>
    </row>
    <row r="256" spans="1:20" x14ac:dyDescent="0.3">
      <c r="A256" t="s">
        <v>148</v>
      </c>
      <c r="B256">
        <v>2013</v>
      </c>
      <c r="C256" t="s">
        <v>25</v>
      </c>
      <c r="D256" s="13">
        <v>940</v>
      </c>
      <c r="E256" s="1">
        <v>5766</v>
      </c>
      <c r="F256" s="1">
        <v>8810555.5927477572</v>
      </c>
      <c r="G256" s="1">
        <v>10124</v>
      </c>
      <c r="H256" s="1">
        <v>9228110.0834704675</v>
      </c>
      <c r="I256" s="65">
        <f t="shared" si="267"/>
        <v>0.3628697293895532</v>
      </c>
      <c r="J256" s="65">
        <f t="shared" si="268"/>
        <v>1.8977302480897802E-2</v>
      </c>
      <c r="K256" s="13">
        <f t="shared" si="241"/>
        <v>2590.4613250086713</v>
      </c>
      <c r="L256" s="1">
        <f t="shared" si="264"/>
        <v>967135.27460771427</v>
      </c>
      <c r="M256" s="63">
        <f t="shared" si="265"/>
        <v>983.43036083279139</v>
      </c>
      <c r="N256" s="1">
        <f t="shared" si="266"/>
        <v>1927.5235072322712</v>
      </c>
      <c r="O256" s="23">
        <f t="shared" si="212"/>
        <v>1650.4613250086713</v>
      </c>
      <c r="P256" s="1">
        <f t="shared" si="242"/>
        <v>967135.27460771427</v>
      </c>
      <c r="Q256" s="63">
        <f t="shared" si="243"/>
        <v>983.43036083279139</v>
      </c>
      <c r="R256" s="1">
        <f t="shared" si="244"/>
        <v>1927.5235072322712</v>
      </c>
    </row>
    <row r="257" spans="1:20" x14ac:dyDescent="0.3">
      <c r="A257" t="s">
        <v>148</v>
      </c>
      <c r="B257">
        <v>2014</v>
      </c>
      <c r="C257" t="s">
        <v>25</v>
      </c>
      <c r="D257" s="13">
        <v>1454</v>
      </c>
      <c r="E257" s="1">
        <v>6707</v>
      </c>
      <c r="F257" s="1">
        <v>22008245.567450419</v>
      </c>
      <c r="G257" s="1">
        <v>6309</v>
      </c>
      <c r="H257" s="1">
        <v>20613746.278108168</v>
      </c>
      <c r="I257" s="65">
        <f t="shared" si="267"/>
        <v>0.51528887523048561</v>
      </c>
      <c r="J257" s="65">
        <f t="shared" si="268"/>
        <v>6.2828330439559307E-2</v>
      </c>
      <c r="K257" s="13">
        <f t="shared" si="241"/>
        <v>2821.7182048605932</v>
      </c>
      <c r="L257" s="1">
        <f t="shared" si="264"/>
        <v>1884001.5970322466</v>
      </c>
      <c r="M257" s="63">
        <f t="shared" si="265"/>
        <v>1372.5893767009297</v>
      </c>
      <c r="N257" s="1">
        <f t="shared" si="266"/>
        <v>2690.2751783338222</v>
      </c>
      <c r="O257" s="23">
        <f t="shared" si="212"/>
        <v>1367.7182048605932</v>
      </c>
      <c r="P257" s="1">
        <f t="shared" si="242"/>
        <v>1884001.5970322466</v>
      </c>
      <c r="Q257" s="63">
        <f t="shared" si="243"/>
        <v>1372.5893767009297</v>
      </c>
      <c r="R257" s="1">
        <f t="shared" si="244"/>
        <v>2690.2751783338222</v>
      </c>
    </row>
    <row r="258" spans="1:20" x14ac:dyDescent="0.3">
      <c r="A258" t="s">
        <v>148</v>
      </c>
      <c r="B258">
        <v>2015</v>
      </c>
      <c r="C258" t="s">
        <v>25</v>
      </c>
      <c r="D258" s="13">
        <v>1252</v>
      </c>
      <c r="E258" s="1">
        <v>8498</v>
      </c>
      <c r="F258" s="1">
        <v>26646639.55893391</v>
      </c>
      <c r="G258" s="1">
        <v>8731</v>
      </c>
      <c r="H258" s="1">
        <v>9052441.9795425329</v>
      </c>
      <c r="I258" s="65">
        <f t="shared" si="267"/>
        <v>0.49323814498810148</v>
      </c>
      <c r="J258" s="65">
        <f t="shared" si="268"/>
        <v>3.0472374214825616E-2</v>
      </c>
      <c r="K258" s="13">
        <f t="shared" si="241"/>
        <v>2538.3276064956458</v>
      </c>
      <c r="L258" s="1">
        <f t="shared" si="264"/>
        <v>807027.48868769652</v>
      </c>
      <c r="M258" s="63">
        <f t="shared" si="265"/>
        <v>898.34708698124939</v>
      </c>
      <c r="N258" s="1">
        <f t="shared" si="266"/>
        <v>1760.7602904832488</v>
      </c>
      <c r="O258" s="23">
        <f t="shared" si="212"/>
        <v>1286.3276064956458</v>
      </c>
      <c r="P258" s="1">
        <f t="shared" si="242"/>
        <v>807027.48868769652</v>
      </c>
      <c r="Q258" s="63">
        <f t="shared" si="243"/>
        <v>898.34708698124939</v>
      </c>
      <c r="R258" s="1">
        <f t="shared" si="244"/>
        <v>1760.7602904832488</v>
      </c>
    </row>
    <row r="259" spans="1:20" x14ac:dyDescent="0.3">
      <c r="A259" t="s">
        <v>148</v>
      </c>
      <c r="B259">
        <v>2016</v>
      </c>
      <c r="C259" t="s">
        <v>25</v>
      </c>
      <c r="D259" s="13">
        <v>1537</v>
      </c>
      <c r="E259" s="1">
        <v>6819</v>
      </c>
      <c r="F259" s="1">
        <v>19858669.246969953</v>
      </c>
      <c r="G259" s="1">
        <v>8430</v>
      </c>
      <c r="H259" s="1">
        <v>11477559.710958956</v>
      </c>
      <c r="I259" s="65">
        <f t="shared" si="267"/>
        <v>0.44717686405665946</v>
      </c>
      <c r="J259" s="65">
        <f t="shared" si="268"/>
        <v>3.5970148884816179E-2</v>
      </c>
      <c r="K259" s="13">
        <f t="shared" si="241"/>
        <v>3437.1187857457103</v>
      </c>
      <c r="L259" s="1">
        <f t="shared" si="264"/>
        <v>2125067.1913722819</v>
      </c>
      <c r="M259" s="63">
        <f t="shared" si="265"/>
        <v>1457.7610199797091</v>
      </c>
      <c r="N259" s="1">
        <f t="shared" si="266"/>
        <v>2857.21159916023</v>
      </c>
      <c r="O259" s="23">
        <f t="shared" si="212"/>
        <v>1900.1187857457103</v>
      </c>
      <c r="P259" s="1">
        <f t="shared" si="242"/>
        <v>2125067.1913722819</v>
      </c>
      <c r="Q259" s="63">
        <f t="shared" si="243"/>
        <v>1457.7610199797091</v>
      </c>
      <c r="R259" s="1">
        <f t="shared" si="244"/>
        <v>2857.21159916023</v>
      </c>
    </row>
    <row r="260" spans="1:20" x14ac:dyDescent="0.3">
      <c r="A260" t="s">
        <v>148</v>
      </c>
      <c r="B260">
        <v>2017</v>
      </c>
      <c r="C260" t="s">
        <v>25</v>
      </c>
      <c r="D260" s="13">
        <v>1943</v>
      </c>
      <c r="E260" s="1">
        <v>6797</v>
      </c>
      <c r="F260" s="1">
        <v>14072573.628191171</v>
      </c>
      <c r="G260" s="1">
        <v>12157</v>
      </c>
      <c r="H260" s="1">
        <v>18066882.742677644</v>
      </c>
      <c r="I260" s="65">
        <f t="shared" si="267"/>
        <v>0.35860504379022895</v>
      </c>
      <c r="J260" s="65">
        <f t="shared" si="268"/>
        <v>2.2581893238774315E-2</v>
      </c>
      <c r="K260" s="13">
        <f t="shared" si="241"/>
        <v>5418.217154627042</v>
      </c>
      <c r="L260" s="1">
        <f t="shared" si="264"/>
        <v>5155138.9606057033</v>
      </c>
      <c r="M260" s="63">
        <f t="shared" si="265"/>
        <v>2270.4931095701882</v>
      </c>
      <c r="N260" s="1">
        <f t="shared" si="266"/>
        <v>4450.1664947575691</v>
      </c>
      <c r="O260" s="23">
        <f t="shared" si="212"/>
        <v>3475.217154627042</v>
      </c>
      <c r="P260" s="1">
        <f t="shared" si="242"/>
        <v>5155138.9606057033</v>
      </c>
      <c r="Q260" s="63">
        <f t="shared" si="243"/>
        <v>2270.4931095701882</v>
      </c>
      <c r="R260" s="1">
        <f t="shared" si="244"/>
        <v>4450.1664947575691</v>
      </c>
    </row>
    <row r="261" spans="1:20" x14ac:dyDescent="0.3">
      <c r="A261" t="s">
        <v>148</v>
      </c>
      <c r="B261">
        <v>2018</v>
      </c>
      <c r="C261" t="s">
        <v>25</v>
      </c>
      <c r="D261" s="13">
        <v>3774</v>
      </c>
      <c r="E261" s="1">
        <v>8052</v>
      </c>
      <c r="F261" s="1">
        <v>20998052.997921932</v>
      </c>
      <c r="G261" s="1">
        <v>17604</v>
      </c>
      <c r="H261" s="1">
        <v>103125280.14286147</v>
      </c>
      <c r="I261" s="65">
        <f t="shared" si="267"/>
        <v>0.31384471468662301</v>
      </c>
      <c r="J261" s="65">
        <f t="shared" si="268"/>
        <v>3.0450981578335673E-2</v>
      </c>
      <c r="K261" s="13">
        <f t="shared" si="241"/>
        <v>12025.055141579733</v>
      </c>
      <c r="L261" s="1">
        <f t="shared" si="264"/>
        <v>44703940.975887701</v>
      </c>
      <c r="M261" s="63">
        <f t="shared" si="265"/>
        <v>6686.1005807486699</v>
      </c>
      <c r="N261" s="1">
        <f t="shared" si="266"/>
        <v>13104.757138267392</v>
      </c>
      <c r="O261" s="23">
        <f t="shared" si="212"/>
        <v>8251.0551415797327</v>
      </c>
      <c r="P261" s="1">
        <f t="shared" si="242"/>
        <v>44703940.975887701</v>
      </c>
      <c r="Q261" s="63">
        <f t="shared" si="243"/>
        <v>6686.1005807486699</v>
      </c>
      <c r="R261" s="1">
        <f t="shared" si="244"/>
        <v>13104.757138267392</v>
      </c>
    </row>
    <row r="262" spans="1:20" x14ac:dyDescent="0.3">
      <c r="A262" t="s">
        <v>148</v>
      </c>
      <c r="B262">
        <v>2019</v>
      </c>
      <c r="C262" t="s">
        <v>25</v>
      </c>
      <c r="D262" s="13">
        <v>5817</v>
      </c>
      <c r="E262" s="1">
        <v>5977</v>
      </c>
      <c r="F262" s="1">
        <v>12277468.820127156</v>
      </c>
      <c r="G262" s="1">
        <v>13868</v>
      </c>
      <c r="H262" s="1">
        <v>31189520.980468474</v>
      </c>
      <c r="I262" s="65">
        <f t="shared" ref="I262:I265" si="269">E262/(E262+G262)</f>
        <v>0.30118417737465358</v>
      </c>
      <c r="J262" s="65">
        <f t="shared" ref="J262:J264" si="270">((((E262)^2*H262)+((G262)^2*F262))/(E262+G262)^4)</f>
        <v>2.2408190401165883E-2</v>
      </c>
      <c r="K262" s="13">
        <f t="shared" ref="K262:K264" si="271">D262/I262</f>
        <v>19313.763593776141</v>
      </c>
      <c r="L262" s="1">
        <f t="shared" ref="L262:L264" si="272">(D262^2)*J262*(1/(I262^4))</f>
        <v>92145960.902456507</v>
      </c>
      <c r="M262" s="63">
        <f t="shared" ref="M262:M264" si="273">SQRT(L262)</f>
        <v>9599.2687691540596</v>
      </c>
      <c r="N262" s="1">
        <f t="shared" ref="N262:N264" si="274">(1.96*M262)</f>
        <v>18814.566787541957</v>
      </c>
      <c r="O262" s="23">
        <f t="shared" ref="O262:O264" si="275">K262-D262</f>
        <v>13496.763593776141</v>
      </c>
      <c r="P262" s="1">
        <f t="shared" ref="P262:P264" si="276">L262</f>
        <v>92145960.902456507</v>
      </c>
      <c r="Q262" s="63">
        <f t="shared" ref="Q262:Q264" si="277">SQRT(P262)</f>
        <v>9599.2687691540596</v>
      </c>
      <c r="R262" s="1">
        <f t="shared" ref="R262:R264" si="278">(1.96*Q262)</f>
        <v>18814.566787541957</v>
      </c>
    </row>
    <row r="263" spans="1:20" x14ac:dyDescent="0.3">
      <c r="A263" t="s">
        <v>148</v>
      </c>
      <c r="B263">
        <v>2020</v>
      </c>
      <c r="C263" t="s">
        <v>25</v>
      </c>
      <c r="D263" s="13">
        <v>981</v>
      </c>
      <c r="E263" s="1">
        <v>5196</v>
      </c>
      <c r="F263" s="1">
        <v>12683672.841568543</v>
      </c>
      <c r="G263" s="1">
        <v>5442</v>
      </c>
      <c r="H263" s="1">
        <v>2084137.7456206083</v>
      </c>
      <c r="I263" s="65">
        <f t="shared" si="269"/>
        <v>0.48843767625493512</v>
      </c>
      <c r="J263" s="65">
        <f t="shared" si="270"/>
        <v>3.3724325010175735E-2</v>
      </c>
      <c r="K263" s="13">
        <f t="shared" si="271"/>
        <v>2008.444572748268</v>
      </c>
      <c r="L263" s="1">
        <f t="shared" si="272"/>
        <v>570222.90089181566</v>
      </c>
      <c r="M263" s="63">
        <f t="shared" si="273"/>
        <v>755.13104881988238</v>
      </c>
      <c r="N263" s="1">
        <f t="shared" si="274"/>
        <v>1480.0568556869694</v>
      </c>
      <c r="O263" s="23">
        <f t="shared" si="275"/>
        <v>1027.444572748268</v>
      </c>
      <c r="P263" s="1">
        <f t="shared" si="276"/>
        <v>570222.90089181566</v>
      </c>
      <c r="Q263" s="63">
        <f t="shared" si="277"/>
        <v>755.13104881988238</v>
      </c>
      <c r="R263" s="1">
        <f t="shared" si="278"/>
        <v>1480.0568556869694</v>
      </c>
    </row>
    <row r="264" spans="1:20" x14ac:dyDescent="0.3">
      <c r="A264" t="s">
        <v>148</v>
      </c>
      <c r="B264">
        <v>2021</v>
      </c>
      <c r="C264" t="s">
        <v>25</v>
      </c>
      <c r="D264" s="13">
        <v>2631</v>
      </c>
      <c r="E264" s="1">
        <v>8202</v>
      </c>
      <c r="F264" s="1">
        <v>27511837.911853828</v>
      </c>
      <c r="G264" s="1">
        <v>11241</v>
      </c>
      <c r="H264" s="1">
        <v>8017324.4262582641</v>
      </c>
      <c r="I264" s="65">
        <f t="shared" si="269"/>
        <v>0.42184848017281285</v>
      </c>
      <c r="J264" s="65">
        <f t="shared" si="270"/>
        <v>2.8100440415252389E-2</v>
      </c>
      <c r="K264" s="13">
        <f t="shared" si="271"/>
        <v>6236.83650329188</v>
      </c>
      <c r="L264" s="1">
        <f t="shared" si="272"/>
        <v>6142269.4987433897</v>
      </c>
      <c r="M264" s="63">
        <f t="shared" si="273"/>
        <v>2478.3602439402125</v>
      </c>
      <c r="N264" s="1">
        <f t="shared" si="274"/>
        <v>4857.5860781228166</v>
      </c>
      <c r="O264" s="23">
        <f t="shared" si="275"/>
        <v>3605.83650329188</v>
      </c>
      <c r="P264" s="1">
        <f t="shared" si="276"/>
        <v>6142269.4987433897</v>
      </c>
      <c r="Q264" s="63">
        <f t="shared" si="277"/>
        <v>2478.3602439402125</v>
      </c>
      <c r="R264" s="1">
        <f t="shared" si="278"/>
        <v>4857.5860781228166</v>
      </c>
    </row>
    <row r="265" spans="1:20" x14ac:dyDescent="0.3">
      <c r="A265" t="s">
        <v>148</v>
      </c>
      <c r="B265">
        <v>2022</v>
      </c>
      <c r="C265" t="s">
        <v>25</v>
      </c>
      <c r="D265" s="13">
        <v>3759</v>
      </c>
      <c r="E265" s="1">
        <v>7037</v>
      </c>
      <c r="F265" s="1">
        <v>19592238.608011995</v>
      </c>
      <c r="G265" s="1">
        <v>19670</v>
      </c>
      <c r="H265" s="1">
        <v>162207217.60307437</v>
      </c>
      <c r="I265" s="65">
        <f t="shared" si="269"/>
        <v>0.26348897292844575</v>
      </c>
      <c r="J265" s="65">
        <f t="shared" ref="J265" si="279">((((E265)^2*H265)+((G265)^2*F265))/(E265+G265)^4)</f>
        <v>3.0688853518656998E-2</v>
      </c>
      <c r="K265" s="13">
        <f t="shared" ref="K265" si="280">D265/I265</f>
        <v>14266.251669745629</v>
      </c>
      <c r="L265" s="1">
        <f t="shared" ref="L265" si="281">(D265^2)*J265*(1/(I265^4))</f>
        <v>89965404.560467198</v>
      </c>
      <c r="M265" s="63">
        <f t="shared" ref="M265" si="282">SQRT(L265)</f>
        <v>9485.0094654917029</v>
      </c>
      <c r="N265" s="1">
        <f t="shared" ref="N265" si="283">(1.96*M265)</f>
        <v>18590.618552363736</v>
      </c>
      <c r="O265" s="23">
        <f t="shared" ref="O265" si="284">K265-D265</f>
        <v>10507.251669745629</v>
      </c>
      <c r="P265" s="1">
        <f t="shared" ref="P265" si="285">L265</f>
        <v>89965404.560467198</v>
      </c>
      <c r="Q265" s="63">
        <f t="shared" ref="Q265" si="286">SQRT(P265)</f>
        <v>9485.0094654917029</v>
      </c>
      <c r="R265" s="1">
        <f t="shared" ref="R265" si="287">(1.96*Q265)</f>
        <v>18590.618552363736</v>
      </c>
    </row>
    <row r="266" spans="1:20" x14ac:dyDescent="0.3">
      <c r="A266" t="s">
        <v>148</v>
      </c>
      <c r="B266">
        <v>1999</v>
      </c>
      <c r="C266" t="s">
        <v>28</v>
      </c>
      <c r="D266" s="13">
        <v>1134</v>
      </c>
      <c r="E266" s="1"/>
      <c r="F266" s="1"/>
      <c r="G266" s="1"/>
      <c r="H266" s="1"/>
      <c r="I266" s="64">
        <v>0.61071567034297136</v>
      </c>
      <c r="J266" s="64">
        <v>3.0959482E-2</v>
      </c>
      <c r="K266" s="13">
        <f t="shared" si="241"/>
        <v>1856.8378953878125</v>
      </c>
      <c r="L266" s="1">
        <f t="shared" si="264"/>
        <v>286195.98709423444</v>
      </c>
      <c r="M266" s="63">
        <f t="shared" si="265"/>
        <v>534.97288444764604</v>
      </c>
      <c r="N266" s="1">
        <f t="shared" si="266"/>
        <v>1048.5468535173861</v>
      </c>
      <c r="O266" s="23">
        <f t="shared" si="212"/>
        <v>722.83789538781252</v>
      </c>
      <c r="P266" s="1">
        <f t="shared" si="242"/>
        <v>286195.98709423444</v>
      </c>
      <c r="Q266" s="63">
        <f t="shared" si="243"/>
        <v>534.97288444764604</v>
      </c>
      <c r="R266" s="1">
        <f t="shared" si="244"/>
        <v>1048.5468535173861</v>
      </c>
    </row>
    <row r="267" spans="1:20" x14ac:dyDescent="0.3">
      <c r="A267" t="s">
        <v>148</v>
      </c>
      <c r="B267">
        <v>2000</v>
      </c>
      <c r="C267" t="s">
        <v>28</v>
      </c>
      <c r="D267" s="13">
        <v>2094</v>
      </c>
      <c r="E267" s="1"/>
      <c r="F267" s="1"/>
      <c r="G267" s="1"/>
      <c r="H267" s="1"/>
      <c r="I267" s="64">
        <v>0.61071567034297136</v>
      </c>
      <c r="J267" s="64">
        <v>3.0959482E-2</v>
      </c>
      <c r="K267" s="13">
        <f t="shared" si="241"/>
        <v>3428.7641560335796</v>
      </c>
      <c r="L267" s="1">
        <f t="shared" si="264"/>
        <v>975867.34481299098</v>
      </c>
      <c r="M267" s="63">
        <f t="shared" si="265"/>
        <v>987.85998239274329</v>
      </c>
      <c r="N267" s="1">
        <f t="shared" si="266"/>
        <v>1936.2055654897767</v>
      </c>
      <c r="O267" s="23">
        <f t="shared" si="212"/>
        <v>1334.7641560335796</v>
      </c>
      <c r="P267" s="1">
        <f t="shared" si="242"/>
        <v>975867.34481299098</v>
      </c>
      <c r="Q267" s="63">
        <f t="shared" si="243"/>
        <v>987.85998239274329</v>
      </c>
      <c r="R267" s="1">
        <f t="shared" si="244"/>
        <v>1936.2055654897767</v>
      </c>
    </row>
    <row r="268" spans="1:20" x14ac:dyDescent="0.3">
      <c r="A268" t="s">
        <v>148</v>
      </c>
      <c r="B268">
        <v>2001</v>
      </c>
      <c r="C268" t="s">
        <v>28</v>
      </c>
      <c r="D268" s="13">
        <v>1662</v>
      </c>
      <c r="E268" s="1"/>
      <c r="F268" s="1"/>
      <c r="G268" s="1"/>
      <c r="H268" s="1"/>
      <c r="I268" s="64">
        <v>0.61071567034297136</v>
      </c>
      <c r="J268" s="64">
        <v>3.0959482E-2</v>
      </c>
      <c r="K268" s="13">
        <f t="shared" si="241"/>
        <v>2721.3973387429842</v>
      </c>
      <c r="L268" s="1">
        <f t="shared" si="264"/>
        <v>614751.31977698032</v>
      </c>
      <c r="M268" s="63">
        <f t="shared" si="265"/>
        <v>784.06078831744946</v>
      </c>
      <c r="N268" s="1">
        <f t="shared" si="266"/>
        <v>1536.7591451022008</v>
      </c>
      <c r="O268" s="23">
        <f t="shared" si="212"/>
        <v>1059.3973387429842</v>
      </c>
      <c r="P268" s="1">
        <f t="shared" si="242"/>
        <v>614751.31977698032</v>
      </c>
      <c r="Q268" s="63">
        <f t="shared" si="243"/>
        <v>784.06078831744946</v>
      </c>
      <c r="R268" s="1">
        <f t="shared" si="244"/>
        <v>1536.7591451022008</v>
      </c>
    </row>
    <row r="269" spans="1:20" x14ac:dyDescent="0.3">
      <c r="A269" t="s">
        <v>148</v>
      </c>
      <c r="B269">
        <v>2002</v>
      </c>
      <c r="C269" t="s">
        <v>28</v>
      </c>
      <c r="D269" s="13">
        <v>2182</v>
      </c>
      <c r="E269" s="27"/>
      <c r="F269" s="27"/>
      <c r="G269" s="28"/>
      <c r="H269" s="27"/>
      <c r="I269" s="64">
        <v>0.61071567034297136</v>
      </c>
      <c r="J269" s="64">
        <v>3.0959482E-2</v>
      </c>
      <c r="K269" s="13">
        <f t="shared" si="241"/>
        <v>3572.8573965927749</v>
      </c>
      <c r="L269" s="1">
        <f t="shared" ref="L269:L293" si="288">(D269^2)*J269*(1/(I269^4))</f>
        <v>1059612.135141521</v>
      </c>
      <c r="M269" s="63">
        <f t="shared" si="265"/>
        <v>1029.3746330377105</v>
      </c>
      <c r="N269" s="1">
        <f t="shared" si="266"/>
        <v>2017.5742807539125</v>
      </c>
      <c r="O269" s="23">
        <f t="shared" si="212"/>
        <v>1390.8573965927749</v>
      </c>
      <c r="P269" s="1">
        <f t="shared" si="242"/>
        <v>1059612.135141521</v>
      </c>
      <c r="Q269" s="63">
        <f t="shared" si="243"/>
        <v>1029.3746330377105</v>
      </c>
      <c r="R269" s="1">
        <f t="shared" si="244"/>
        <v>2017.5742807539125</v>
      </c>
      <c r="T269" s="2"/>
    </row>
    <row r="270" spans="1:20" x14ac:dyDescent="0.3">
      <c r="A270" t="s">
        <v>148</v>
      </c>
      <c r="B270">
        <v>2003</v>
      </c>
      <c r="C270" t="s">
        <v>28</v>
      </c>
      <c r="D270" s="13">
        <v>2025</v>
      </c>
      <c r="E270" s="27"/>
      <c r="F270" s="27"/>
      <c r="G270" s="28"/>
      <c r="H270" s="27"/>
      <c r="I270" s="64">
        <v>0.61071567034297136</v>
      </c>
      <c r="J270" s="64">
        <v>3.0959482E-2</v>
      </c>
      <c r="K270" s="13">
        <f t="shared" si="241"/>
        <v>3315.781956049665</v>
      </c>
      <c r="L270" s="1">
        <f t="shared" si="288"/>
        <v>912614.75476477819</v>
      </c>
      <c r="M270" s="63">
        <f t="shared" si="265"/>
        <v>955.30872222793937</v>
      </c>
      <c r="N270" s="1">
        <f t="shared" si="266"/>
        <v>1872.405095566761</v>
      </c>
      <c r="O270" s="23">
        <f t="shared" si="212"/>
        <v>1290.781956049665</v>
      </c>
      <c r="P270" s="1">
        <f t="shared" si="242"/>
        <v>912614.75476477819</v>
      </c>
      <c r="Q270" s="63">
        <f t="shared" si="243"/>
        <v>955.30872222793937</v>
      </c>
      <c r="R270" s="1">
        <f t="shared" si="244"/>
        <v>1872.405095566761</v>
      </c>
      <c r="T270" s="2"/>
    </row>
    <row r="271" spans="1:20" x14ac:dyDescent="0.3">
      <c r="A271" t="s">
        <v>148</v>
      </c>
      <c r="B271">
        <v>2004</v>
      </c>
      <c r="C271" t="s">
        <v>28</v>
      </c>
      <c r="D271" s="13">
        <v>2356</v>
      </c>
      <c r="E271" s="27"/>
      <c r="F271" s="27"/>
      <c r="G271" s="28"/>
      <c r="H271" s="27"/>
      <c r="I271" s="64">
        <v>0.61071567034297136</v>
      </c>
      <c r="J271" s="64">
        <v>3.0959482E-2</v>
      </c>
      <c r="K271" s="13">
        <f t="shared" si="241"/>
        <v>3857.7690313348203</v>
      </c>
      <c r="L271" s="1">
        <f t="shared" si="288"/>
        <v>1235344.2642046092</v>
      </c>
      <c r="M271" s="63">
        <f t="shared" si="265"/>
        <v>1111.4604195402594</v>
      </c>
      <c r="N271" s="1">
        <f t="shared" si="266"/>
        <v>2178.4624222989082</v>
      </c>
      <c r="O271" s="23">
        <f t="shared" si="212"/>
        <v>1501.7690313348203</v>
      </c>
      <c r="P271" s="1">
        <f t="shared" si="242"/>
        <v>1235344.2642046092</v>
      </c>
      <c r="Q271" s="63">
        <f t="shared" si="243"/>
        <v>1111.4604195402594</v>
      </c>
      <c r="R271" s="1">
        <f t="shared" si="244"/>
        <v>2178.4624222989082</v>
      </c>
      <c r="T271" s="2"/>
    </row>
    <row r="272" spans="1:20" x14ac:dyDescent="0.3">
      <c r="A272" t="s">
        <v>148</v>
      </c>
      <c r="B272">
        <v>2005</v>
      </c>
      <c r="C272" t="s">
        <v>28</v>
      </c>
      <c r="D272" s="13">
        <v>2502</v>
      </c>
      <c r="E272" s="27"/>
      <c r="F272" s="27"/>
      <c r="G272" s="28"/>
      <c r="H272" s="27"/>
      <c r="I272" s="64">
        <v>0.61071567034297136</v>
      </c>
      <c r="J272" s="64">
        <v>3.0959482E-2</v>
      </c>
      <c r="K272" s="13">
        <f t="shared" si="241"/>
        <v>4096.8328168080307</v>
      </c>
      <c r="L272" s="1">
        <f t="shared" si="288"/>
        <v>1393195.4312541455</v>
      </c>
      <c r="M272" s="63">
        <f t="shared" si="265"/>
        <v>1180.3369990194094</v>
      </c>
      <c r="N272" s="1">
        <f t="shared" si="266"/>
        <v>2313.4605180780422</v>
      </c>
      <c r="O272" s="23">
        <f t="shared" si="212"/>
        <v>1594.8328168080307</v>
      </c>
      <c r="P272" s="1">
        <f t="shared" si="242"/>
        <v>1393195.4312541455</v>
      </c>
      <c r="Q272" s="63">
        <f t="shared" si="243"/>
        <v>1180.3369990194094</v>
      </c>
      <c r="R272" s="1">
        <f t="shared" si="244"/>
        <v>2313.4605180780422</v>
      </c>
      <c r="T272" s="2"/>
    </row>
    <row r="273" spans="1:20" x14ac:dyDescent="0.3">
      <c r="A273" t="s">
        <v>148</v>
      </c>
      <c r="B273">
        <v>2006</v>
      </c>
      <c r="C273" t="s">
        <v>28</v>
      </c>
      <c r="D273" s="13">
        <v>1591</v>
      </c>
      <c r="E273" s="27"/>
      <c r="F273" s="27"/>
      <c r="G273" s="28"/>
      <c r="H273" s="27"/>
      <c r="I273" s="64">
        <v>0.61071567034297136</v>
      </c>
      <c r="J273" s="64">
        <v>3.0959482E-2</v>
      </c>
      <c r="K273" s="13">
        <f t="shared" si="241"/>
        <v>2605.1402923827245</v>
      </c>
      <c r="L273" s="1">
        <f t="shared" si="288"/>
        <v>563349.34041901969</v>
      </c>
      <c r="M273" s="63">
        <f t="shared" si="265"/>
        <v>750.56601336526001</v>
      </c>
      <c r="N273" s="1">
        <f t="shared" si="266"/>
        <v>1471.1093861959096</v>
      </c>
      <c r="O273" s="23">
        <f t="shared" si="212"/>
        <v>1014.1402923827245</v>
      </c>
      <c r="P273" s="1">
        <f t="shared" si="242"/>
        <v>563349.34041901969</v>
      </c>
      <c r="Q273" s="63">
        <f t="shared" si="243"/>
        <v>750.56601336526001</v>
      </c>
      <c r="R273" s="1">
        <f t="shared" si="244"/>
        <v>1471.1093861959096</v>
      </c>
      <c r="T273" s="2"/>
    </row>
    <row r="274" spans="1:20" x14ac:dyDescent="0.3">
      <c r="A274" t="s">
        <v>148</v>
      </c>
      <c r="B274">
        <v>2007</v>
      </c>
      <c r="C274" t="s">
        <v>28</v>
      </c>
      <c r="D274" s="13">
        <v>1002</v>
      </c>
      <c r="E274" s="27"/>
      <c r="F274" s="27"/>
      <c r="G274" s="28"/>
      <c r="H274" s="27"/>
      <c r="I274" s="64">
        <v>0.61071567034297136</v>
      </c>
      <c r="J274" s="64">
        <v>3.0959482E-2</v>
      </c>
      <c r="K274" s="13">
        <f t="shared" si="241"/>
        <v>1640.6980345490194</v>
      </c>
      <c r="L274" s="1">
        <f t="shared" si="288"/>
        <v>223446.14887800187</v>
      </c>
      <c r="M274" s="63">
        <f t="shared" si="265"/>
        <v>472.70090848019521</v>
      </c>
      <c r="N274" s="1">
        <f t="shared" si="266"/>
        <v>926.49378062118262</v>
      </c>
      <c r="O274" s="23">
        <f t="shared" si="212"/>
        <v>638.69803454901944</v>
      </c>
      <c r="P274" s="1">
        <f t="shared" si="242"/>
        <v>223446.14887800187</v>
      </c>
      <c r="Q274" s="63">
        <f t="shared" si="243"/>
        <v>472.70090848019521</v>
      </c>
      <c r="R274" s="1">
        <f t="shared" si="244"/>
        <v>926.49378062118262</v>
      </c>
      <c r="T274" s="2"/>
    </row>
    <row r="275" spans="1:20" x14ac:dyDescent="0.3">
      <c r="A275" t="s">
        <v>148</v>
      </c>
      <c r="B275">
        <v>2008</v>
      </c>
      <c r="C275" t="s">
        <v>28</v>
      </c>
      <c r="D275" s="13">
        <v>576</v>
      </c>
      <c r="E275" s="27"/>
      <c r="F275" s="27"/>
      <c r="G275" s="28"/>
      <c r="H275" s="27"/>
      <c r="I275" s="64">
        <v>0.61071567034297136</v>
      </c>
      <c r="J275" s="64">
        <v>3.0959482E-2</v>
      </c>
      <c r="K275" s="13">
        <f t="shared" si="241"/>
        <v>943.15575638746031</v>
      </c>
      <c r="L275" s="1">
        <f t="shared" si="288"/>
        <v>73838.420454647538</v>
      </c>
      <c r="M275" s="63">
        <f t="shared" si="265"/>
        <v>271.73225876705828</v>
      </c>
      <c r="N275" s="1">
        <f t="shared" si="266"/>
        <v>532.59522718343419</v>
      </c>
      <c r="O275" s="23">
        <f t="shared" si="212"/>
        <v>367.15575638746031</v>
      </c>
      <c r="P275" s="1">
        <f t="shared" si="242"/>
        <v>73838.420454647538</v>
      </c>
      <c r="Q275" s="63">
        <f t="shared" si="243"/>
        <v>271.73225876705828</v>
      </c>
      <c r="R275" s="1">
        <f t="shared" si="244"/>
        <v>532.59522718343419</v>
      </c>
      <c r="T275" s="2"/>
    </row>
    <row r="276" spans="1:20" x14ac:dyDescent="0.3">
      <c r="A276" t="s">
        <v>148</v>
      </c>
      <c r="B276">
        <v>2009</v>
      </c>
      <c r="C276" t="s">
        <v>28</v>
      </c>
      <c r="D276" s="13">
        <v>406</v>
      </c>
      <c r="E276" s="27"/>
      <c r="F276" s="27"/>
      <c r="G276" s="28"/>
      <c r="H276" s="27"/>
      <c r="I276" s="64">
        <v>0.61071567034297136</v>
      </c>
      <c r="J276" s="64">
        <v>3.0959482E-2</v>
      </c>
      <c r="K276" s="13">
        <f t="shared" si="241"/>
        <v>664.79381439810572</v>
      </c>
      <c r="L276" s="1">
        <f t="shared" si="288"/>
        <v>36685.082326817734</v>
      </c>
      <c r="M276" s="63">
        <f t="shared" si="265"/>
        <v>191.53350183928069</v>
      </c>
      <c r="N276" s="1">
        <f t="shared" si="266"/>
        <v>375.40566360499014</v>
      </c>
      <c r="O276" s="23">
        <f t="shared" si="212"/>
        <v>258.79381439810572</v>
      </c>
      <c r="P276" s="1">
        <f t="shared" si="242"/>
        <v>36685.082326817734</v>
      </c>
      <c r="Q276" s="63">
        <f t="shared" si="243"/>
        <v>191.53350183928069</v>
      </c>
      <c r="R276" s="1">
        <f t="shared" si="244"/>
        <v>375.40566360499014</v>
      </c>
      <c r="T276" s="2"/>
    </row>
    <row r="277" spans="1:20" x14ac:dyDescent="0.3">
      <c r="A277" t="s">
        <v>148</v>
      </c>
      <c r="B277">
        <v>2010</v>
      </c>
      <c r="C277" t="s">
        <v>28</v>
      </c>
      <c r="D277" s="13">
        <v>591</v>
      </c>
      <c r="E277" s="1"/>
      <c r="F277" s="1"/>
      <c r="G277" s="1"/>
      <c r="H277" s="1"/>
      <c r="I277" s="64">
        <v>0.61071567034297136</v>
      </c>
      <c r="J277" s="64">
        <v>3.0959482E-2</v>
      </c>
      <c r="K277" s="13">
        <f t="shared" si="241"/>
        <v>967.71710421005037</v>
      </c>
      <c r="L277" s="1">
        <f t="shared" si="288"/>
        <v>77734.246403657118</v>
      </c>
      <c r="M277" s="63">
        <f t="shared" si="265"/>
        <v>278.80861967245045</v>
      </c>
      <c r="N277" s="1">
        <f t="shared" si="266"/>
        <v>546.46489455800281</v>
      </c>
      <c r="O277" s="23">
        <f t="shared" si="212"/>
        <v>376.71710421005037</v>
      </c>
      <c r="P277" s="1">
        <f t="shared" si="242"/>
        <v>77734.246403657118</v>
      </c>
      <c r="Q277" s="63">
        <f t="shared" si="243"/>
        <v>278.80861967245045</v>
      </c>
      <c r="R277" s="1">
        <f t="shared" si="244"/>
        <v>546.46489455800281</v>
      </c>
    </row>
    <row r="278" spans="1:20" x14ac:dyDescent="0.3">
      <c r="A278" t="s">
        <v>148</v>
      </c>
      <c r="B278">
        <v>2011</v>
      </c>
      <c r="C278" t="s">
        <v>28</v>
      </c>
      <c r="D278" s="13">
        <v>681</v>
      </c>
      <c r="E278" s="1">
        <v>2216</v>
      </c>
      <c r="F278" s="1">
        <v>3822563.9144694824</v>
      </c>
      <c r="G278" s="1">
        <v>1047</v>
      </c>
      <c r="H278" s="1">
        <v>590182.34973973955</v>
      </c>
      <c r="I278" s="65">
        <f t="shared" ref="I278:I285" si="289">E278/(E278+G278)</f>
        <v>0.67912963530493409</v>
      </c>
      <c r="J278" s="65">
        <f t="shared" ref="J278:J285" si="290">((((E278)^2*H278)+((G278)^2*F278))/(E278+G278)^4)</f>
        <v>6.2529758425388632E-2</v>
      </c>
      <c r="K278" s="13">
        <f t="shared" si="241"/>
        <v>1002.7540613718412</v>
      </c>
      <c r="L278" s="1">
        <f t="shared" si="288"/>
        <v>136323.34865886826</v>
      </c>
      <c r="M278" s="63">
        <f t="shared" si="265"/>
        <v>369.21991909818229</v>
      </c>
      <c r="N278" s="1">
        <f t="shared" si="266"/>
        <v>723.67104143243728</v>
      </c>
      <c r="O278" s="23">
        <f t="shared" si="212"/>
        <v>321.7540613718412</v>
      </c>
      <c r="P278" s="1">
        <f t="shared" si="242"/>
        <v>136323.34865886826</v>
      </c>
      <c r="Q278" s="63">
        <f t="shared" si="243"/>
        <v>369.21991909818229</v>
      </c>
      <c r="R278" s="1">
        <f t="shared" si="244"/>
        <v>723.67104143243728</v>
      </c>
    </row>
    <row r="279" spans="1:20" x14ac:dyDescent="0.3">
      <c r="A279" t="s">
        <v>148</v>
      </c>
      <c r="B279">
        <v>2012</v>
      </c>
      <c r="C279" t="s">
        <v>28</v>
      </c>
      <c r="D279" s="13">
        <v>537</v>
      </c>
      <c r="E279" s="1">
        <v>4776</v>
      </c>
      <c r="F279" s="1">
        <v>7942866.0724354424</v>
      </c>
      <c r="G279" s="1">
        <v>1584</v>
      </c>
      <c r="H279" s="1">
        <v>2272232.178225222</v>
      </c>
      <c r="I279" s="65">
        <f t="shared" si="289"/>
        <v>0.75094339622641515</v>
      </c>
      <c r="J279" s="65">
        <f t="shared" si="290"/>
        <v>4.385797657168098E-2</v>
      </c>
      <c r="K279" s="13">
        <f t="shared" si="241"/>
        <v>715.1005025125628</v>
      </c>
      <c r="L279" s="1">
        <f t="shared" si="288"/>
        <v>39771.168659006915</v>
      </c>
      <c r="M279" s="63">
        <f t="shared" si="265"/>
        <v>199.42710111468531</v>
      </c>
      <c r="N279" s="1">
        <f t="shared" si="266"/>
        <v>390.87711818478323</v>
      </c>
      <c r="O279" s="23">
        <f t="shared" si="212"/>
        <v>178.1005025125628</v>
      </c>
      <c r="P279" s="1">
        <f t="shared" si="242"/>
        <v>39771.168659006915</v>
      </c>
      <c r="Q279" s="63">
        <f t="shared" si="243"/>
        <v>199.42710111468531</v>
      </c>
      <c r="R279" s="1">
        <f t="shared" si="244"/>
        <v>390.87711818478323</v>
      </c>
    </row>
    <row r="280" spans="1:20" x14ac:dyDescent="0.3">
      <c r="A280" t="s">
        <v>148</v>
      </c>
      <c r="B280">
        <v>2013</v>
      </c>
      <c r="C280" t="s">
        <v>28</v>
      </c>
      <c r="D280" s="13">
        <v>622</v>
      </c>
      <c r="E280" s="1">
        <v>2859</v>
      </c>
      <c r="F280" s="1">
        <v>4781633.4518988933</v>
      </c>
      <c r="G280" s="1">
        <v>1699</v>
      </c>
      <c r="H280" s="1">
        <v>3444995.1450840943</v>
      </c>
      <c r="I280" s="65">
        <f t="shared" si="289"/>
        <v>0.62724879333040806</v>
      </c>
      <c r="J280" s="65">
        <f t="shared" si="290"/>
        <v>9.72199191764309E-2</v>
      </c>
      <c r="K280" s="13">
        <f t="shared" si="241"/>
        <v>991.63203917453654</v>
      </c>
      <c r="L280" s="1">
        <f t="shared" si="288"/>
        <v>242983.44603740197</v>
      </c>
      <c r="M280" s="63">
        <f t="shared" si="265"/>
        <v>492.93351076732648</v>
      </c>
      <c r="N280" s="1">
        <f t="shared" si="266"/>
        <v>966.14968110395989</v>
      </c>
      <c r="O280" s="23">
        <f t="shared" si="212"/>
        <v>369.63203917453654</v>
      </c>
      <c r="P280" s="1">
        <f t="shared" si="242"/>
        <v>242983.44603740197</v>
      </c>
      <c r="Q280" s="63">
        <f t="shared" si="243"/>
        <v>492.93351076732648</v>
      </c>
      <c r="R280" s="1">
        <f t="shared" si="244"/>
        <v>966.14968110395989</v>
      </c>
    </row>
    <row r="281" spans="1:20" x14ac:dyDescent="0.3">
      <c r="A281" t="s">
        <v>148</v>
      </c>
      <c r="B281">
        <v>2014</v>
      </c>
      <c r="C281" t="s">
        <v>28</v>
      </c>
      <c r="D281" s="13">
        <v>484</v>
      </c>
      <c r="E281" s="1">
        <v>2710</v>
      </c>
      <c r="F281" s="1">
        <v>9841456.3305055052</v>
      </c>
      <c r="G281" s="1">
        <v>2457</v>
      </c>
      <c r="H281" s="1">
        <v>7128521.3876186125</v>
      </c>
      <c r="I281" s="65">
        <f t="shared" si="289"/>
        <v>0.52448229146506675</v>
      </c>
      <c r="J281" s="65">
        <f t="shared" si="290"/>
        <v>0.15680067719293261</v>
      </c>
      <c r="K281" s="13">
        <f t="shared" si="241"/>
        <v>922.81476014760153</v>
      </c>
      <c r="L281" s="1">
        <f t="shared" si="288"/>
        <v>485417.40023679996</v>
      </c>
      <c r="M281" s="63">
        <f t="shared" si="265"/>
        <v>696.71902531565763</v>
      </c>
      <c r="N281" s="1">
        <f t="shared" si="266"/>
        <v>1365.569289618689</v>
      </c>
      <c r="O281" s="23">
        <f t="shared" ref="O281:O356" si="291">K281-D281</f>
        <v>438.81476014760153</v>
      </c>
      <c r="P281" s="1">
        <f t="shared" si="242"/>
        <v>485417.40023679996</v>
      </c>
      <c r="Q281" s="63">
        <f t="shared" si="243"/>
        <v>696.71902531565763</v>
      </c>
      <c r="R281" s="1">
        <f t="shared" si="244"/>
        <v>1365.569289618689</v>
      </c>
    </row>
    <row r="282" spans="1:20" x14ac:dyDescent="0.3">
      <c r="A282" t="s">
        <v>148</v>
      </c>
      <c r="B282">
        <v>2015</v>
      </c>
      <c r="C282" t="s">
        <v>28</v>
      </c>
      <c r="D282" s="13">
        <v>387</v>
      </c>
      <c r="E282" s="1">
        <v>3387</v>
      </c>
      <c r="F282" s="1">
        <v>6508677.9950540522</v>
      </c>
      <c r="G282" s="1">
        <v>2246</v>
      </c>
      <c r="H282" s="1">
        <v>9551562.0194184016</v>
      </c>
      <c r="I282" s="65">
        <f t="shared" si="289"/>
        <v>0.60127818214095508</v>
      </c>
      <c r="J282" s="65">
        <f t="shared" si="290"/>
        <v>0.14143947479425578</v>
      </c>
      <c r="K282" s="13">
        <f t="shared" si="241"/>
        <v>643.62887511071744</v>
      </c>
      <c r="L282" s="1">
        <f t="shared" si="288"/>
        <v>162065.57835954035</v>
      </c>
      <c r="M282" s="63">
        <f t="shared" si="265"/>
        <v>402.57369307934209</v>
      </c>
      <c r="N282" s="1">
        <f t="shared" si="266"/>
        <v>789.04443843551053</v>
      </c>
      <c r="O282" s="23">
        <f t="shared" si="291"/>
        <v>256.62887511071744</v>
      </c>
      <c r="P282" s="1">
        <f t="shared" si="242"/>
        <v>162065.57835954035</v>
      </c>
      <c r="Q282" s="63">
        <f t="shared" si="243"/>
        <v>402.57369307934209</v>
      </c>
      <c r="R282" s="1">
        <f t="shared" si="244"/>
        <v>789.04443843551053</v>
      </c>
    </row>
    <row r="283" spans="1:20" x14ac:dyDescent="0.3">
      <c r="A283" t="s">
        <v>148</v>
      </c>
      <c r="B283">
        <v>2016</v>
      </c>
      <c r="C283" t="s">
        <v>28</v>
      </c>
      <c r="D283" s="13">
        <v>451</v>
      </c>
      <c r="E283" s="1">
        <v>3890</v>
      </c>
      <c r="F283" s="1">
        <v>10305857.120406441</v>
      </c>
      <c r="G283" s="1">
        <v>2646</v>
      </c>
      <c r="H283" s="1">
        <v>4931081.2286236165</v>
      </c>
      <c r="I283" s="65">
        <f t="shared" si="289"/>
        <v>0.59516523867809057</v>
      </c>
      <c r="J283" s="65">
        <f t="shared" si="290"/>
        <v>8.0425831696666145E-2</v>
      </c>
      <c r="K283" s="13">
        <f t="shared" si="241"/>
        <v>757.77275064267349</v>
      </c>
      <c r="L283" s="1">
        <f t="shared" si="288"/>
        <v>130376.22836924354</v>
      </c>
      <c r="M283" s="63">
        <f t="shared" si="265"/>
        <v>361.07648548367638</v>
      </c>
      <c r="N283" s="1">
        <f t="shared" si="266"/>
        <v>707.70991154800572</v>
      </c>
      <c r="O283" s="23">
        <f t="shared" si="291"/>
        <v>306.77275064267349</v>
      </c>
      <c r="P283" s="1">
        <f t="shared" si="242"/>
        <v>130376.22836924354</v>
      </c>
      <c r="Q283" s="63">
        <f t="shared" si="243"/>
        <v>361.07648548367638</v>
      </c>
      <c r="R283" s="1">
        <f t="shared" si="244"/>
        <v>707.70991154800572</v>
      </c>
    </row>
    <row r="284" spans="1:20" x14ac:dyDescent="0.3">
      <c r="A284" t="s">
        <v>148</v>
      </c>
      <c r="B284">
        <v>2017</v>
      </c>
      <c r="C284" t="s">
        <v>28</v>
      </c>
      <c r="D284" s="13">
        <v>643</v>
      </c>
      <c r="E284" s="1">
        <v>2677</v>
      </c>
      <c r="F284" s="1">
        <v>5566026.4255004795</v>
      </c>
      <c r="G284" s="1">
        <v>1525</v>
      </c>
      <c r="H284" s="1">
        <v>3088361.8316716752</v>
      </c>
      <c r="I284" s="65">
        <f t="shared" si="289"/>
        <v>0.63707758210376009</v>
      </c>
      <c r="J284" s="65">
        <f t="shared" si="290"/>
        <v>0.11251090675435106</v>
      </c>
      <c r="K284" s="13">
        <f t="shared" ref="K284:K357" si="292">D284/I284</f>
        <v>1009.2962271199104</v>
      </c>
      <c r="L284" s="1">
        <f t="shared" si="288"/>
        <v>282388.67663740244</v>
      </c>
      <c r="M284" s="63">
        <f t="shared" si="265"/>
        <v>531.40255610732856</v>
      </c>
      <c r="N284" s="1">
        <f t="shared" si="266"/>
        <v>1041.5490099703641</v>
      </c>
      <c r="O284" s="23">
        <f t="shared" si="291"/>
        <v>366.29622711991044</v>
      </c>
      <c r="P284" s="1">
        <f t="shared" ref="P284:P357" si="293">L284</f>
        <v>282388.67663740244</v>
      </c>
      <c r="Q284" s="63">
        <f t="shared" ref="Q284:Q357" si="294">SQRT(P284)</f>
        <v>531.40255610732856</v>
      </c>
      <c r="R284" s="1">
        <f t="shared" ref="R284:R357" si="295">(1.96*Q284)</f>
        <v>1041.5490099703641</v>
      </c>
    </row>
    <row r="285" spans="1:20" x14ac:dyDescent="0.3">
      <c r="A285" t="s">
        <v>148</v>
      </c>
      <c r="B285">
        <v>2018</v>
      </c>
      <c r="C285" t="s">
        <v>28</v>
      </c>
      <c r="D285" s="13">
        <v>1904</v>
      </c>
      <c r="E285" s="1">
        <v>3091</v>
      </c>
      <c r="F285" s="1">
        <v>6710115.9703663588</v>
      </c>
      <c r="G285" s="1">
        <v>3480</v>
      </c>
      <c r="H285" s="1">
        <v>10904516.272182165</v>
      </c>
      <c r="I285" s="65">
        <f t="shared" si="289"/>
        <v>0.47040024349414095</v>
      </c>
      <c r="J285" s="65">
        <f t="shared" si="290"/>
        <v>9.9470418662338564E-2</v>
      </c>
      <c r="K285" s="13">
        <f t="shared" si="292"/>
        <v>4047.616952442575</v>
      </c>
      <c r="L285" s="1">
        <f>(D285^2)*J285*(1/(I285^4))</f>
        <v>7364744.4609605307</v>
      </c>
      <c r="M285" s="63">
        <f>SQRT(L285)</f>
        <v>2713.8062681334736</v>
      </c>
      <c r="N285" s="1">
        <f t="shared" si="266"/>
        <v>5319.0602855416082</v>
      </c>
      <c r="O285" s="23">
        <f t="shared" si="291"/>
        <v>2143.616952442575</v>
      </c>
      <c r="P285" s="1">
        <f t="shared" si="293"/>
        <v>7364744.4609605307</v>
      </c>
      <c r="Q285" s="63">
        <f t="shared" si="294"/>
        <v>2713.8062681334736</v>
      </c>
      <c r="R285" s="1">
        <f t="shared" si="295"/>
        <v>5319.0602855416082</v>
      </c>
    </row>
    <row r="286" spans="1:20" x14ac:dyDescent="0.3">
      <c r="A286" t="s">
        <v>148</v>
      </c>
      <c r="B286">
        <v>2019</v>
      </c>
      <c r="C286" t="s">
        <v>28</v>
      </c>
      <c r="D286" s="13">
        <v>2929</v>
      </c>
      <c r="E286" s="1">
        <v>6503</v>
      </c>
      <c r="F286" s="1">
        <v>12384835.855397411</v>
      </c>
      <c r="G286" s="1">
        <v>3269</v>
      </c>
      <c r="H286" s="1">
        <v>9611149.2670420744</v>
      </c>
      <c r="I286" s="65">
        <f t="shared" ref="I286:I289" si="296">E286/(E286+G286)</f>
        <v>0.66547277936962745</v>
      </c>
      <c r="J286" s="65">
        <f t="shared" ref="J286:J288" si="297">((((E286)^2*H286)+((G286)^2*F286))/(E286+G286)^4)</f>
        <v>5.9086677003970793E-2</v>
      </c>
      <c r="K286" s="13">
        <f t="shared" si="292"/>
        <v>4401.3821313240051</v>
      </c>
      <c r="L286" s="1">
        <f t="shared" ref="L286:L288" si="298">(D286^2)*J286*(1/(I286^4))</f>
        <v>2584682.0500178537</v>
      </c>
      <c r="M286" s="63">
        <f t="shared" ref="M286:M288" si="299">SQRT(L286)</f>
        <v>1607.6946382997778</v>
      </c>
      <c r="N286" s="1">
        <f t="shared" ref="N286:N288" si="300">(1.96*M286)</f>
        <v>3151.0814910675645</v>
      </c>
      <c r="O286" s="23">
        <f t="shared" ref="O286:O288" si="301">K286-D286</f>
        <v>1472.3821313240051</v>
      </c>
      <c r="P286" s="1">
        <f t="shared" si="293"/>
        <v>2584682.0500178537</v>
      </c>
      <c r="Q286" s="63">
        <f t="shared" si="294"/>
        <v>1607.6946382997778</v>
      </c>
      <c r="R286" s="1">
        <f t="shared" si="295"/>
        <v>3151.0814910675645</v>
      </c>
    </row>
    <row r="287" spans="1:20" x14ac:dyDescent="0.3">
      <c r="A287" t="s">
        <v>148</v>
      </c>
      <c r="B287">
        <v>2020</v>
      </c>
      <c r="C287" t="s">
        <v>28</v>
      </c>
      <c r="D287" s="13">
        <v>905</v>
      </c>
      <c r="E287" s="1">
        <v>1844</v>
      </c>
      <c r="F287" s="1">
        <v>1904386.928478471</v>
      </c>
      <c r="G287" s="1">
        <v>1703</v>
      </c>
      <c r="H287" s="1">
        <v>911656.9811561564</v>
      </c>
      <c r="I287" s="65">
        <f t="shared" si="296"/>
        <v>0.51987595150831689</v>
      </c>
      <c r="J287" s="65">
        <f t="shared" si="297"/>
        <v>5.4477436387239224E-2</v>
      </c>
      <c r="K287" s="13">
        <f t="shared" si="292"/>
        <v>1740.7998915401301</v>
      </c>
      <c r="L287" s="1">
        <f t="shared" si="298"/>
        <v>610822.33334461227</v>
      </c>
      <c r="M287" s="63">
        <f t="shared" si="299"/>
        <v>781.55123526523346</v>
      </c>
      <c r="N287" s="1">
        <f t="shared" si="300"/>
        <v>1531.8404211198576</v>
      </c>
      <c r="O287" s="23">
        <f t="shared" si="301"/>
        <v>835.79989154013015</v>
      </c>
      <c r="P287" s="1">
        <f t="shared" si="293"/>
        <v>610822.33334461227</v>
      </c>
      <c r="Q287" s="63">
        <f t="shared" si="294"/>
        <v>781.55123526523346</v>
      </c>
      <c r="R287" s="1">
        <f t="shared" si="295"/>
        <v>1531.8404211198576</v>
      </c>
    </row>
    <row r="288" spans="1:20" x14ac:dyDescent="0.3">
      <c r="A288" t="s">
        <v>148</v>
      </c>
      <c r="B288">
        <v>2021</v>
      </c>
      <c r="C288" t="s">
        <v>28</v>
      </c>
      <c r="D288" s="13">
        <v>1844</v>
      </c>
      <c r="E288" s="1">
        <v>4447</v>
      </c>
      <c r="F288" s="1">
        <v>6836625.1995094921</v>
      </c>
      <c r="G288" s="1">
        <v>5912</v>
      </c>
      <c r="H288" s="1">
        <v>8296084.5694294479</v>
      </c>
      <c r="I288" s="65">
        <f t="shared" si="296"/>
        <v>0.42928854136499661</v>
      </c>
      <c r="J288" s="65">
        <f t="shared" si="297"/>
        <v>3.4998428141255353E-2</v>
      </c>
      <c r="K288" s="13">
        <f t="shared" si="292"/>
        <v>4295.4791994603102</v>
      </c>
      <c r="L288" s="1">
        <f t="shared" si="298"/>
        <v>3504073.3417063295</v>
      </c>
      <c r="M288" s="63">
        <f t="shared" si="299"/>
        <v>1871.9170231894173</v>
      </c>
      <c r="N288" s="1">
        <f t="shared" si="300"/>
        <v>3668.9573654512578</v>
      </c>
      <c r="O288" s="23">
        <f t="shared" si="301"/>
        <v>2451.4791994603102</v>
      </c>
      <c r="P288" s="1">
        <f t="shared" si="293"/>
        <v>3504073.3417063295</v>
      </c>
      <c r="Q288" s="63">
        <f t="shared" si="294"/>
        <v>1871.9170231894173</v>
      </c>
      <c r="R288" s="1">
        <f t="shared" si="295"/>
        <v>3668.9573654512578</v>
      </c>
    </row>
    <row r="289" spans="1:20" x14ac:dyDescent="0.3">
      <c r="A289" t="s">
        <v>148</v>
      </c>
      <c r="B289">
        <v>2022</v>
      </c>
      <c r="C289" t="s">
        <v>28</v>
      </c>
      <c r="D289" s="13">
        <v>2833</v>
      </c>
      <c r="E289" s="1">
        <v>4604</v>
      </c>
      <c r="F289" s="1">
        <v>9872938.0950790923</v>
      </c>
      <c r="G289" s="1">
        <v>2692</v>
      </c>
      <c r="H289" s="1">
        <v>8197799.6495605446</v>
      </c>
      <c r="I289" s="65">
        <f t="shared" si="296"/>
        <v>0.63103070175438591</v>
      </c>
      <c r="J289" s="65">
        <f t="shared" ref="J289" si="302">((((E289)^2*H289)+((G289)^2*F289))/(E289+G289)^4)</f>
        <v>8.6573497525516296E-2</v>
      </c>
      <c r="K289" s="13">
        <f t="shared" ref="K289" si="303">D289/I289</f>
        <v>4489.4804517810599</v>
      </c>
      <c r="L289" s="1">
        <f t="shared" ref="L289" si="304">(D289^2)*J289*(1/(I289^4))</f>
        <v>4382038.1442882633</v>
      </c>
      <c r="M289" s="63">
        <f t="shared" ref="M289" si="305">SQRT(L289)</f>
        <v>2093.3318285184178</v>
      </c>
      <c r="N289" s="1">
        <f t="shared" ref="N289" si="306">(1.96*M289)</f>
        <v>4102.9303838960986</v>
      </c>
      <c r="O289" s="23">
        <f t="shared" ref="O289" si="307">K289-D289</f>
        <v>1656.4804517810599</v>
      </c>
      <c r="P289" s="1">
        <f t="shared" ref="P289" si="308">L289</f>
        <v>4382038.1442882633</v>
      </c>
      <c r="Q289" s="63">
        <f t="shared" ref="Q289" si="309">SQRT(P289)</f>
        <v>2093.3318285184178</v>
      </c>
      <c r="R289" s="1">
        <f t="shared" ref="R289" si="310">(1.96*Q289)</f>
        <v>4102.9303838960986</v>
      </c>
    </row>
    <row r="290" spans="1:20" x14ac:dyDescent="0.3">
      <c r="A290" t="s">
        <v>148</v>
      </c>
      <c r="B290">
        <v>1999</v>
      </c>
      <c r="C290" t="s">
        <v>26</v>
      </c>
      <c r="D290" s="13">
        <v>6832</v>
      </c>
      <c r="E290" s="1"/>
      <c r="F290" s="1"/>
      <c r="G290" s="1"/>
      <c r="H290" s="1"/>
      <c r="I290" s="64">
        <v>0.36107098451259839</v>
      </c>
      <c r="J290" s="64">
        <v>1.0915193E-2</v>
      </c>
      <c r="K290" s="13">
        <f t="shared" si="292"/>
        <v>18921.487167467538</v>
      </c>
      <c r="L290" s="1">
        <f t="shared" si="288"/>
        <v>29974833.127591703</v>
      </c>
      <c r="M290" s="63">
        <f t="shared" si="265"/>
        <v>5474.9276824074768</v>
      </c>
      <c r="N290" s="1">
        <f t="shared" si="266"/>
        <v>10730.858257518654</v>
      </c>
      <c r="O290" s="23">
        <f t="shared" si="291"/>
        <v>12089.487167467538</v>
      </c>
      <c r="P290" s="1">
        <f t="shared" si="293"/>
        <v>29974833.127591703</v>
      </c>
      <c r="Q290" s="63">
        <f t="shared" si="294"/>
        <v>5474.9276824074768</v>
      </c>
      <c r="R290" s="1">
        <f t="shared" si="295"/>
        <v>10730.858257518654</v>
      </c>
    </row>
    <row r="291" spans="1:20" x14ac:dyDescent="0.3">
      <c r="A291" t="s">
        <v>148</v>
      </c>
      <c r="B291">
        <v>2000</v>
      </c>
      <c r="C291" t="s">
        <v>26</v>
      </c>
      <c r="D291" s="13">
        <v>9811</v>
      </c>
      <c r="E291" s="1"/>
      <c r="F291" s="1"/>
      <c r="G291" s="1"/>
      <c r="H291" s="1"/>
      <c r="I291" s="64">
        <v>0.36107098451259839</v>
      </c>
      <c r="J291" s="64">
        <v>1.0915193E-2</v>
      </c>
      <c r="K291" s="13">
        <f t="shared" si="292"/>
        <v>27171.942418036298</v>
      </c>
      <c r="L291" s="1">
        <f t="shared" si="288"/>
        <v>61814108.496673249</v>
      </c>
      <c r="M291" s="63">
        <f t="shared" si="265"/>
        <v>7862.1948905298223</v>
      </c>
      <c r="N291" s="1">
        <f t="shared" si="266"/>
        <v>15409.901985438451</v>
      </c>
      <c r="O291" s="23">
        <f t="shared" si="291"/>
        <v>17360.942418036298</v>
      </c>
      <c r="P291" s="1">
        <f t="shared" si="293"/>
        <v>61814108.496673249</v>
      </c>
      <c r="Q291" s="63">
        <f t="shared" si="294"/>
        <v>7862.1948905298223</v>
      </c>
      <c r="R291" s="1">
        <f t="shared" si="295"/>
        <v>15409.901985438451</v>
      </c>
    </row>
    <row r="292" spans="1:20" x14ac:dyDescent="0.3">
      <c r="A292" t="s">
        <v>148</v>
      </c>
      <c r="B292">
        <v>2001</v>
      </c>
      <c r="C292" t="s">
        <v>26</v>
      </c>
      <c r="D292" s="13">
        <v>8166</v>
      </c>
      <c r="E292" s="1"/>
      <c r="F292" s="1"/>
      <c r="G292" s="1"/>
      <c r="H292" s="1"/>
      <c r="I292" s="64">
        <v>0.36107098451259839</v>
      </c>
      <c r="J292" s="64">
        <v>1.0915193E-2</v>
      </c>
      <c r="K292" s="13">
        <f t="shared" si="292"/>
        <v>22616.051552918605</v>
      </c>
      <c r="L292" s="1">
        <f t="shared" si="288"/>
        <v>42823268.297247358</v>
      </c>
      <c r="M292" s="63">
        <f t="shared" si="265"/>
        <v>6543.9489833927764</v>
      </c>
      <c r="N292" s="1">
        <f t="shared" si="266"/>
        <v>12826.140007449842</v>
      </c>
      <c r="O292" s="23">
        <f t="shared" si="291"/>
        <v>14450.051552918605</v>
      </c>
      <c r="P292" s="1">
        <f t="shared" si="293"/>
        <v>42823268.297247358</v>
      </c>
      <c r="Q292" s="63">
        <f t="shared" si="294"/>
        <v>6543.9489833927764</v>
      </c>
      <c r="R292" s="1">
        <f t="shared" si="295"/>
        <v>12826.140007449842</v>
      </c>
    </row>
    <row r="293" spans="1:20" x14ac:dyDescent="0.3">
      <c r="A293" t="s">
        <v>148</v>
      </c>
      <c r="B293">
        <v>2002</v>
      </c>
      <c r="C293" t="s">
        <v>26</v>
      </c>
      <c r="D293" s="13">
        <v>8332</v>
      </c>
      <c r="E293" s="1"/>
      <c r="F293" s="1"/>
      <c r="G293" s="1"/>
      <c r="H293" s="1"/>
      <c r="I293" s="64">
        <v>0.36107098451259839</v>
      </c>
      <c r="J293" s="64">
        <v>1.0915193E-2</v>
      </c>
      <c r="K293" s="13">
        <f t="shared" si="292"/>
        <v>23075.794947210117</v>
      </c>
      <c r="L293" s="1">
        <f t="shared" si="288"/>
        <v>44582003.457398176</v>
      </c>
      <c r="M293" s="63">
        <f t="shared" si="265"/>
        <v>6676.9756220461204</v>
      </c>
      <c r="N293" s="1">
        <f t="shared" si="266"/>
        <v>13086.872219210396</v>
      </c>
      <c r="O293" s="23">
        <f t="shared" si="291"/>
        <v>14743.794947210117</v>
      </c>
      <c r="P293" s="1">
        <f t="shared" si="293"/>
        <v>44582003.457398176</v>
      </c>
      <c r="Q293" s="63">
        <f t="shared" si="294"/>
        <v>6676.9756220461204</v>
      </c>
      <c r="R293" s="1">
        <f t="shared" si="295"/>
        <v>13086.872219210396</v>
      </c>
    </row>
    <row r="294" spans="1:20" x14ac:dyDescent="0.3">
      <c r="A294" t="s">
        <v>148</v>
      </c>
      <c r="B294">
        <v>2003</v>
      </c>
      <c r="C294" t="s">
        <v>26</v>
      </c>
      <c r="D294" s="13">
        <v>8078</v>
      </c>
      <c r="E294" s="1"/>
      <c r="F294" s="1"/>
      <c r="G294" s="11"/>
      <c r="H294" s="1"/>
      <c r="I294" s="64">
        <v>0.36107098451259839</v>
      </c>
      <c r="J294" s="64">
        <v>1.0915193E-2</v>
      </c>
      <c r="K294" s="13">
        <f t="shared" si="292"/>
        <v>22372.332163173705</v>
      </c>
      <c r="L294" s="1">
        <f t="shared" ref="L294:L319" si="311">(D294^2)*J294*(1/(I294^4))</f>
        <v>41905280.915479615</v>
      </c>
      <c r="M294" s="63">
        <f t="shared" ref="M294:M357" si="312">SQRT(L294)</f>
        <v>6473.4288376006434</v>
      </c>
      <c r="N294" s="1">
        <f t="shared" ref="N294:N357" si="313">(1.96*M294)</f>
        <v>12687.92052169726</v>
      </c>
      <c r="O294" s="23">
        <f t="shared" si="291"/>
        <v>14294.332163173705</v>
      </c>
      <c r="P294" s="1">
        <f t="shared" si="293"/>
        <v>41905280.915479615</v>
      </c>
      <c r="Q294" s="63">
        <f t="shared" si="294"/>
        <v>6473.4288376006434</v>
      </c>
      <c r="R294" s="1">
        <f t="shared" si="295"/>
        <v>12687.92052169726</v>
      </c>
      <c r="T294" s="2"/>
    </row>
    <row r="295" spans="1:20" x14ac:dyDescent="0.3">
      <c r="A295" t="s">
        <v>148</v>
      </c>
      <c r="B295">
        <v>2004</v>
      </c>
      <c r="C295" t="s">
        <v>26</v>
      </c>
      <c r="D295" s="13">
        <v>6002</v>
      </c>
      <c r="E295" s="1"/>
      <c r="F295" s="1"/>
      <c r="G295" s="11"/>
      <c r="H295" s="1"/>
      <c r="I295" s="64">
        <v>0.36107098451259839</v>
      </c>
      <c r="J295" s="64">
        <v>1.0915193E-2</v>
      </c>
      <c r="K295" s="13">
        <f t="shared" si="292"/>
        <v>16622.770196009977</v>
      </c>
      <c r="L295" s="1">
        <f t="shared" si="311"/>
        <v>23134123.027768828</v>
      </c>
      <c r="M295" s="63">
        <f t="shared" si="312"/>
        <v>4809.7944891407606</v>
      </c>
      <c r="N295" s="1">
        <f t="shared" si="313"/>
        <v>9427.1971987158904</v>
      </c>
      <c r="O295" s="23">
        <f t="shared" si="291"/>
        <v>10620.770196009977</v>
      </c>
      <c r="P295" s="1">
        <f t="shared" si="293"/>
        <v>23134123.027768828</v>
      </c>
      <c r="Q295" s="63">
        <f t="shared" si="294"/>
        <v>4809.7944891407606</v>
      </c>
      <c r="R295" s="1">
        <f t="shared" si="295"/>
        <v>9427.1971987158904</v>
      </c>
      <c r="T295" s="2"/>
    </row>
    <row r="296" spans="1:20" x14ac:dyDescent="0.3">
      <c r="A296" t="s">
        <v>148</v>
      </c>
      <c r="B296">
        <v>2005</v>
      </c>
      <c r="C296" t="s">
        <v>26</v>
      </c>
      <c r="D296" s="13">
        <v>9401</v>
      </c>
      <c r="E296" s="1"/>
      <c r="F296" s="1"/>
      <c r="G296" s="11"/>
      <c r="H296" s="1"/>
      <c r="I296" s="64">
        <v>0.36107098451259839</v>
      </c>
      <c r="J296" s="64">
        <v>1.0915193E-2</v>
      </c>
      <c r="K296" s="13">
        <f t="shared" si="292"/>
        <v>26036.431624906661</v>
      </c>
      <c r="L296" s="1">
        <f t="shared" si="311"/>
        <v>56755658.12675067</v>
      </c>
      <c r="M296" s="63">
        <f t="shared" si="312"/>
        <v>7533.635120361927</v>
      </c>
      <c r="N296" s="1">
        <f t="shared" si="313"/>
        <v>14765.924835909376</v>
      </c>
      <c r="O296" s="23">
        <f t="shared" si="291"/>
        <v>16635.431624906661</v>
      </c>
      <c r="P296" s="1">
        <f t="shared" si="293"/>
        <v>56755658.12675067</v>
      </c>
      <c r="Q296" s="63">
        <f t="shared" si="294"/>
        <v>7533.635120361927</v>
      </c>
      <c r="R296" s="1">
        <f t="shared" si="295"/>
        <v>14765.924835909376</v>
      </c>
      <c r="T296" s="2"/>
    </row>
    <row r="297" spans="1:20" x14ac:dyDescent="0.3">
      <c r="A297" t="s">
        <v>148</v>
      </c>
      <c r="B297">
        <v>2006</v>
      </c>
      <c r="C297" t="s">
        <v>26</v>
      </c>
      <c r="D297" s="13">
        <v>6626</v>
      </c>
      <c r="E297" s="1"/>
      <c r="F297" s="1"/>
      <c r="G297" s="11"/>
      <c r="H297" s="1"/>
      <c r="I297" s="64">
        <v>0.36107098451259839</v>
      </c>
      <c r="J297" s="64">
        <v>1.0915193E-2</v>
      </c>
      <c r="K297" s="13">
        <f t="shared" si="292"/>
        <v>18350.962232382888</v>
      </c>
      <c r="L297" s="1">
        <f t="shared" si="311"/>
        <v>28194469.131746352</v>
      </c>
      <c r="M297" s="63">
        <f t="shared" si="312"/>
        <v>5309.8464320304356</v>
      </c>
      <c r="N297" s="1">
        <f t="shared" si="313"/>
        <v>10407.299006779653</v>
      </c>
      <c r="O297" s="23">
        <f t="shared" si="291"/>
        <v>11724.962232382888</v>
      </c>
      <c r="P297" s="1">
        <f t="shared" si="293"/>
        <v>28194469.131746352</v>
      </c>
      <c r="Q297" s="63">
        <f t="shared" si="294"/>
        <v>5309.8464320304356</v>
      </c>
      <c r="R297" s="1">
        <f t="shared" si="295"/>
        <v>10407.299006779653</v>
      </c>
      <c r="T297" s="2"/>
    </row>
    <row r="298" spans="1:20" x14ac:dyDescent="0.3">
      <c r="A298" t="s">
        <v>148</v>
      </c>
      <c r="B298">
        <v>2007</v>
      </c>
      <c r="C298" t="s">
        <v>26</v>
      </c>
      <c r="D298" s="13">
        <v>3895</v>
      </c>
      <c r="E298" s="1"/>
      <c r="F298" s="1"/>
      <c r="G298" s="11"/>
      <c r="H298" s="1"/>
      <c r="I298" s="64">
        <v>0.36107098451259839</v>
      </c>
      <c r="J298" s="64">
        <v>1.0915193E-2</v>
      </c>
      <c r="K298" s="13">
        <f t="shared" si="292"/>
        <v>10787.352534731564</v>
      </c>
      <c r="L298" s="1">
        <f t="shared" si="311"/>
        <v>9742624.9121934529</v>
      </c>
      <c r="M298" s="63">
        <f t="shared" si="312"/>
        <v>3121.3178165950121</v>
      </c>
      <c r="N298" s="1">
        <f t="shared" si="313"/>
        <v>6117.7829205262233</v>
      </c>
      <c r="O298" s="23">
        <f t="shared" si="291"/>
        <v>6892.3525347315644</v>
      </c>
      <c r="P298" s="1">
        <f t="shared" si="293"/>
        <v>9742624.9121934529</v>
      </c>
      <c r="Q298" s="63">
        <f t="shared" si="294"/>
        <v>3121.3178165950121</v>
      </c>
      <c r="R298" s="1">
        <f t="shared" si="295"/>
        <v>6117.7829205262233</v>
      </c>
      <c r="T298" s="2"/>
    </row>
    <row r="299" spans="1:20" x14ac:dyDescent="0.3">
      <c r="A299" t="s">
        <v>148</v>
      </c>
      <c r="B299">
        <v>2008</v>
      </c>
      <c r="C299" t="s">
        <v>26</v>
      </c>
      <c r="D299" s="13">
        <v>3127</v>
      </c>
      <c r="E299" s="1"/>
      <c r="F299" s="1"/>
      <c r="G299" s="11"/>
      <c r="H299" s="1"/>
      <c r="I299" s="64">
        <v>0.36107098451259839</v>
      </c>
      <c r="J299" s="64">
        <v>1.0915193E-2</v>
      </c>
      <c r="K299" s="13">
        <f t="shared" si="292"/>
        <v>8660.3469515033648</v>
      </c>
      <c r="L299" s="1">
        <f t="shared" si="311"/>
        <v>6279380.8058480714</v>
      </c>
      <c r="M299" s="63">
        <f t="shared" si="312"/>
        <v>2505.8692715000261</v>
      </c>
      <c r="N299" s="1">
        <f t="shared" si="313"/>
        <v>4911.5037721400513</v>
      </c>
      <c r="O299" s="23">
        <f t="shared" si="291"/>
        <v>5533.3469515033648</v>
      </c>
      <c r="P299" s="1">
        <f t="shared" si="293"/>
        <v>6279380.8058480714</v>
      </c>
      <c r="Q299" s="63">
        <f t="shared" si="294"/>
        <v>2505.8692715000261</v>
      </c>
      <c r="R299" s="1">
        <f t="shared" si="295"/>
        <v>4911.5037721400513</v>
      </c>
      <c r="T299" s="2"/>
    </row>
    <row r="300" spans="1:20" x14ac:dyDescent="0.3">
      <c r="A300" t="s">
        <v>148</v>
      </c>
      <c r="B300">
        <v>2009</v>
      </c>
      <c r="C300" t="s">
        <v>26</v>
      </c>
      <c r="D300" s="13">
        <v>1615</v>
      </c>
      <c r="E300" s="1"/>
      <c r="F300" s="1"/>
      <c r="G300" s="11"/>
      <c r="H300" s="1"/>
      <c r="I300" s="64">
        <v>0.36107098451259839</v>
      </c>
      <c r="J300" s="64">
        <v>1.0915193E-2</v>
      </c>
      <c r="K300" s="13">
        <f t="shared" si="292"/>
        <v>4472.804709522844</v>
      </c>
      <c r="L300" s="1">
        <f t="shared" si="311"/>
        <v>1674966.4483188028</v>
      </c>
      <c r="M300" s="63">
        <f t="shared" si="312"/>
        <v>1294.2049483442731</v>
      </c>
      <c r="N300" s="1">
        <f t="shared" si="313"/>
        <v>2536.6416987547755</v>
      </c>
      <c r="O300" s="23">
        <f t="shared" si="291"/>
        <v>2857.804709522844</v>
      </c>
      <c r="P300" s="1">
        <f t="shared" si="293"/>
        <v>1674966.4483188028</v>
      </c>
      <c r="Q300" s="63">
        <f t="shared" si="294"/>
        <v>1294.2049483442731</v>
      </c>
      <c r="R300" s="1">
        <f t="shared" si="295"/>
        <v>2536.6416987547755</v>
      </c>
      <c r="T300" s="2"/>
    </row>
    <row r="301" spans="1:20" x14ac:dyDescent="0.3">
      <c r="A301" t="s">
        <v>148</v>
      </c>
      <c r="B301">
        <v>2010</v>
      </c>
      <c r="C301" t="s">
        <v>26</v>
      </c>
      <c r="D301" s="13">
        <v>3026</v>
      </c>
      <c r="E301" s="1"/>
      <c r="F301" s="1"/>
      <c r="G301" s="11"/>
      <c r="H301" s="1"/>
      <c r="I301" s="64">
        <v>0.36107098451259839</v>
      </c>
      <c r="J301" s="64">
        <v>1.0915193E-2</v>
      </c>
      <c r="K301" s="13">
        <f t="shared" si="292"/>
        <v>8380.623561000697</v>
      </c>
      <c r="L301" s="1">
        <f t="shared" si="311"/>
        <v>5880292.1826629303</v>
      </c>
      <c r="M301" s="63">
        <f t="shared" si="312"/>
        <v>2424.9313768976908</v>
      </c>
      <c r="N301" s="1">
        <f t="shared" si="313"/>
        <v>4752.8654987194741</v>
      </c>
      <c r="O301" s="23">
        <f t="shared" si="291"/>
        <v>5354.623561000697</v>
      </c>
      <c r="P301" s="1">
        <f t="shared" si="293"/>
        <v>5880292.1826629303</v>
      </c>
      <c r="Q301" s="63">
        <f t="shared" si="294"/>
        <v>2424.9313768976908</v>
      </c>
      <c r="R301" s="1">
        <f t="shared" si="295"/>
        <v>4752.8654987194741</v>
      </c>
      <c r="T301" s="2"/>
    </row>
    <row r="302" spans="1:20" x14ac:dyDescent="0.3">
      <c r="A302" t="s">
        <v>148</v>
      </c>
      <c r="B302">
        <v>2011</v>
      </c>
      <c r="C302" t="s">
        <v>26</v>
      </c>
      <c r="D302" s="13">
        <v>1401</v>
      </c>
      <c r="E302" s="1">
        <v>5103</v>
      </c>
      <c r="F302" s="1">
        <v>4278889.3409639662</v>
      </c>
      <c r="G302" s="1">
        <v>11028</v>
      </c>
      <c r="H302" s="1">
        <v>13086786.423362369</v>
      </c>
      <c r="I302" s="65">
        <f t="shared" ref="I302:I309" si="314">E302/(E302+G302)</f>
        <v>0.31634740561651481</v>
      </c>
      <c r="J302" s="65">
        <f t="shared" ref="J302:J309" si="315">((((E302)^2*H302)+((G302)^2*F302))/(E302+G302)^4)</f>
        <v>1.2718768521511558E-2</v>
      </c>
      <c r="K302" s="13">
        <f t="shared" si="292"/>
        <v>4428.6754850088182</v>
      </c>
      <c r="L302" s="1">
        <f t="shared" si="311"/>
        <v>2492666.7772778664</v>
      </c>
      <c r="M302" s="63">
        <f t="shared" si="312"/>
        <v>1578.8181583950275</v>
      </c>
      <c r="N302" s="1">
        <f t="shared" si="313"/>
        <v>3094.4835904542538</v>
      </c>
      <c r="O302" s="23">
        <f t="shared" si="291"/>
        <v>3027.6754850088182</v>
      </c>
      <c r="P302" s="1">
        <f t="shared" si="293"/>
        <v>2492666.7772778664</v>
      </c>
      <c r="Q302" s="63">
        <f t="shared" si="294"/>
        <v>1578.8181583950275</v>
      </c>
      <c r="R302" s="1">
        <f t="shared" si="295"/>
        <v>3094.4835904542538</v>
      </c>
    </row>
    <row r="303" spans="1:20" x14ac:dyDescent="0.3">
      <c r="A303" t="s">
        <v>148</v>
      </c>
      <c r="B303">
        <v>2012</v>
      </c>
      <c r="C303" t="s">
        <v>26</v>
      </c>
      <c r="D303" s="13">
        <v>1982</v>
      </c>
      <c r="E303" s="1">
        <v>6143</v>
      </c>
      <c r="F303" s="1">
        <v>8296035.86126527</v>
      </c>
      <c r="G303" s="1">
        <v>10254</v>
      </c>
      <c r="H303" s="1">
        <v>10869127.882177208</v>
      </c>
      <c r="I303" s="65">
        <f t="shared" si="314"/>
        <v>0.37464170275050312</v>
      </c>
      <c r="J303" s="65">
        <f t="shared" si="315"/>
        <v>1.7741124772011063E-2</v>
      </c>
      <c r="K303" s="13">
        <f t="shared" si="292"/>
        <v>5290.3880839980466</v>
      </c>
      <c r="L303" s="1">
        <f t="shared" si="311"/>
        <v>3537724.2288436573</v>
      </c>
      <c r="M303" s="63">
        <f t="shared" si="312"/>
        <v>1880.8838956308966</v>
      </c>
      <c r="N303" s="1">
        <f t="shared" si="313"/>
        <v>3686.5324354365575</v>
      </c>
      <c r="O303" s="23">
        <f t="shared" si="291"/>
        <v>3308.3880839980466</v>
      </c>
      <c r="P303" s="1">
        <f t="shared" si="293"/>
        <v>3537724.2288436573</v>
      </c>
      <c r="Q303" s="63">
        <f t="shared" si="294"/>
        <v>1880.8838956308966</v>
      </c>
      <c r="R303" s="1">
        <f t="shared" si="295"/>
        <v>3686.5324354365575</v>
      </c>
    </row>
    <row r="304" spans="1:20" x14ac:dyDescent="0.3">
      <c r="A304" t="s">
        <v>148</v>
      </c>
      <c r="B304">
        <v>2013</v>
      </c>
      <c r="C304" t="s">
        <v>26</v>
      </c>
      <c r="D304" s="13">
        <v>2044</v>
      </c>
      <c r="E304" s="1">
        <v>5143</v>
      </c>
      <c r="F304" s="1">
        <v>9264782.1911912225</v>
      </c>
      <c r="G304" s="1">
        <v>19857</v>
      </c>
      <c r="H304" s="1">
        <v>35987242.087667599</v>
      </c>
      <c r="I304" s="65">
        <f t="shared" si="314"/>
        <v>0.20571999999999999</v>
      </c>
      <c r="J304" s="65">
        <f t="shared" si="315"/>
        <v>1.1788765412772885E-2</v>
      </c>
      <c r="K304" s="13">
        <f t="shared" si="292"/>
        <v>9935.8351156912322</v>
      </c>
      <c r="L304" s="1">
        <f t="shared" si="311"/>
        <v>27499452.414966449</v>
      </c>
      <c r="M304" s="63">
        <f t="shared" si="312"/>
        <v>5243.9920304064581</v>
      </c>
      <c r="N304" s="1">
        <f t="shared" si="313"/>
        <v>10278.224379596657</v>
      </c>
      <c r="O304" s="23">
        <f t="shared" si="291"/>
        <v>7891.8351156912322</v>
      </c>
      <c r="P304" s="1">
        <f t="shared" si="293"/>
        <v>27499452.414966449</v>
      </c>
      <c r="Q304" s="63">
        <f t="shared" si="294"/>
        <v>5243.9920304064581</v>
      </c>
      <c r="R304" s="1">
        <f t="shared" si="295"/>
        <v>10278.224379596657</v>
      </c>
    </row>
    <row r="305" spans="1:20" x14ac:dyDescent="0.3">
      <c r="A305" t="s">
        <v>148</v>
      </c>
      <c r="B305">
        <v>2014</v>
      </c>
      <c r="C305" t="s">
        <v>26</v>
      </c>
      <c r="D305" s="13">
        <v>2308</v>
      </c>
      <c r="E305" s="1">
        <v>10435</v>
      </c>
      <c r="F305" s="1">
        <v>14459575.30219619</v>
      </c>
      <c r="G305" s="1">
        <v>21328</v>
      </c>
      <c r="H305" s="1">
        <v>31689712.902802799</v>
      </c>
      <c r="I305" s="65">
        <f t="shared" si="314"/>
        <v>0.32852690237068288</v>
      </c>
      <c r="J305" s="65">
        <f t="shared" si="315"/>
        <v>9.8521777556282442E-3</v>
      </c>
      <c r="K305" s="13">
        <f t="shared" si="292"/>
        <v>7025.2998562529947</v>
      </c>
      <c r="L305" s="1">
        <f t="shared" si="311"/>
        <v>4505262.4204985779</v>
      </c>
      <c r="M305" s="63">
        <f t="shared" si="312"/>
        <v>2122.5603455493506</v>
      </c>
      <c r="N305" s="1">
        <f t="shared" si="313"/>
        <v>4160.2182772767273</v>
      </c>
      <c r="O305" s="23">
        <f t="shared" si="291"/>
        <v>4717.2998562529947</v>
      </c>
      <c r="P305" s="1">
        <f t="shared" si="293"/>
        <v>4505262.4204985779</v>
      </c>
      <c r="Q305" s="63">
        <f t="shared" si="294"/>
        <v>2122.5603455493506</v>
      </c>
      <c r="R305" s="1">
        <f t="shared" si="295"/>
        <v>4160.2182772767273</v>
      </c>
    </row>
    <row r="306" spans="1:20" x14ac:dyDescent="0.3">
      <c r="A306" t="s">
        <v>148</v>
      </c>
      <c r="B306">
        <v>2015</v>
      </c>
      <c r="C306" t="s">
        <v>26</v>
      </c>
      <c r="D306" s="13">
        <v>3002</v>
      </c>
      <c r="E306" s="1">
        <v>12791</v>
      </c>
      <c r="F306" s="1">
        <v>15179087.334277289</v>
      </c>
      <c r="G306" s="1">
        <v>14352</v>
      </c>
      <c r="H306" s="1">
        <v>22755538.069073085</v>
      </c>
      <c r="I306" s="65">
        <f t="shared" si="314"/>
        <v>0.47124488818479904</v>
      </c>
      <c r="J306" s="65">
        <f t="shared" si="315"/>
        <v>1.2619282580116532E-2</v>
      </c>
      <c r="K306" s="13">
        <f t="shared" si="292"/>
        <v>6370.3608787428657</v>
      </c>
      <c r="L306" s="1">
        <f t="shared" si="311"/>
        <v>2306053.7852344951</v>
      </c>
      <c r="M306" s="63">
        <f t="shared" si="312"/>
        <v>1518.569651097537</v>
      </c>
      <c r="N306" s="1">
        <f t="shared" si="313"/>
        <v>2976.3965161511724</v>
      </c>
      <c r="O306" s="23">
        <f t="shared" si="291"/>
        <v>3368.3608787428657</v>
      </c>
      <c r="P306" s="1">
        <f t="shared" si="293"/>
        <v>2306053.7852344951</v>
      </c>
      <c r="Q306" s="63">
        <f t="shared" si="294"/>
        <v>1518.569651097537</v>
      </c>
      <c r="R306" s="1">
        <f t="shared" si="295"/>
        <v>2976.3965161511724</v>
      </c>
    </row>
    <row r="307" spans="1:20" x14ac:dyDescent="0.3">
      <c r="A307" t="s">
        <v>148</v>
      </c>
      <c r="B307">
        <v>2016</v>
      </c>
      <c r="C307" t="s">
        <v>26</v>
      </c>
      <c r="D307" s="13">
        <v>2634</v>
      </c>
      <c r="E307" s="1">
        <v>9104</v>
      </c>
      <c r="F307" s="1">
        <v>19545469.722485486</v>
      </c>
      <c r="G307" s="1">
        <v>16191</v>
      </c>
      <c r="H307" s="1">
        <v>17109280.145145152</v>
      </c>
      <c r="I307" s="65">
        <f t="shared" si="314"/>
        <v>0.35991302628978061</v>
      </c>
      <c r="J307" s="65">
        <f t="shared" si="315"/>
        <v>1.5979525265430585E-2</v>
      </c>
      <c r="K307" s="13">
        <f t="shared" si="292"/>
        <v>7318.4347539543051</v>
      </c>
      <c r="L307" s="1">
        <f t="shared" si="311"/>
        <v>6607012.8698088462</v>
      </c>
      <c r="M307" s="63">
        <f t="shared" si="312"/>
        <v>2570.411031296132</v>
      </c>
      <c r="N307" s="1">
        <f t="shared" si="313"/>
        <v>5038.0056213404187</v>
      </c>
      <c r="O307" s="23">
        <f t="shared" si="291"/>
        <v>4684.4347539543051</v>
      </c>
      <c r="P307" s="1">
        <f t="shared" si="293"/>
        <v>6607012.8698088462</v>
      </c>
      <c r="Q307" s="63">
        <f t="shared" si="294"/>
        <v>2570.411031296132</v>
      </c>
      <c r="R307" s="1">
        <f t="shared" si="295"/>
        <v>5038.0056213404187</v>
      </c>
    </row>
    <row r="308" spans="1:20" x14ac:dyDescent="0.3">
      <c r="A308" t="s">
        <v>148</v>
      </c>
      <c r="B308">
        <v>2017</v>
      </c>
      <c r="C308" t="s">
        <v>26</v>
      </c>
      <c r="D308" s="13">
        <v>5303</v>
      </c>
      <c r="E308" s="1">
        <v>9765</v>
      </c>
      <c r="F308" s="1">
        <v>12441996.569729762</v>
      </c>
      <c r="G308" s="1">
        <v>18910</v>
      </c>
      <c r="H308" s="1">
        <v>22665404.957748782</v>
      </c>
      <c r="I308" s="65">
        <f t="shared" si="314"/>
        <v>0.34054054054054056</v>
      </c>
      <c r="J308" s="65">
        <f t="shared" si="315"/>
        <v>9.7771521013241842E-3</v>
      </c>
      <c r="K308" s="13">
        <f t="shared" si="292"/>
        <v>15572.301587301587</v>
      </c>
      <c r="L308" s="1">
        <f t="shared" si="311"/>
        <v>20444681.136453528</v>
      </c>
      <c r="M308" s="63">
        <f t="shared" si="312"/>
        <v>4521.5794957573762</v>
      </c>
      <c r="N308" s="1">
        <f t="shared" si="313"/>
        <v>8862.2958116844566</v>
      </c>
      <c r="O308" s="23">
        <f t="shared" si="291"/>
        <v>10269.301587301587</v>
      </c>
      <c r="P308" s="1">
        <f t="shared" si="293"/>
        <v>20444681.136453528</v>
      </c>
      <c r="Q308" s="63">
        <f t="shared" si="294"/>
        <v>4521.5794957573762</v>
      </c>
      <c r="R308" s="1">
        <f t="shared" si="295"/>
        <v>8862.2958116844566</v>
      </c>
    </row>
    <row r="309" spans="1:20" x14ac:dyDescent="0.3">
      <c r="A309" t="s">
        <v>148</v>
      </c>
      <c r="B309">
        <v>2018</v>
      </c>
      <c r="C309" t="s">
        <v>26</v>
      </c>
      <c r="D309" s="13">
        <v>12062</v>
      </c>
      <c r="E309" s="1">
        <v>14044</v>
      </c>
      <c r="F309" s="1">
        <v>16042905.51621823</v>
      </c>
      <c r="G309" s="1">
        <v>14522</v>
      </c>
      <c r="H309" s="1">
        <v>14076332.612203192</v>
      </c>
      <c r="I309" s="65">
        <f t="shared" si="314"/>
        <v>0.49163341034796609</v>
      </c>
      <c r="J309" s="65">
        <f t="shared" si="315"/>
        <v>9.2502697114247995E-3</v>
      </c>
      <c r="K309" s="13">
        <f t="shared" si="292"/>
        <v>24534.540871546567</v>
      </c>
      <c r="L309" s="1">
        <f t="shared" si="311"/>
        <v>23037083.064362518</v>
      </c>
      <c r="M309" s="63">
        <f t="shared" si="312"/>
        <v>4799.6961429201456</v>
      </c>
      <c r="N309" s="1">
        <f t="shared" si="313"/>
        <v>9407.404440123486</v>
      </c>
      <c r="O309" s="23">
        <f t="shared" si="291"/>
        <v>12472.540871546567</v>
      </c>
      <c r="P309" s="1">
        <f t="shared" si="293"/>
        <v>23037083.064362518</v>
      </c>
      <c r="Q309" s="63">
        <f t="shared" si="294"/>
        <v>4799.6961429201456</v>
      </c>
      <c r="R309" s="1">
        <f t="shared" si="295"/>
        <v>9407.404440123486</v>
      </c>
    </row>
    <row r="310" spans="1:20" x14ac:dyDescent="0.3">
      <c r="A310" t="s">
        <v>148</v>
      </c>
      <c r="B310">
        <v>2019</v>
      </c>
      <c r="C310" t="s">
        <v>26</v>
      </c>
      <c r="D310" s="13">
        <v>10177</v>
      </c>
      <c r="E310" s="1">
        <v>7591</v>
      </c>
      <c r="F310" s="1">
        <v>7460659.6113503464</v>
      </c>
      <c r="G310" s="1">
        <v>23388</v>
      </c>
      <c r="H310" s="1">
        <v>47407280.728123136</v>
      </c>
      <c r="I310" s="65">
        <f t="shared" ref="I310:I313" si="316">E310/(E310+G310)</f>
        <v>0.2450369605216437</v>
      </c>
      <c r="J310" s="65">
        <f t="shared" ref="J310:J312" si="317">((((E310)^2*H310)+((G310)^2*F310))/(E310+G310)^4)</f>
        <v>7.3969347942795718E-3</v>
      </c>
      <c r="K310" s="13">
        <f t="shared" ref="K310:K312" si="318">D310/I310</f>
        <v>41532.50994598867</v>
      </c>
      <c r="L310" s="1">
        <f t="shared" ref="L310:L312" si="319">(D310^2)*J310*(1/(I310^4))</f>
        <v>212502944.55987427</v>
      </c>
      <c r="M310" s="63">
        <f t="shared" ref="M310:M312" si="320">SQRT(L310)</f>
        <v>14577.48073433384</v>
      </c>
      <c r="N310" s="1">
        <f t="shared" ref="N310:N312" si="321">(1.96*M310)</f>
        <v>28571.862239294325</v>
      </c>
      <c r="O310" s="23">
        <f t="shared" ref="O310:O312" si="322">K310-D310</f>
        <v>31355.50994598867</v>
      </c>
      <c r="P310" s="1">
        <f t="shared" ref="P310:P312" si="323">L310</f>
        <v>212502944.55987427</v>
      </c>
      <c r="Q310" s="63">
        <f t="shared" ref="Q310:Q312" si="324">SQRT(P310)</f>
        <v>14577.48073433384</v>
      </c>
      <c r="R310" s="1">
        <f t="shared" ref="R310:R312" si="325">(1.96*Q310)</f>
        <v>28571.862239294325</v>
      </c>
    </row>
    <row r="311" spans="1:20" x14ac:dyDescent="0.3">
      <c r="A311" t="s">
        <v>148</v>
      </c>
      <c r="B311">
        <v>2020</v>
      </c>
      <c r="C311" t="s">
        <v>26</v>
      </c>
      <c r="D311" s="13">
        <v>3720</v>
      </c>
      <c r="E311" s="53">
        <v>4545</v>
      </c>
      <c r="F311" s="1">
        <v>2883802.7477777866</v>
      </c>
      <c r="G311" s="1">
        <v>16537</v>
      </c>
      <c r="H311" s="1">
        <v>13576575.953504493</v>
      </c>
      <c r="I311" s="65">
        <f t="shared" si="316"/>
        <v>0.21558675647471776</v>
      </c>
      <c r="J311" s="65">
        <f t="shared" si="317"/>
        <v>5.4121255057023449E-3</v>
      </c>
      <c r="K311" s="13">
        <f t="shared" si="318"/>
        <v>17255.234323432345</v>
      </c>
      <c r="L311" s="1">
        <f t="shared" si="319"/>
        <v>34670924.696169145</v>
      </c>
      <c r="M311" s="63">
        <f t="shared" si="320"/>
        <v>5888.2021616253251</v>
      </c>
      <c r="N311" s="1">
        <f t="shared" si="321"/>
        <v>11540.876236785636</v>
      </c>
      <c r="O311" s="23">
        <f t="shared" si="322"/>
        <v>13535.234323432345</v>
      </c>
      <c r="P311" s="1">
        <f t="shared" si="323"/>
        <v>34670924.696169145</v>
      </c>
      <c r="Q311" s="63">
        <f t="shared" si="324"/>
        <v>5888.2021616253251</v>
      </c>
      <c r="R311" s="1">
        <f t="shared" si="325"/>
        <v>11540.876236785636</v>
      </c>
    </row>
    <row r="312" spans="1:20" x14ac:dyDescent="0.3">
      <c r="A312" t="s">
        <v>148</v>
      </c>
      <c r="B312">
        <v>2021</v>
      </c>
      <c r="C312" t="s">
        <v>26</v>
      </c>
      <c r="D312" s="13">
        <v>7202</v>
      </c>
      <c r="E312" s="53">
        <v>15235</v>
      </c>
      <c r="F312" s="1">
        <v>32203569.054957986</v>
      </c>
      <c r="G312" s="1">
        <v>27397</v>
      </c>
      <c r="H312" s="1">
        <v>24785989.477059074</v>
      </c>
      <c r="I312" s="65">
        <f t="shared" si="316"/>
        <v>0.35736066804278477</v>
      </c>
      <c r="J312" s="65">
        <f t="shared" si="317"/>
        <v>9.0591749761978844E-3</v>
      </c>
      <c r="K312" s="13">
        <f t="shared" si="318"/>
        <v>20153.30909090909</v>
      </c>
      <c r="L312" s="1">
        <f t="shared" si="319"/>
        <v>28811633.178035498</v>
      </c>
      <c r="M312" s="63">
        <f t="shared" si="320"/>
        <v>5367.6468939410961</v>
      </c>
      <c r="N312" s="1">
        <f t="shared" si="321"/>
        <v>10520.587912124549</v>
      </c>
      <c r="O312" s="23">
        <f t="shared" si="322"/>
        <v>12951.30909090909</v>
      </c>
      <c r="P312" s="1">
        <f t="shared" si="323"/>
        <v>28811633.178035498</v>
      </c>
      <c r="Q312" s="63">
        <f t="shared" si="324"/>
        <v>5367.6468939410961</v>
      </c>
      <c r="R312" s="1">
        <f t="shared" si="325"/>
        <v>10520.587912124549</v>
      </c>
    </row>
    <row r="313" spans="1:20" x14ac:dyDescent="0.3">
      <c r="A313" t="s">
        <v>148</v>
      </c>
      <c r="B313">
        <v>2022</v>
      </c>
      <c r="C313" t="s">
        <v>26</v>
      </c>
      <c r="D313" s="13">
        <v>9134</v>
      </c>
      <c r="E313" s="53">
        <v>14675</v>
      </c>
      <c r="F313" s="1">
        <v>23960157.535431378</v>
      </c>
      <c r="G313" s="1">
        <v>30843</v>
      </c>
      <c r="H313" s="1">
        <v>35142003.964763761</v>
      </c>
      <c r="I313" s="65">
        <f t="shared" si="316"/>
        <v>0.32239992969814141</v>
      </c>
      <c r="J313" s="65">
        <f t="shared" ref="J313" si="326">((((E313)^2*H313)+((G313)^2*F313))/(E313+G313)^4)</f>
        <v>7.0726936209466003E-3</v>
      </c>
      <c r="K313" s="13">
        <f t="shared" ref="K313" si="327">D313/I313</f>
        <v>28331.271686541735</v>
      </c>
      <c r="L313" s="1">
        <f t="shared" ref="L313" si="328">(D313^2)*J313*(1/(I313^4))</f>
        <v>54616907.53258644</v>
      </c>
      <c r="M313" s="63">
        <f t="shared" ref="M313" si="329">SQRT(L313)</f>
        <v>7390.3252656825898</v>
      </c>
      <c r="N313" s="1">
        <f t="shared" ref="N313" si="330">(1.96*M313)</f>
        <v>14485.037520737877</v>
      </c>
      <c r="O313" s="23">
        <f t="shared" ref="O313" si="331">K313-D313</f>
        <v>19197.271686541735</v>
      </c>
      <c r="P313" s="1">
        <f t="shared" ref="P313" si="332">L313</f>
        <v>54616907.53258644</v>
      </c>
      <c r="Q313" s="63">
        <f t="shared" ref="Q313" si="333">SQRT(P313)</f>
        <v>7390.3252656825898</v>
      </c>
      <c r="R313" s="1">
        <f t="shared" ref="R313" si="334">(1.96*Q313)</f>
        <v>14485.037520737877</v>
      </c>
    </row>
    <row r="314" spans="1:20" x14ac:dyDescent="0.3">
      <c r="A314" t="s">
        <v>148</v>
      </c>
      <c r="B314">
        <v>1999</v>
      </c>
      <c r="C314" t="s">
        <v>27</v>
      </c>
      <c r="D314" s="13">
        <v>4102</v>
      </c>
      <c r="E314" s="1"/>
      <c r="F314" s="1"/>
      <c r="G314" s="1"/>
      <c r="H314" s="1"/>
      <c r="I314" s="64">
        <v>0.51011550037460196</v>
      </c>
      <c r="J314" s="64">
        <v>3.2860561000000003E-2</v>
      </c>
      <c r="K314" s="13">
        <f t="shared" si="292"/>
        <v>8041.3161274019458</v>
      </c>
      <c r="L314" s="1">
        <f t="shared" si="311"/>
        <v>8165677.1442993488</v>
      </c>
      <c r="M314" s="63">
        <f t="shared" si="312"/>
        <v>2857.5648976531311</v>
      </c>
      <c r="N314" s="1">
        <f t="shared" si="313"/>
        <v>5600.827199400137</v>
      </c>
      <c r="O314" s="23">
        <f t="shared" si="291"/>
        <v>3939.3161274019458</v>
      </c>
      <c r="P314" s="1">
        <f t="shared" si="293"/>
        <v>8165677.1442993488</v>
      </c>
      <c r="Q314" s="63">
        <f t="shared" si="294"/>
        <v>2857.5648976531311</v>
      </c>
      <c r="R314" s="1">
        <f t="shared" si="295"/>
        <v>5600.827199400137</v>
      </c>
    </row>
    <row r="315" spans="1:20" x14ac:dyDescent="0.3">
      <c r="A315" t="s">
        <v>148</v>
      </c>
      <c r="B315">
        <v>2000</v>
      </c>
      <c r="C315" t="s">
        <v>27</v>
      </c>
      <c r="D315" s="13">
        <v>4468</v>
      </c>
      <c r="E315" s="1"/>
      <c r="F315" s="1"/>
      <c r="G315" s="1"/>
      <c r="H315" s="1"/>
      <c r="I315" s="64">
        <v>0.51011550037460196</v>
      </c>
      <c r="J315" s="64">
        <v>3.2860561000000003E-2</v>
      </c>
      <c r="K315" s="13">
        <f t="shared" si="292"/>
        <v>8758.8006965460499</v>
      </c>
      <c r="L315" s="1">
        <f t="shared" si="311"/>
        <v>9687845.8883965574</v>
      </c>
      <c r="M315" s="63">
        <f t="shared" si="312"/>
        <v>3112.530463850363</v>
      </c>
      <c r="N315" s="1">
        <f t="shared" si="313"/>
        <v>6100.5597091467116</v>
      </c>
      <c r="O315" s="23">
        <f t="shared" si="291"/>
        <v>4290.8006965460499</v>
      </c>
      <c r="P315" s="1">
        <f t="shared" si="293"/>
        <v>9687845.8883965574</v>
      </c>
      <c r="Q315" s="63">
        <f t="shared" si="294"/>
        <v>3112.530463850363</v>
      </c>
      <c r="R315" s="1">
        <f t="shared" si="295"/>
        <v>6100.5597091467116</v>
      </c>
    </row>
    <row r="316" spans="1:20" x14ac:dyDescent="0.3">
      <c r="A316" t="s">
        <v>148</v>
      </c>
      <c r="B316">
        <v>2001</v>
      </c>
      <c r="C316" t="s">
        <v>27</v>
      </c>
      <c r="D316" s="13">
        <v>3276</v>
      </c>
      <c r="E316" s="1"/>
      <c r="F316" s="1"/>
      <c r="G316" s="1"/>
      <c r="H316" s="1"/>
      <c r="I316" s="64">
        <v>0.51011550037460196</v>
      </c>
      <c r="J316" s="64">
        <v>3.2860561000000003E-2</v>
      </c>
      <c r="K316" s="13">
        <f t="shared" si="292"/>
        <v>6422.0749959455816</v>
      </c>
      <c r="L316" s="1">
        <f t="shared" si="311"/>
        <v>5208212.2996570161</v>
      </c>
      <c r="M316" s="63">
        <f t="shared" si="312"/>
        <v>2282.1508056342414</v>
      </c>
      <c r="N316" s="1">
        <f t="shared" si="313"/>
        <v>4473.0155790431127</v>
      </c>
      <c r="O316" s="23">
        <f t="shared" si="291"/>
        <v>3146.0749959455816</v>
      </c>
      <c r="P316" s="1">
        <f t="shared" si="293"/>
        <v>5208212.2996570161</v>
      </c>
      <c r="Q316" s="63">
        <f t="shared" si="294"/>
        <v>2282.1508056342414</v>
      </c>
      <c r="R316" s="1">
        <f t="shared" si="295"/>
        <v>4473.0155790431127</v>
      </c>
    </row>
    <row r="317" spans="1:20" x14ac:dyDescent="0.3">
      <c r="A317" t="s">
        <v>148</v>
      </c>
      <c r="B317">
        <v>2002</v>
      </c>
      <c r="C317" t="s">
        <v>27</v>
      </c>
      <c r="D317" s="13">
        <v>5386</v>
      </c>
      <c r="E317" s="1"/>
      <c r="F317" s="1"/>
      <c r="G317" s="1"/>
      <c r="H317" s="1"/>
      <c r="I317" s="64">
        <v>0.51011550037460196</v>
      </c>
      <c r="J317" s="64">
        <v>3.2860561000000003E-2</v>
      </c>
      <c r="K317" s="13">
        <f t="shared" si="292"/>
        <v>10558.393140464867</v>
      </c>
      <c r="L317" s="1">
        <f t="shared" si="311"/>
        <v>14077761.095969837</v>
      </c>
      <c r="M317" s="63">
        <f t="shared" si="312"/>
        <v>3752.0342610335847</v>
      </c>
      <c r="N317" s="1">
        <f t="shared" si="313"/>
        <v>7353.9871516258263</v>
      </c>
      <c r="O317" s="23">
        <f t="shared" si="291"/>
        <v>5172.3931404648665</v>
      </c>
      <c r="P317" s="1">
        <f t="shared" si="293"/>
        <v>14077761.095969837</v>
      </c>
      <c r="Q317" s="63">
        <f t="shared" si="294"/>
        <v>3752.0342610335847</v>
      </c>
      <c r="R317" s="1">
        <f t="shared" si="295"/>
        <v>7353.9871516258263</v>
      </c>
    </row>
    <row r="318" spans="1:20" x14ac:dyDescent="0.3">
      <c r="A318" t="s">
        <v>148</v>
      </c>
      <c r="B318">
        <v>2003</v>
      </c>
      <c r="C318" t="s">
        <v>27</v>
      </c>
      <c r="D318" s="13">
        <v>4577</v>
      </c>
      <c r="E318" s="1"/>
      <c r="F318" s="1"/>
      <c r="G318" s="1"/>
      <c r="H318" s="1"/>
      <c r="I318" s="64">
        <v>0.51011550037460196</v>
      </c>
      <c r="J318" s="64">
        <v>3.2860561000000003E-2</v>
      </c>
      <c r="K318" s="13">
        <f t="shared" si="292"/>
        <v>8972.4777950069983</v>
      </c>
      <c r="L318" s="1">
        <f t="shared" si="311"/>
        <v>10166295.230570348</v>
      </c>
      <c r="M318" s="63">
        <f t="shared" si="312"/>
        <v>3188.4628319254953</v>
      </c>
      <c r="N318" s="1">
        <f t="shared" si="313"/>
        <v>6249.3871505739708</v>
      </c>
      <c r="O318" s="23">
        <f t="shared" si="291"/>
        <v>4395.4777950069983</v>
      </c>
      <c r="P318" s="1">
        <f t="shared" si="293"/>
        <v>10166295.230570348</v>
      </c>
      <c r="Q318" s="63">
        <f t="shared" si="294"/>
        <v>3188.4628319254953</v>
      </c>
      <c r="R318" s="1">
        <f t="shared" si="295"/>
        <v>6249.3871505739708</v>
      </c>
    </row>
    <row r="319" spans="1:20" x14ac:dyDescent="0.3">
      <c r="A319" t="s">
        <v>148</v>
      </c>
      <c r="B319">
        <v>2004</v>
      </c>
      <c r="C319" t="s">
        <v>27</v>
      </c>
      <c r="D319" s="13">
        <v>4886</v>
      </c>
      <c r="E319" s="1"/>
      <c r="F319" s="1"/>
      <c r="G319" s="11"/>
      <c r="H319" s="1"/>
      <c r="I319" s="64">
        <v>0.51011550037460196</v>
      </c>
      <c r="J319" s="64">
        <v>3.2860561000000003E-2</v>
      </c>
      <c r="K319" s="13">
        <f t="shared" si="292"/>
        <v>9578.2229640384958</v>
      </c>
      <c r="L319" s="1">
        <f t="shared" si="311"/>
        <v>11585314.236075029</v>
      </c>
      <c r="M319" s="63">
        <f t="shared" si="312"/>
        <v>3403.7206460100438</v>
      </c>
      <c r="N319" s="1">
        <f t="shared" si="313"/>
        <v>6671.292466179686</v>
      </c>
      <c r="O319" s="23">
        <f t="shared" si="291"/>
        <v>4692.2229640384958</v>
      </c>
      <c r="P319" s="1">
        <f t="shared" si="293"/>
        <v>11585314.236075029</v>
      </c>
      <c r="Q319" s="63">
        <f t="shared" si="294"/>
        <v>3403.7206460100438</v>
      </c>
      <c r="R319" s="1">
        <f t="shared" si="295"/>
        <v>6671.292466179686</v>
      </c>
      <c r="T319" s="2"/>
    </row>
    <row r="320" spans="1:20" x14ac:dyDescent="0.3">
      <c r="A320" t="s">
        <v>148</v>
      </c>
      <c r="B320">
        <v>2005</v>
      </c>
      <c r="C320" t="s">
        <v>27</v>
      </c>
      <c r="D320" s="13">
        <v>6899</v>
      </c>
      <c r="E320" s="1"/>
      <c r="F320" s="1"/>
      <c r="G320" s="11"/>
      <c r="H320" s="1"/>
      <c r="I320" s="64">
        <v>0.51011550037460196</v>
      </c>
      <c r="J320" s="64">
        <v>3.2860561000000003E-2</v>
      </c>
      <c r="K320" s="13">
        <f t="shared" si="292"/>
        <v>13524.388094331063</v>
      </c>
      <c r="L320" s="1">
        <f t="shared" ref="L320:L343" si="335">(D320^2)*J320*(1/(I320^4))</f>
        <v>23097936.473008603</v>
      </c>
      <c r="M320" s="63">
        <f t="shared" si="312"/>
        <v>4806.03126009482</v>
      </c>
      <c r="N320" s="1">
        <f t="shared" si="313"/>
        <v>9419.8212697858471</v>
      </c>
      <c r="O320" s="23">
        <f t="shared" si="291"/>
        <v>6625.3880943310633</v>
      </c>
      <c r="P320" s="1">
        <f t="shared" si="293"/>
        <v>23097936.473008603</v>
      </c>
      <c r="Q320" s="63">
        <f t="shared" si="294"/>
        <v>4806.03126009482</v>
      </c>
      <c r="R320" s="1">
        <f t="shared" si="295"/>
        <v>9419.8212697858471</v>
      </c>
      <c r="T320" s="2"/>
    </row>
    <row r="321" spans="1:20" x14ac:dyDescent="0.3">
      <c r="A321" t="s">
        <v>148</v>
      </c>
      <c r="B321">
        <v>2006</v>
      </c>
      <c r="C321" t="s">
        <v>27</v>
      </c>
      <c r="D321" s="13">
        <v>2288</v>
      </c>
      <c r="E321" s="1"/>
      <c r="F321" s="1"/>
      <c r="G321" s="11"/>
      <c r="H321" s="1"/>
      <c r="I321" s="64">
        <v>0.51011550037460196</v>
      </c>
      <c r="J321" s="64">
        <v>3.2860561000000003E-2</v>
      </c>
      <c r="K321" s="13">
        <f t="shared" si="292"/>
        <v>4485.2587273270728</v>
      </c>
      <c r="L321" s="1">
        <f t="shared" si="335"/>
        <v>2540463.3439496052</v>
      </c>
      <c r="M321" s="63">
        <f t="shared" si="312"/>
        <v>1593.8831023477239</v>
      </c>
      <c r="N321" s="1">
        <f t="shared" si="313"/>
        <v>3124.0108806015387</v>
      </c>
      <c r="O321" s="23">
        <f t="shared" si="291"/>
        <v>2197.2587273270728</v>
      </c>
      <c r="P321" s="1">
        <f t="shared" si="293"/>
        <v>2540463.3439496052</v>
      </c>
      <c r="Q321" s="63">
        <f t="shared" si="294"/>
        <v>1593.8831023477239</v>
      </c>
      <c r="R321" s="1">
        <f t="shared" si="295"/>
        <v>3124.0108806015387</v>
      </c>
      <c r="T321" s="2"/>
    </row>
    <row r="322" spans="1:20" x14ac:dyDescent="0.3">
      <c r="A322" t="s">
        <v>148</v>
      </c>
      <c r="B322">
        <v>2007</v>
      </c>
      <c r="C322" t="s">
        <v>27</v>
      </c>
      <c r="D322" s="13">
        <v>2461</v>
      </c>
      <c r="E322" s="1"/>
      <c r="F322" s="1"/>
      <c r="G322" s="11"/>
      <c r="H322" s="1"/>
      <c r="I322" s="64">
        <v>0.51011550037460196</v>
      </c>
      <c r="J322" s="64">
        <v>3.2860561000000003E-2</v>
      </c>
      <c r="K322" s="13">
        <f t="shared" si="292"/>
        <v>4824.3976083705966</v>
      </c>
      <c r="L322" s="1">
        <f t="shared" si="335"/>
        <v>2939166.0335547063</v>
      </c>
      <c r="M322" s="63">
        <f t="shared" si="312"/>
        <v>1714.3996131458694</v>
      </c>
      <c r="N322" s="1">
        <f t="shared" si="313"/>
        <v>3360.2232417659038</v>
      </c>
      <c r="O322" s="23">
        <f t="shared" si="291"/>
        <v>2363.3976083705966</v>
      </c>
      <c r="P322" s="1">
        <f t="shared" si="293"/>
        <v>2939166.0335547063</v>
      </c>
      <c r="Q322" s="63">
        <f t="shared" si="294"/>
        <v>1714.3996131458694</v>
      </c>
      <c r="R322" s="1">
        <f t="shared" si="295"/>
        <v>3360.2232417659038</v>
      </c>
      <c r="T322" s="2"/>
    </row>
    <row r="323" spans="1:20" x14ac:dyDescent="0.3">
      <c r="A323" t="s">
        <v>148</v>
      </c>
      <c r="B323">
        <v>2008</v>
      </c>
      <c r="C323" t="s">
        <v>27</v>
      </c>
      <c r="D323" s="13">
        <v>3407</v>
      </c>
      <c r="E323" s="1"/>
      <c r="F323" s="1"/>
      <c r="G323" s="11"/>
      <c r="H323" s="1"/>
      <c r="I323" s="64">
        <v>0.51011550037460196</v>
      </c>
      <c r="J323" s="64">
        <v>3.2860561000000003E-2</v>
      </c>
      <c r="K323" s="13">
        <f t="shared" si="292"/>
        <v>6678.8795821692902</v>
      </c>
      <c r="L323" s="1">
        <f t="shared" si="335"/>
        <v>5633070.1520270882</v>
      </c>
      <c r="M323" s="63">
        <f t="shared" si="312"/>
        <v>2373.408972770409</v>
      </c>
      <c r="N323" s="1">
        <f t="shared" si="313"/>
        <v>4651.8815866300019</v>
      </c>
      <c r="O323" s="23">
        <f t="shared" si="291"/>
        <v>3271.8795821692902</v>
      </c>
      <c r="P323" s="1">
        <f t="shared" si="293"/>
        <v>5633070.1520270882</v>
      </c>
      <c r="Q323" s="63">
        <f t="shared" si="294"/>
        <v>2373.408972770409</v>
      </c>
      <c r="R323" s="1">
        <f t="shared" si="295"/>
        <v>4651.8815866300019</v>
      </c>
      <c r="T323" s="2"/>
    </row>
    <row r="324" spans="1:20" x14ac:dyDescent="0.3">
      <c r="A324" t="s">
        <v>148</v>
      </c>
      <c r="B324">
        <v>2009</v>
      </c>
      <c r="C324" t="s">
        <v>27</v>
      </c>
      <c r="D324" s="13">
        <v>1253</v>
      </c>
      <c r="E324" s="1"/>
      <c r="F324" s="1"/>
      <c r="G324" s="11"/>
      <c r="H324" s="1"/>
      <c r="I324" s="64">
        <v>0.51011550037460196</v>
      </c>
      <c r="J324" s="64">
        <v>3.2860561000000003E-2</v>
      </c>
      <c r="K324" s="13">
        <f t="shared" si="292"/>
        <v>2456.3064621244853</v>
      </c>
      <c r="L324" s="1">
        <f t="shared" si="335"/>
        <v>761908.87890509923</v>
      </c>
      <c r="M324" s="63">
        <f t="shared" si="312"/>
        <v>872.87391924899396</v>
      </c>
      <c r="N324" s="1">
        <f t="shared" si="313"/>
        <v>1710.832881728028</v>
      </c>
      <c r="O324" s="23">
        <f t="shared" si="291"/>
        <v>1203.3064621244853</v>
      </c>
      <c r="P324" s="1">
        <f t="shared" si="293"/>
        <v>761908.87890509923</v>
      </c>
      <c r="Q324" s="63">
        <f t="shared" si="294"/>
        <v>872.87391924899396</v>
      </c>
      <c r="R324" s="1">
        <f t="shared" si="295"/>
        <v>1710.832881728028</v>
      </c>
      <c r="T324" s="2"/>
    </row>
    <row r="325" spans="1:20" x14ac:dyDescent="0.3">
      <c r="A325" t="s">
        <v>148</v>
      </c>
      <c r="B325">
        <v>2010</v>
      </c>
      <c r="C325" t="s">
        <v>27</v>
      </c>
      <c r="D325" s="13">
        <v>1252</v>
      </c>
      <c r="E325" s="1"/>
      <c r="F325" s="1"/>
      <c r="G325" s="11"/>
      <c r="H325" s="1"/>
      <c r="I325" s="64">
        <v>0.51011550037460196</v>
      </c>
      <c r="J325" s="64">
        <v>3.2860561000000003E-2</v>
      </c>
      <c r="K325" s="13">
        <f t="shared" si="292"/>
        <v>2454.3461217716322</v>
      </c>
      <c r="L325" s="1">
        <f t="shared" si="335"/>
        <v>760693.22871350334</v>
      </c>
      <c r="M325" s="63">
        <f t="shared" si="312"/>
        <v>872.1772920189469</v>
      </c>
      <c r="N325" s="1">
        <f t="shared" si="313"/>
        <v>1709.4674923571358</v>
      </c>
      <c r="O325" s="23">
        <f t="shared" si="291"/>
        <v>1202.3461217716322</v>
      </c>
      <c r="P325" s="1">
        <f t="shared" si="293"/>
        <v>760693.22871350334</v>
      </c>
      <c r="Q325" s="63">
        <f t="shared" si="294"/>
        <v>872.1772920189469</v>
      </c>
      <c r="R325" s="1">
        <f t="shared" si="295"/>
        <v>1709.4674923571358</v>
      </c>
      <c r="T325" s="2"/>
    </row>
    <row r="326" spans="1:20" x14ac:dyDescent="0.3">
      <c r="A326" t="s">
        <v>148</v>
      </c>
      <c r="B326">
        <v>2011</v>
      </c>
      <c r="C326" t="s">
        <v>27</v>
      </c>
      <c r="D326" s="13">
        <v>781</v>
      </c>
      <c r="E326" s="1">
        <v>4344</v>
      </c>
      <c r="F326" s="1">
        <v>9319789.6069739424</v>
      </c>
      <c r="G326" s="11">
        <v>7873</v>
      </c>
      <c r="H326" s="1">
        <v>21420466.686954945</v>
      </c>
      <c r="I326" s="65">
        <f t="shared" ref="I326:I334" si="336">E326/(E326+G326)</f>
        <v>0.3555701072276336</v>
      </c>
      <c r="J326" s="65">
        <f t="shared" ref="J326:J333" si="337">((((E326)^2*H326)+((G326)^2*F326))/(E326+G326)^4)</f>
        <v>4.4076260206644395E-2</v>
      </c>
      <c r="K326" s="13">
        <f t="shared" si="292"/>
        <v>2196.472605893186</v>
      </c>
      <c r="L326" s="1">
        <f t="shared" si="335"/>
        <v>1681921.937738688</v>
      </c>
      <c r="M326" s="63">
        <f t="shared" si="312"/>
        <v>1296.88933133814</v>
      </c>
      <c r="N326" s="1">
        <f t="shared" si="313"/>
        <v>2541.9030894227544</v>
      </c>
      <c r="O326" s="23">
        <f t="shared" si="291"/>
        <v>1415.472605893186</v>
      </c>
      <c r="P326" s="1">
        <f t="shared" si="293"/>
        <v>1681921.937738688</v>
      </c>
      <c r="Q326" s="63">
        <f t="shared" si="294"/>
        <v>1296.88933133814</v>
      </c>
      <c r="R326" s="1">
        <f t="shared" si="295"/>
        <v>2541.9030894227544</v>
      </c>
      <c r="T326" s="2"/>
    </row>
    <row r="327" spans="1:20" x14ac:dyDescent="0.3">
      <c r="A327" t="s">
        <v>148</v>
      </c>
      <c r="B327">
        <v>2012</v>
      </c>
      <c r="C327" t="s">
        <v>27</v>
      </c>
      <c r="D327" s="13">
        <v>863</v>
      </c>
      <c r="E327" s="1">
        <v>6493</v>
      </c>
      <c r="F327" s="1">
        <v>7708312.4040710879</v>
      </c>
      <c r="G327" s="1">
        <v>3714</v>
      </c>
      <c r="H327" s="1">
        <v>8520848.3803673852</v>
      </c>
      <c r="I327" s="65">
        <f t="shared" si="336"/>
        <v>0.63613206622905849</v>
      </c>
      <c r="J327" s="65">
        <f t="shared" si="337"/>
        <v>4.2892474773115669E-2</v>
      </c>
      <c r="K327" s="13">
        <f t="shared" si="292"/>
        <v>1356.6365316494687</v>
      </c>
      <c r="L327" s="1">
        <f t="shared" si="335"/>
        <v>195080.35783049298</v>
      </c>
      <c r="M327" s="63">
        <f t="shared" si="312"/>
        <v>441.67902127052963</v>
      </c>
      <c r="N327" s="1">
        <f t="shared" si="313"/>
        <v>865.69088169023803</v>
      </c>
      <c r="O327" s="23">
        <f t="shared" si="291"/>
        <v>493.63653164946868</v>
      </c>
      <c r="P327" s="1">
        <f t="shared" si="293"/>
        <v>195080.35783049298</v>
      </c>
      <c r="Q327" s="63">
        <f t="shared" si="294"/>
        <v>441.67902127052963</v>
      </c>
      <c r="R327" s="1">
        <f t="shared" si="295"/>
        <v>865.69088169023803</v>
      </c>
    </row>
    <row r="328" spans="1:20" x14ac:dyDescent="0.3">
      <c r="A328" t="s">
        <v>148</v>
      </c>
      <c r="B328">
        <v>2013</v>
      </c>
      <c r="C328" t="s">
        <v>27</v>
      </c>
      <c r="D328" s="13">
        <v>1075</v>
      </c>
      <c r="E328" s="1">
        <v>3661</v>
      </c>
      <c r="F328" s="1">
        <v>3462903.0912662558</v>
      </c>
      <c r="G328" s="1">
        <v>5052</v>
      </c>
      <c r="H328" s="1">
        <v>3030043.5641351216</v>
      </c>
      <c r="I328" s="65">
        <f t="shared" si="336"/>
        <v>0.42017674738895905</v>
      </c>
      <c r="J328" s="65">
        <f t="shared" si="337"/>
        <v>2.2382002527579149E-2</v>
      </c>
      <c r="K328" s="13">
        <f t="shared" si="292"/>
        <v>2558.4471455886369</v>
      </c>
      <c r="L328" s="1">
        <f t="shared" si="335"/>
        <v>829827.47432759823</v>
      </c>
      <c r="M328" s="63">
        <f t="shared" si="312"/>
        <v>910.94866722971733</v>
      </c>
      <c r="N328" s="1">
        <f t="shared" si="313"/>
        <v>1785.4593877702459</v>
      </c>
      <c r="O328" s="23">
        <f t="shared" si="291"/>
        <v>1483.4471455886369</v>
      </c>
      <c r="P328" s="1">
        <f t="shared" si="293"/>
        <v>829827.47432759823</v>
      </c>
      <c r="Q328" s="63">
        <f t="shared" si="294"/>
        <v>910.94866722971733</v>
      </c>
      <c r="R328" s="1">
        <f t="shared" si="295"/>
        <v>1785.4593877702459</v>
      </c>
    </row>
    <row r="329" spans="1:20" x14ac:dyDescent="0.3">
      <c r="A329" t="s">
        <v>148</v>
      </c>
      <c r="B329">
        <v>2014</v>
      </c>
      <c r="C329" t="s">
        <v>27</v>
      </c>
      <c r="D329" s="13">
        <v>1870</v>
      </c>
      <c r="E329" s="1">
        <v>3474</v>
      </c>
      <c r="F329" s="1">
        <v>5068577.2556616627</v>
      </c>
      <c r="G329" s="1">
        <v>2219</v>
      </c>
      <c r="H329" s="1">
        <v>2076029.2944304238</v>
      </c>
      <c r="I329" s="65">
        <f t="shared" si="336"/>
        <v>0.61022308097663802</v>
      </c>
      <c r="J329" s="65">
        <f t="shared" si="337"/>
        <v>4.7611621797524768E-2</v>
      </c>
      <c r="K329" s="13">
        <f t="shared" si="292"/>
        <v>3064.4530800230282</v>
      </c>
      <c r="L329" s="1">
        <f t="shared" si="335"/>
        <v>1200719.7854692191</v>
      </c>
      <c r="M329" s="63">
        <f t="shared" si="312"/>
        <v>1095.7736013744898</v>
      </c>
      <c r="N329" s="1">
        <f t="shared" si="313"/>
        <v>2147.7162586939999</v>
      </c>
      <c r="O329" s="23">
        <f t="shared" si="291"/>
        <v>1194.4530800230282</v>
      </c>
      <c r="P329" s="1">
        <f t="shared" si="293"/>
        <v>1200719.7854692191</v>
      </c>
      <c r="Q329" s="63">
        <f t="shared" si="294"/>
        <v>1095.7736013744898</v>
      </c>
      <c r="R329" s="1">
        <f t="shared" si="295"/>
        <v>2147.7162586939999</v>
      </c>
    </row>
    <row r="330" spans="1:20" x14ac:dyDescent="0.3">
      <c r="A330" t="s">
        <v>148</v>
      </c>
      <c r="B330">
        <v>2015</v>
      </c>
      <c r="C330" t="s">
        <v>27</v>
      </c>
      <c r="D330" s="13">
        <v>1521</v>
      </c>
      <c r="E330" s="1">
        <v>3092</v>
      </c>
      <c r="F330" s="1">
        <v>3659112.2266186099</v>
      </c>
      <c r="G330" s="1">
        <v>4758</v>
      </c>
      <c r="H330" s="1">
        <v>9357046.718218239</v>
      </c>
      <c r="I330" s="65">
        <f t="shared" si="336"/>
        <v>0.39388535031847133</v>
      </c>
      <c r="J330" s="65">
        <f t="shared" si="337"/>
        <v>4.5372575179485321E-2</v>
      </c>
      <c r="K330" s="13">
        <f t="shared" si="292"/>
        <v>3861.5297542043986</v>
      </c>
      <c r="L330" s="1">
        <f t="shared" si="335"/>
        <v>4360864.0024804566</v>
      </c>
      <c r="M330" s="63">
        <f t="shared" si="312"/>
        <v>2088.2681826050161</v>
      </c>
      <c r="N330" s="1">
        <f t="shared" si="313"/>
        <v>4093.0056379058315</v>
      </c>
      <c r="O330" s="23">
        <f t="shared" si="291"/>
        <v>2340.5297542043986</v>
      </c>
      <c r="P330" s="1">
        <f t="shared" si="293"/>
        <v>4360864.0024804566</v>
      </c>
      <c r="Q330" s="63">
        <f t="shared" si="294"/>
        <v>2088.2681826050161</v>
      </c>
      <c r="R330" s="1">
        <f t="shared" si="295"/>
        <v>4093.0056379058315</v>
      </c>
    </row>
    <row r="331" spans="1:20" x14ac:dyDescent="0.3">
      <c r="A331" t="s">
        <v>148</v>
      </c>
      <c r="B331">
        <v>2016</v>
      </c>
      <c r="C331" t="s">
        <v>27</v>
      </c>
      <c r="D331" s="13">
        <v>1567</v>
      </c>
      <c r="E331" s="1">
        <v>2936</v>
      </c>
      <c r="F331" s="1">
        <v>3518213.3175605698</v>
      </c>
      <c r="G331" s="1">
        <v>1268</v>
      </c>
      <c r="H331" s="1">
        <v>2358748.1338438434</v>
      </c>
      <c r="I331" s="65">
        <f t="shared" si="336"/>
        <v>0.69838249286393905</v>
      </c>
      <c r="J331" s="65">
        <f t="shared" si="337"/>
        <v>8.3203923441861408E-2</v>
      </c>
      <c r="K331" s="13">
        <f t="shared" si="292"/>
        <v>2243.756130790191</v>
      </c>
      <c r="L331" s="1">
        <f t="shared" si="335"/>
        <v>858832.40593622939</v>
      </c>
      <c r="M331" s="63">
        <f t="shared" si="312"/>
        <v>926.73211120378767</v>
      </c>
      <c r="N331" s="1">
        <f t="shared" si="313"/>
        <v>1816.3949379594237</v>
      </c>
      <c r="O331" s="23">
        <f t="shared" si="291"/>
        <v>676.75613079019104</v>
      </c>
      <c r="P331" s="1">
        <f t="shared" si="293"/>
        <v>858832.40593622939</v>
      </c>
      <c r="Q331" s="63">
        <f t="shared" si="294"/>
        <v>926.73211120378767</v>
      </c>
      <c r="R331" s="1">
        <f t="shared" si="295"/>
        <v>1816.3949379594237</v>
      </c>
    </row>
    <row r="332" spans="1:20" x14ac:dyDescent="0.3">
      <c r="A332" t="s">
        <v>148</v>
      </c>
      <c r="B332">
        <v>2017</v>
      </c>
      <c r="C332" t="s">
        <v>27</v>
      </c>
      <c r="D332" s="13">
        <v>1717</v>
      </c>
      <c r="E332" s="1">
        <v>2635</v>
      </c>
      <c r="F332" s="1">
        <v>6503959.900483476</v>
      </c>
      <c r="G332" s="1">
        <v>1652</v>
      </c>
      <c r="H332" s="1">
        <v>3050030.0524034123</v>
      </c>
      <c r="I332" s="65">
        <f t="shared" si="336"/>
        <v>0.61464893865173786</v>
      </c>
      <c r="J332" s="65">
        <f t="shared" si="337"/>
        <v>0.11524903886436655</v>
      </c>
      <c r="K332" s="13">
        <f t="shared" si="292"/>
        <v>2793.4645161290318</v>
      </c>
      <c r="L332" s="1">
        <f t="shared" si="335"/>
        <v>2380506.427255095</v>
      </c>
      <c r="M332" s="63">
        <f t="shared" si="312"/>
        <v>1542.8889873400144</v>
      </c>
      <c r="N332" s="1">
        <f t="shared" si="313"/>
        <v>3024.0624151864281</v>
      </c>
      <c r="O332" s="23">
        <f t="shared" si="291"/>
        <v>1076.4645161290318</v>
      </c>
      <c r="P332" s="1">
        <f t="shared" si="293"/>
        <v>2380506.427255095</v>
      </c>
      <c r="Q332" s="63">
        <f t="shared" si="294"/>
        <v>1542.8889873400144</v>
      </c>
      <c r="R332" s="1">
        <f t="shared" si="295"/>
        <v>3024.0624151864281</v>
      </c>
    </row>
    <row r="333" spans="1:20" x14ac:dyDescent="0.3">
      <c r="A333" t="s">
        <v>148</v>
      </c>
      <c r="B333">
        <v>2018</v>
      </c>
      <c r="C333" t="s">
        <v>27</v>
      </c>
      <c r="D333" s="13">
        <v>2540</v>
      </c>
      <c r="E333" s="1">
        <v>3297</v>
      </c>
      <c r="F333" s="1">
        <v>4756653.6706686588</v>
      </c>
      <c r="G333" s="1">
        <v>6072</v>
      </c>
      <c r="H333" s="1">
        <v>6178427.8059559567</v>
      </c>
      <c r="I333" s="65">
        <f t="shared" si="336"/>
        <v>0.35190521934037783</v>
      </c>
      <c r="J333" s="65">
        <f t="shared" si="337"/>
        <v>3.1477555651625411E-2</v>
      </c>
      <c r="K333" s="13">
        <f t="shared" si="292"/>
        <v>7217.8525932666062</v>
      </c>
      <c r="L333" s="1">
        <f t="shared" si="335"/>
        <v>13242366.424017221</v>
      </c>
      <c r="M333" s="63">
        <f t="shared" si="312"/>
        <v>3639.0062412720895</v>
      </c>
      <c r="N333" s="1">
        <f t="shared" si="313"/>
        <v>7132.4522328932953</v>
      </c>
      <c r="O333" s="23">
        <f t="shared" si="291"/>
        <v>4677.8525932666062</v>
      </c>
      <c r="P333" s="1">
        <f t="shared" si="293"/>
        <v>13242366.424017221</v>
      </c>
      <c r="Q333" s="63">
        <f t="shared" si="294"/>
        <v>3639.0062412720895</v>
      </c>
      <c r="R333" s="1">
        <f t="shared" si="295"/>
        <v>7132.4522328932953</v>
      </c>
    </row>
    <row r="334" spans="1:20" x14ac:dyDescent="0.3">
      <c r="A334" t="s">
        <v>148</v>
      </c>
      <c r="B334">
        <v>2019</v>
      </c>
      <c r="C334" t="s">
        <v>27</v>
      </c>
      <c r="D334" s="13">
        <v>1758</v>
      </c>
      <c r="E334" s="1">
        <v>5369</v>
      </c>
      <c r="F334" s="1">
        <v>6151238.9951471686</v>
      </c>
      <c r="G334" s="1">
        <v>2797</v>
      </c>
      <c r="H334" s="1">
        <v>3587108.8733203025</v>
      </c>
      <c r="I334" s="65">
        <f t="shared" si="336"/>
        <v>0.65748224344844475</v>
      </c>
      <c r="J334" s="65">
        <f t="shared" ref="J334:J336" si="338">((((E334)^2*H334)+((G334)^2*F334))/(E334+G334)^4)</f>
        <v>3.4075858646253468E-2</v>
      </c>
      <c r="K334" s="13">
        <f t="shared" ref="K334:K336" si="339">D334/I334</f>
        <v>2673.8364686161299</v>
      </c>
      <c r="L334" s="1">
        <f t="shared" ref="L334:L336" si="340">(D334^2)*J334*(1/(I334^4))</f>
        <v>563570.7388226398</v>
      </c>
      <c r="M334" s="63">
        <f t="shared" ref="M334:M336" si="341">SQRT(L334)</f>
        <v>750.71348650642994</v>
      </c>
      <c r="N334" s="1">
        <f t="shared" ref="N334:N336" si="342">(1.96*M334)</f>
        <v>1471.3984335526027</v>
      </c>
      <c r="O334" s="23">
        <f t="shared" ref="O334:O336" si="343">K334-D334</f>
        <v>915.83646861612988</v>
      </c>
      <c r="P334" s="1">
        <f t="shared" ref="P334:P336" si="344">L334</f>
        <v>563570.7388226398</v>
      </c>
      <c r="Q334" s="63">
        <f t="shared" ref="Q334:Q336" si="345">SQRT(P334)</f>
        <v>750.71348650642994</v>
      </c>
      <c r="R334" s="1">
        <f t="shared" ref="R334:R336" si="346">(1.96*Q334)</f>
        <v>1471.3984335526027</v>
      </c>
    </row>
    <row r="335" spans="1:20" x14ac:dyDescent="0.3">
      <c r="A335" t="s">
        <v>148</v>
      </c>
      <c r="B335">
        <v>2020</v>
      </c>
      <c r="C335" t="s">
        <v>27</v>
      </c>
      <c r="D335" s="13">
        <v>998</v>
      </c>
      <c r="E335" s="1">
        <v>2036</v>
      </c>
      <c r="F335" s="1">
        <v>2316414.9655575599</v>
      </c>
      <c r="G335" s="1">
        <v>3671</v>
      </c>
      <c r="H335" s="1">
        <v>3520297.5048959041</v>
      </c>
      <c r="I335" s="65">
        <f t="shared" ref="I335:I337" si="347">E335/(E335+G335)</f>
        <v>0.35675486244962329</v>
      </c>
      <c r="J335" s="65">
        <f t="shared" si="338"/>
        <v>4.3183875055037443E-2</v>
      </c>
      <c r="K335" s="13">
        <f t="shared" si="339"/>
        <v>2797.4390962671905</v>
      </c>
      <c r="L335" s="1">
        <f t="shared" si="340"/>
        <v>2655235.7622625218</v>
      </c>
      <c r="M335" s="63">
        <f t="shared" si="341"/>
        <v>1629.4894176589555</v>
      </c>
      <c r="N335" s="1">
        <f t="shared" si="342"/>
        <v>3193.7992586115529</v>
      </c>
      <c r="O335" s="23">
        <f t="shared" si="343"/>
        <v>1799.4390962671905</v>
      </c>
      <c r="P335" s="1">
        <f t="shared" si="344"/>
        <v>2655235.7622625218</v>
      </c>
      <c r="Q335" s="63">
        <f t="shared" si="345"/>
        <v>1629.4894176589555</v>
      </c>
      <c r="R335" s="1">
        <f t="shared" si="346"/>
        <v>3193.7992586115529</v>
      </c>
    </row>
    <row r="336" spans="1:20" x14ac:dyDescent="0.3">
      <c r="A336" t="s">
        <v>148</v>
      </c>
      <c r="B336">
        <v>2021</v>
      </c>
      <c r="C336" t="s">
        <v>27</v>
      </c>
      <c r="D336" s="13">
        <v>1758</v>
      </c>
      <c r="E336" s="1">
        <v>4814</v>
      </c>
      <c r="F336" s="1">
        <v>10949642.184055086</v>
      </c>
      <c r="G336" s="1">
        <v>3946</v>
      </c>
      <c r="H336" s="1">
        <v>6652844.9011791721</v>
      </c>
      <c r="I336" s="65">
        <f t="shared" si="347"/>
        <v>0.54954337899543382</v>
      </c>
      <c r="J336" s="65">
        <f t="shared" si="338"/>
        <v>5.5135292690973212E-2</v>
      </c>
      <c r="K336" s="13">
        <f t="shared" si="339"/>
        <v>3199.0195263813875</v>
      </c>
      <c r="L336" s="1">
        <f t="shared" si="340"/>
        <v>1868355.4654755036</v>
      </c>
      <c r="M336" s="63">
        <f t="shared" si="341"/>
        <v>1366.8779994847762</v>
      </c>
      <c r="N336" s="1">
        <f t="shared" si="342"/>
        <v>2679.0808789901612</v>
      </c>
      <c r="O336" s="23">
        <f t="shared" si="343"/>
        <v>1441.0195263813875</v>
      </c>
      <c r="P336" s="1">
        <f t="shared" si="344"/>
        <v>1868355.4654755036</v>
      </c>
      <c r="Q336" s="63">
        <f t="shared" si="345"/>
        <v>1366.8779994847762</v>
      </c>
      <c r="R336" s="1">
        <f t="shared" si="346"/>
        <v>2679.0808789901612</v>
      </c>
    </row>
    <row r="337" spans="1:20" x14ac:dyDescent="0.3">
      <c r="A337" t="s">
        <v>148</v>
      </c>
      <c r="B337">
        <v>2022</v>
      </c>
      <c r="C337" t="s">
        <v>27</v>
      </c>
      <c r="D337" s="13">
        <v>1506</v>
      </c>
      <c r="E337" s="1">
        <v>5243</v>
      </c>
      <c r="F337" s="1">
        <v>14999059.6974565</v>
      </c>
      <c r="G337" s="68">
        <v>3531</v>
      </c>
      <c r="H337" s="68">
        <v>4615228.4903213335</v>
      </c>
      <c r="I337" s="65">
        <f t="shared" si="347"/>
        <v>0.59756097560975607</v>
      </c>
      <c r="J337" s="65">
        <f t="shared" ref="J337" si="348">((((E337)^2*H337)+((G337)^2*F337))/(E337+G337)^4)</f>
        <v>5.2962380491152657E-2</v>
      </c>
      <c r="K337" s="13">
        <f t="shared" ref="K337" si="349">D337/I337</f>
        <v>2520.2448979591836</v>
      </c>
      <c r="L337" s="1">
        <f t="shared" ref="L337" si="350">(D337^2)*J337*(1/(I337^4))</f>
        <v>942081.61866361462</v>
      </c>
      <c r="M337" s="63">
        <f t="shared" ref="M337" si="351">SQRT(L337)</f>
        <v>970.60889067822507</v>
      </c>
      <c r="N337" s="1">
        <f t="shared" ref="N337" si="352">(1.96*M337)</f>
        <v>1902.3934257293211</v>
      </c>
      <c r="O337" s="23">
        <f t="shared" ref="O337" si="353">K337-D337</f>
        <v>1014.2448979591836</v>
      </c>
      <c r="P337" s="1">
        <f t="shared" ref="P337" si="354">L337</f>
        <v>942081.61866361462</v>
      </c>
      <c r="Q337" s="63">
        <f t="shared" ref="Q337" si="355">SQRT(P337)</f>
        <v>970.60889067822507</v>
      </c>
      <c r="R337" s="1">
        <f t="shared" ref="R337" si="356">(1.96*Q337)</f>
        <v>1902.3934257293211</v>
      </c>
    </row>
    <row r="338" spans="1:20" x14ac:dyDescent="0.3">
      <c r="A338" t="s">
        <v>148</v>
      </c>
      <c r="B338">
        <v>1999</v>
      </c>
      <c r="C338" t="s">
        <v>51</v>
      </c>
      <c r="D338" s="13">
        <v>195</v>
      </c>
      <c r="E338" s="1"/>
      <c r="F338" s="1"/>
      <c r="G338" s="1"/>
      <c r="H338" s="1"/>
      <c r="I338" s="64">
        <v>0.59466876869475738</v>
      </c>
      <c r="J338" s="64">
        <v>0.105373022</v>
      </c>
      <c r="K338" s="13">
        <f t="shared" si="292"/>
        <v>327.91363909694945</v>
      </c>
      <c r="L338" s="1">
        <f t="shared" si="335"/>
        <v>32040.415270468704</v>
      </c>
      <c r="M338" s="63">
        <f t="shared" si="312"/>
        <v>178.99836666983501</v>
      </c>
      <c r="N338" s="1">
        <f t="shared" si="313"/>
        <v>350.83679867287663</v>
      </c>
      <c r="O338" s="23">
        <f t="shared" si="291"/>
        <v>132.91363909694945</v>
      </c>
      <c r="P338" s="1">
        <f t="shared" si="293"/>
        <v>32040.415270468704</v>
      </c>
      <c r="Q338" s="63">
        <f t="shared" si="294"/>
        <v>178.99836666983501</v>
      </c>
      <c r="R338" s="1">
        <f t="shared" si="295"/>
        <v>350.83679867287663</v>
      </c>
    </row>
    <row r="339" spans="1:20" x14ac:dyDescent="0.3">
      <c r="A339" t="s">
        <v>148</v>
      </c>
      <c r="B339">
        <v>2000</v>
      </c>
      <c r="C339" t="s">
        <v>51</v>
      </c>
      <c r="D339" s="13">
        <v>361</v>
      </c>
      <c r="E339" s="1"/>
      <c r="F339" s="1"/>
      <c r="G339" s="1"/>
      <c r="H339" s="1"/>
      <c r="I339" s="64">
        <v>0.59466876869475738</v>
      </c>
      <c r="J339" s="64">
        <v>0.105373022</v>
      </c>
      <c r="K339" s="13">
        <f t="shared" si="292"/>
        <v>607.06063443076289</v>
      </c>
      <c r="L339" s="1">
        <f t="shared" si="335"/>
        <v>109810.36051184093</v>
      </c>
      <c r="M339" s="63">
        <f t="shared" si="312"/>
        <v>331.37646342466888</v>
      </c>
      <c r="N339" s="1">
        <f t="shared" si="313"/>
        <v>649.49786831235099</v>
      </c>
      <c r="O339" s="23">
        <f t="shared" si="291"/>
        <v>246.06063443076289</v>
      </c>
      <c r="P339" s="1">
        <f t="shared" si="293"/>
        <v>109810.36051184093</v>
      </c>
      <c r="Q339" s="63">
        <f t="shared" si="294"/>
        <v>331.37646342466888</v>
      </c>
      <c r="R339" s="1">
        <f t="shared" si="295"/>
        <v>649.49786831235099</v>
      </c>
    </row>
    <row r="340" spans="1:20" x14ac:dyDescent="0.3">
      <c r="A340" t="s">
        <v>148</v>
      </c>
      <c r="B340">
        <v>2001</v>
      </c>
      <c r="C340" t="s">
        <v>51</v>
      </c>
      <c r="D340" s="13">
        <v>631</v>
      </c>
      <c r="E340" s="1"/>
      <c r="F340" s="1"/>
      <c r="G340" s="1"/>
      <c r="H340" s="1"/>
      <c r="I340" s="64">
        <v>0.59466876869475738</v>
      </c>
      <c r="J340" s="64">
        <v>0.105373022</v>
      </c>
      <c r="K340" s="13">
        <f t="shared" si="292"/>
        <v>1061.0949039496161</v>
      </c>
      <c r="L340" s="1">
        <f t="shared" si="335"/>
        <v>335496.22049980506</v>
      </c>
      <c r="M340" s="63">
        <f t="shared" si="312"/>
        <v>579.22035573674816</v>
      </c>
      <c r="N340" s="1">
        <f t="shared" si="313"/>
        <v>1135.2718972440264</v>
      </c>
      <c r="O340" s="23">
        <f t="shared" si="291"/>
        <v>430.09490394961608</v>
      </c>
      <c r="P340" s="1">
        <f t="shared" si="293"/>
        <v>335496.22049980506</v>
      </c>
      <c r="Q340" s="63">
        <f t="shared" si="294"/>
        <v>579.22035573674816</v>
      </c>
      <c r="R340" s="1">
        <f t="shared" si="295"/>
        <v>1135.2718972440264</v>
      </c>
    </row>
    <row r="341" spans="1:20" x14ac:dyDescent="0.3">
      <c r="A341" t="s">
        <v>148</v>
      </c>
      <c r="B341">
        <v>2002</v>
      </c>
      <c r="C341" t="s">
        <v>51</v>
      </c>
      <c r="D341" s="13">
        <v>810</v>
      </c>
      <c r="E341" s="1"/>
      <c r="F341" s="1"/>
      <c r="G341" s="1"/>
      <c r="H341" s="1"/>
      <c r="I341" s="64">
        <v>0.59466876869475738</v>
      </c>
      <c r="J341" s="64">
        <v>0.105373022</v>
      </c>
      <c r="K341" s="13">
        <f t="shared" si="292"/>
        <v>1362.1028085565595</v>
      </c>
      <c r="L341" s="1">
        <f t="shared" si="335"/>
        <v>552839.35460761387</v>
      </c>
      <c r="M341" s="63">
        <f t="shared" si="312"/>
        <v>743.53167693623777</v>
      </c>
      <c r="N341" s="1">
        <f t="shared" si="313"/>
        <v>1457.3220867950261</v>
      </c>
      <c r="O341" s="23">
        <f t="shared" si="291"/>
        <v>552.10280855655947</v>
      </c>
      <c r="P341" s="1">
        <f t="shared" si="293"/>
        <v>552839.35460761387</v>
      </c>
      <c r="Q341" s="63">
        <f t="shared" si="294"/>
        <v>743.53167693623777</v>
      </c>
      <c r="R341" s="1">
        <f t="shared" si="295"/>
        <v>1457.3220867950261</v>
      </c>
    </row>
    <row r="342" spans="1:20" x14ac:dyDescent="0.3">
      <c r="A342" t="s">
        <v>148</v>
      </c>
      <c r="B342">
        <v>2003</v>
      </c>
      <c r="C342" t="s">
        <v>51</v>
      </c>
      <c r="D342" s="13">
        <v>789</v>
      </c>
      <c r="E342" s="1"/>
      <c r="F342" s="1"/>
      <c r="G342" s="1"/>
      <c r="H342" s="1"/>
      <c r="I342" s="64">
        <v>0.59466876869475738</v>
      </c>
      <c r="J342" s="64">
        <v>0.105373022</v>
      </c>
      <c r="K342" s="13">
        <f t="shared" si="292"/>
        <v>1326.7890320384263</v>
      </c>
      <c r="L342" s="1">
        <f t="shared" si="335"/>
        <v>524545.20327646146</v>
      </c>
      <c r="M342" s="63">
        <f t="shared" si="312"/>
        <v>724.25492975640941</v>
      </c>
      <c r="N342" s="1">
        <f t="shared" si="313"/>
        <v>1419.5396623225624</v>
      </c>
      <c r="O342" s="23">
        <f t="shared" si="291"/>
        <v>537.78903203842628</v>
      </c>
      <c r="P342" s="1">
        <f t="shared" si="293"/>
        <v>524545.20327646146</v>
      </c>
      <c r="Q342" s="63">
        <f t="shared" si="294"/>
        <v>724.25492975640941</v>
      </c>
      <c r="R342" s="1">
        <f t="shared" si="295"/>
        <v>1419.5396623225624</v>
      </c>
    </row>
    <row r="343" spans="1:20" x14ac:dyDescent="0.3">
      <c r="A343" t="s">
        <v>148</v>
      </c>
      <c r="B343">
        <v>2004</v>
      </c>
      <c r="C343" t="s">
        <v>51</v>
      </c>
      <c r="D343" s="13">
        <v>769</v>
      </c>
      <c r="E343" s="1"/>
      <c r="F343" s="1"/>
      <c r="G343" s="1"/>
      <c r="H343" s="1"/>
      <c r="I343" s="64">
        <v>0.59466876869475738</v>
      </c>
      <c r="J343" s="64">
        <v>0.105373022</v>
      </c>
      <c r="K343" s="13">
        <f t="shared" si="292"/>
        <v>1293.1568639259187</v>
      </c>
      <c r="L343" s="1">
        <f t="shared" si="335"/>
        <v>498289.33635133842</v>
      </c>
      <c r="M343" s="63">
        <f t="shared" si="312"/>
        <v>705.89612291847754</v>
      </c>
      <c r="N343" s="1">
        <f t="shared" si="313"/>
        <v>1383.556400920216</v>
      </c>
      <c r="O343" s="23">
        <f t="shared" si="291"/>
        <v>524.15686392591874</v>
      </c>
      <c r="P343" s="1">
        <f t="shared" si="293"/>
        <v>498289.33635133842</v>
      </c>
      <c r="Q343" s="63">
        <f t="shared" si="294"/>
        <v>705.89612291847754</v>
      </c>
      <c r="R343" s="1">
        <f t="shared" si="295"/>
        <v>1383.556400920216</v>
      </c>
    </row>
    <row r="344" spans="1:20" x14ac:dyDescent="0.3">
      <c r="A344" t="s">
        <v>148</v>
      </c>
      <c r="B344">
        <v>2005</v>
      </c>
      <c r="C344" t="s">
        <v>51</v>
      </c>
      <c r="D344" s="13">
        <v>686</v>
      </c>
      <c r="E344" s="1"/>
      <c r="F344" s="1"/>
      <c r="G344" s="11"/>
      <c r="H344" s="1"/>
      <c r="I344" s="64">
        <v>0.59466876869475738</v>
      </c>
      <c r="J344" s="64">
        <v>0.105373022</v>
      </c>
      <c r="K344" s="13">
        <f t="shared" si="292"/>
        <v>1153.5833662590121</v>
      </c>
      <c r="L344" s="1">
        <f t="shared" ref="L344:L357" si="357">(D344^2)*J344*(1/(I344^4))</f>
        <v>396530.9997270609</v>
      </c>
      <c r="M344" s="63">
        <f t="shared" si="312"/>
        <v>629.70707454106059</v>
      </c>
      <c r="N344" s="1">
        <f t="shared" si="313"/>
        <v>1234.2258661004787</v>
      </c>
      <c r="O344" s="23">
        <f t="shared" si="291"/>
        <v>467.58336625901211</v>
      </c>
      <c r="P344" s="1">
        <f t="shared" si="293"/>
        <v>396530.9997270609</v>
      </c>
      <c r="Q344" s="63">
        <f t="shared" si="294"/>
        <v>629.70707454106059</v>
      </c>
      <c r="R344" s="1">
        <f t="shared" si="295"/>
        <v>1234.2258661004787</v>
      </c>
      <c r="T344" s="2"/>
    </row>
    <row r="345" spans="1:20" x14ac:dyDescent="0.3">
      <c r="A345" t="s">
        <v>148</v>
      </c>
      <c r="B345">
        <v>2006</v>
      </c>
      <c r="C345" t="s">
        <v>51</v>
      </c>
      <c r="D345" s="13">
        <v>448</v>
      </c>
      <c r="E345" s="1"/>
      <c r="F345" s="1"/>
      <c r="G345" s="11"/>
      <c r="H345" s="1"/>
      <c r="I345" s="64">
        <v>0.59466876869475738</v>
      </c>
      <c r="J345" s="64">
        <v>0.105373022</v>
      </c>
      <c r="K345" s="13">
        <f t="shared" si="292"/>
        <v>753.36056572017117</v>
      </c>
      <c r="L345" s="1">
        <f t="shared" si="357"/>
        <v>169116.09484402766</v>
      </c>
      <c r="M345" s="63">
        <f t="shared" si="312"/>
        <v>411.23727316967228</v>
      </c>
      <c r="N345" s="1">
        <f t="shared" si="313"/>
        <v>806.02505541255766</v>
      </c>
      <c r="O345" s="23">
        <f t="shared" si="291"/>
        <v>305.36056572017117</v>
      </c>
      <c r="P345" s="1">
        <f t="shared" si="293"/>
        <v>169116.09484402766</v>
      </c>
      <c r="Q345" s="63">
        <f t="shared" si="294"/>
        <v>411.23727316967228</v>
      </c>
      <c r="R345" s="1">
        <f t="shared" si="295"/>
        <v>806.02505541255766</v>
      </c>
      <c r="T345" s="2"/>
    </row>
    <row r="346" spans="1:20" x14ac:dyDescent="0.3">
      <c r="A346" t="s">
        <v>148</v>
      </c>
      <c r="B346">
        <v>2007</v>
      </c>
      <c r="C346" t="s">
        <v>51</v>
      </c>
      <c r="D346" s="13">
        <v>293</v>
      </c>
      <c r="E346" s="1"/>
      <c r="F346" s="1"/>
      <c r="G346" s="11"/>
      <c r="H346" s="1"/>
      <c r="I346" s="64">
        <v>0.59466876869475738</v>
      </c>
      <c r="J346" s="64">
        <v>0.105373022</v>
      </c>
      <c r="K346" s="13">
        <f t="shared" si="292"/>
        <v>492.71126284823691</v>
      </c>
      <c r="L346" s="1">
        <f t="shared" si="357"/>
        <v>72337.609745022157</v>
      </c>
      <c r="M346" s="63">
        <f t="shared" si="312"/>
        <v>268.9565201757008</v>
      </c>
      <c r="N346" s="1">
        <f t="shared" si="313"/>
        <v>527.15477954437358</v>
      </c>
      <c r="O346" s="23">
        <f t="shared" si="291"/>
        <v>199.71126284823691</v>
      </c>
      <c r="P346" s="1">
        <f t="shared" si="293"/>
        <v>72337.609745022157</v>
      </c>
      <c r="Q346" s="63">
        <f t="shared" si="294"/>
        <v>268.9565201757008</v>
      </c>
      <c r="R346" s="1">
        <f t="shared" si="295"/>
        <v>527.15477954437358</v>
      </c>
      <c r="T346" s="2"/>
    </row>
    <row r="347" spans="1:20" x14ac:dyDescent="0.3">
      <c r="A347" t="s">
        <v>148</v>
      </c>
      <c r="B347">
        <v>2008</v>
      </c>
      <c r="C347" t="s">
        <v>51</v>
      </c>
      <c r="D347" s="13">
        <v>64</v>
      </c>
      <c r="E347" s="1"/>
      <c r="F347" s="1"/>
      <c r="G347" s="11"/>
      <c r="H347" s="1"/>
      <c r="I347" s="64">
        <v>0.59466876869475738</v>
      </c>
      <c r="J347" s="64">
        <v>0.105373022</v>
      </c>
      <c r="K347" s="13">
        <f t="shared" si="292"/>
        <v>107.62293796002444</v>
      </c>
      <c r="L347" s="1">
        <f t="shared" si="357"/>
        <v>3451.3488743679109</v>
      </c>
      <c r="M347" s="63">
        <f t="shared" si="312"/>
        <v>58.748181881381747</v>
      </c>
      <c r="N347" s="1">
        <f t="shared" si="313"/>
        <v>115.14643648750823</v>
      </c>
      <c r="O347" s="23">
        <f t="shared" si="291"/>
        <v>43.622937960024444</v>
      </c>
      <c r="P347" s="1">
        <f t="shared" si="293"/>
        <v>3451.3488743679109</v>
      </c>
      <c r="Q347" s="63">
        <f t="shared" si="294"/>
        <v>58.748181881381747</v>
      </c>
      <c r="R347" s="1">
        <f t="shared" si="295"/>
        <v>115.14643648750823</v>
      </c>
      <c r="T347" s="2"/>
    </row>
    <row r="348" spans="1:20" x14ac:dyDescent="0.3">
      <c r="A348" t="s">
        <v>148</v>
      </c>
      <c r="B348">
        <v>2009</v>
      </c>
      <c r="C348" t="s">
        <v>51</v>
      </c>
      <c r="D348" s="13">
        <v>124</v>
      </c>
      <c r="E348" s="1"/>
      <c r="F348" s="1"/>
      <c r="G348" s="11"/>
      <c r="H348" s="1"/>
      <c r="I348" s="64">
        <v>0.59466876869475738</v>
      </c>
      <c r="J348" s="64">
        <v>0.105373022</v>
      </c>
      <c r="K348" s="13">
        <f t="shared" si="292"/>
        <v>208.51944229754736</v>
      </c>
      <c r="L348" s="1">
        <f t="shared" si="357"/>
        <v>12956.040110420165</v>
      </c>
      <c r="M348" s="63">
        <f t="shared" si="312"/>
        <v>113.82460239517714</v>
      </c>
      <c r="N348" s="1">
        <f t="shared" si="313"/>
        <v>223.09622069454718</v>
      </c>
      <c r="O348" s="23">
        <f t="shared" si="291"/>
        <v>84.519442297547357</v>
      </c>
      <c r="P348" s="1">
        <f t="shared" si="293"/>
        <v>12956.040110420165</v>
      </c>
      <c r="Q348" s="63">
        <f t="shared" si="294"/>
        <v>113.82460239517714</v>
      </c>
      <c r="R348" s="1">
        <f t="shared" si="295"/>
        <v>223.09622069454718</v>
      </c>
      <c r="T348" s="2"/>
    </row>
    <row r="349" spans="1:20" x14ac:dyDescent="0.3">
      <c r="A349" t="s">
        <v>148</v>
      </c>
      <c r="B349">
        <v>2010</v>
      </c>
      <c r="C349" t="s">
        <v>51</v>
      </c>
      <c r="D349" s="13">
        <v>116</v>
      </c>
      <c r="E349" s="1"/>
      <c r="F349" s="1"/>
      <c r="G349" s="11"/>
      <c r="H349" s="1"/>
      <c r="I349" s="64">
        <v>0.59466876869475738</v>
      </c>
      <c r="J349" s="64">
        <v>0.105373022</v>
      </c>
      <c r="K349" s="13">
        <f t="shared" si="292"/>
        <v>195.06657505254429</v>
      </c>
      <c r="L349" s="1">
        <f t="shared" si="357"/>
        <v>11338.220325560207</v>
      </c>
      <c r="M349" s="63">
        <f t="shared" si="312"/>
        <v>106.48107966000443</v>
      </c>
      <c r="N349" s="1">
        <f t="shared" si="313"/>
        <v>208.70291613360868</v>
      </c>
      <c r="O349" s="23">
        <f t="shared" si="291"/>
        <v>79.066575052544295</v>
      </c>
      <c r="P349" s="1">
        <f t="shared" si="293"/>
        <v>11338.220325560207</v>
      </c>
      <c r="Q349" s="63">
        <f t="shared" si="294"/>
        <v>106.48107966000443</v>
      </c>
      <c r="R349" s="1">
        <f t="shared" si="295"/>
        <v>208.70291613360868</v>
      </c>
      <c r="T349" s="2"/>
    </row>
    <row r="350" spans="1:20" x14ac:dyDescent="0.3">
      <c r="A350" t="s">
        <v>148</v>
      </c>
      <c r="B350">
        <v>2011</v>
      </c>
      <c r="C350" t="s">
        <v>51</v>
      </c>
      <c r="D350" s="13">
        <v>79</v>
      </c>
      <c r="E350" s="1">
        <v>660</v>
      </c>
      <c r="F350" s="1">
        <v>676141.58778278437</v>
      </c>
      <c r="G350" s="11">
        <v>121</v>
      </c>
      <c r="H350" s="1">
        <v>295552.66025525553</v>
      </c>
      <c r="I350" s="65">
        <f t="shared" ref="I350:I357" si="358">E350/(E350+G350)</f>
        <v>0.84507042253521125</v>
      </c>
      <c r="J350" s="65">
        <f t="shared" ref="J350:J357" si="359">((((E350)^2*H350)+((G350)^2*F350))/(E350+G350)^4)</f>
        <v>0.37264138001609964</v>
      </c>
      <c r="K350" s="13">
        <f t="shared" si="292"/>
        <v>93.483333333333334</v>
      </c>
      <c r="L350" s="1">
        <f t="shared" si="357"/>
        <v>4560.0925333656087</v>
      </c>
      <c r="M350" s="63">
        <f t="shared" si="312"/>
        <v>67.528457211501646</v>
      </c>
      <c r="N350" s="1">
        <f t="shared" si="313"/>
        <v>132.35577613454322</v>
      </c>
      <c r="O350" s="23">
        <f t="shared" si="291"/>
        <v>14.483333333333334</v>
      </c>
      <c r="P350" s="1">
        <f t="shared" si="293"/>
        <v>4560.0925333656087</v>
      </c>
      <c r="Q350" s="63">
        <f t="shared" si="294"/>
        <v>67.528457211501646</v>
      </c>
      <c r="R350" s="1">
        <f t="shared" si="295"/>
        <v>132.35577613454322</v>
      </c>
      <c r="T350" s="2"/>
    </row>
    <row r="351" spans="1:20" x14ac:dyDescent="0.3">
      <c r="A351" t="s">
        <v>148</v>
      </c>
      <c r="B351">
        <v>2012</v>
      </c>
      <c r="C351" t="s">
        <v>51</v>
      </c>
      <c r="D351" s="13">
        <v>61</v>
      </c>
      <c r="E351" s="1">
        <v>965</v>
      </c>
      <c r="F351" s="1">
        <v>1651418.1725065149</v>
      </c>
      <c r="G351" s="11">
        <v>387</v>
      </c>
      <c r="H351" s="1">
        <v>117876.47027727711</v>
      </c>
      <c r="I351" s="65">
        <f t="shared" si="358"/>
        <v>0.71375739644970415</v>
      </c>
      <c r="J351" s="65">
        <f t="shared" si="359"/>
        <v>0.10687694056716822</v>
      </c>
      <c r="K351" s="13">
        <f t="shared" si="292"/>
        <v>85.46321243523316</v>
      </c>
      <c r="L351" s="1">
        <f t="shared" si="357"/>
        <v>1532.2908081915966</v>
      </c>
      <c r="M351" s="63">
        <f t="shared" si="312"/>
        <v>39.144486306395649</v>
      </c>
      <c r="N351" s="1">
        <f t="shared" si="313"/>
        <v>76.723193160535473</v>
      </c>
      <c r="O351" s="23">
        <f t="shared" si="291"/>
        <v>24.46321243523316</v>
      </c>
      <c r="P351" s="1">
        <f t="shared" si="293"/>
        <v>1532.2908081915966</v>
      </c>
      <c r="Q351" s="63">
        <f t="shared" si="294"/>
        <v>39.144486306395649</v>
      </c>
      <c r="R351" s="1">
        <f t="shared" si="295"/>
        <v>76.723193160535473</v>
      </c>
      <c r="T351" s="2"/>
    </row>
    <row r="352" spans="1:20" x14ac:dyDescent="0.3">
      <c r="A352" t="s">
        <v>148</v>
      </c>
      <c r="B352">
        <v>2013</v>
      </c>
      <c r="C352" t="s">
        <v>51</v>
      </c>
      <c r="D352" s="13">
        <v>88</v>
      </c>
      <c r="E352" s="1">
        <v>263</v>
      </c>
      <c r="F352" s="1">
        <v>1533237.5147537533</v>
      </c>
      <c r="G352" s="1">
        <v>359</v>
      </c>
      <c r="H352" s="1">
        <v>208719.30042042071</v>
      </c>
      <c r="I352" s="65">
        <f t="shared" si="358"/>
        <v>0.42282958199356913</v>
      </c>
      <c r="J352" s="65">
        <f>((((E352)^2*H352)+((G352)^2*F352))/(E352+G352)^4)</f>
        <v>1.4166433793146356</v>
      </c>
      <c r="K352" s="13">
        <f t="shared" si="292"/>
        <v>208.12167300380227</v>
      </c>
      <c r="L352" s="1">
        <f t="shared" si="357"/>
        <v>343213.55001227942</v>
      </c>
      <c r="M352" s="63">
        <f t="shared" si="312"/>
        <v>585.84430526572453</v>
      </c>
      <c r="N352" s="1">
        <f t="shared" si="313"/>
        <v>1148.25483832082</v>
      </c>
      <c r="O352" s="23">
        <f t="shared" si="291"/>
        <v>120.12167300380227</v>
      </c>
      <c r="P352" s="1">
        <f t="shared" si="293"/>
        <v>343213.55001227942</v>
      </c>
      <c r="Q352" s="63">
        <f t="shared" si="294"/>
        <v>585.84430526572453</v>
      </c>
      <c r="R352" s="1">
        <f t="shared" si="295"/>
        <v>1148.25483832082</v>
      </c>
      <c r="T352" s="2"/>
    </row>
    <row r="353" spans="1:24" x14ac:dyDescent="0.3">
      <c r="A353" t="s">
        <v>148</v>
      </c>
      <c r="B353">
        <v>2014</v>
      </c>
      <c r="C353" t="s">
        <v>51</v>
      </c>
      <c r="D353" s="13">
        <v>132</v>
      </c>
      <c r="E353" s="1">
        <v>1527</v>
      </c>
      <c r="F353" s="1">
        <v>3429419.1763583561</v>
      </c>
      <c r="G353" s="1">
        <v>1126</v>
      </c>
      <c r="H353" s="1">
        <v>1382273.8650680704</v>
      </c>
      <c r="I353" s="65">
        <f t="shared" si="358"/>
        <v>0.57557482095740675</v>
      </c>
      <c r="J353" s="65">
        <f t="shared" si="359"/>
        <v>0.15283182073045751</v>
      </c>
      <c r="K353" s="13">
        <f t="shared" si="292"/>
        <v>229.33595284872297</v>
      </c>
      <c r="L353" s="1">
        <f t="shared" si="357"/>
        <v>24263.558845755815</v>
      </c>
      <c r="M353" s="63">
        <f t="shared" si="312"/>
        <v>155.7676437703152</v>
      </c>
      <c r="N353" s="1">
        <f t="shared" si="313"/>
        <v>305.3045817898178</v>
      </c>
      <c r="O353" s="23">
        <f t="shared" si="291"/>
        <v>97.335952848722968</v>
      </c>
      <c r="P353" s="1">
        <f t="shared" si="293"/>
        <v>24263.558845755815</v>
      </c>
      <c r="Q353" s="63">
        <f t="shared" si="294"/>
        <v>155.7676437703152</v>
      </c>
      <c r="R353" s="1">
        <f t="shared" si="295"/>
        <v>305.3045817898178</v>
      </c>
      <c r="T353" s="2"/>
    </row>
    <row r="354" spans="1:24" x14ac:dyDescent="0.3">
      <c r="A354" t="s">
        <v>148</v>
      </c>
      <c r="B354">
        <v>2015</v>
      </c>
      <c r="C354" t="s">
        <v>51</v>
      </c>
      <c r="D354" s="13">
        <v>194</v>
      </c>
      <c r="E354" s="1">
        <v>969</v>
      </c>
      <c r="F354" s="1">
        <v>1249788.7031781774</v>
      </c>
      <c r="G354" s="1">
        <v>1226</v>
      </c>
      <c r="H354" s="1">
        <v>1293667.9506736707</v>
      </c>
      <c r="I354" s="65">
        <f t="shared" si="358"/>
        <v>0.44145785876993165</v>
      </c>
      <c r="J354" s="65">
        <f t="shared" si="359"/>
        <v>0.13325216618498337</v>
      </c>
      <c r="K354" s="13">
        <f t="shared" si="292"/>
        <v>439.45304437564499</v>
      </c>
      <c r="L354" s="1">
        <f t="shared" si="357"/>
        <v>132044.62506099432</v>
      </c>
      <c r="M354" s="63">
        <f t="shared" si="312"/>
        <v>363.37945052106937</v>
      </c>
      <c r="N354" s="1">
        <f t="shared" si="313"/>
        <v>712.223723021296</v>
      </c>
      <c r="O354" s="23">
        <f t="shared" si="291"/>
        <v>245.45304437564499</v>
      </c>
      <c r="P354" s="1">
        <f t="shared" si="293"/>
        <v>132044.62506099432</v>
      </c>
      <c r="Q354" s="63">
        <f t="shared" si="294"/>
        <v>363.37945052106937</v>
      </c>
      <c r="R354" s="1">
        <f t="shared" si="295"/>
        <v>712.223723021296</v>
      </c>
      <c r="T354" s="2"/>
    </row>
    <row r="355" spans="1:24" x14ac:dyDescent="0.3">
      <c r="A355" t="s">
        <v>148</v>
      </c>
      <c r="B355">
        <v>2016</v>
      </c>
      <c r="C355" t="s">
        <v>51</v>
      </c>
      <c r="D355" s="13">
        <v>568</v>
      </c>
      <c r="E355" s="1">
        <v>687</v>
      </c>
      <c r="F355" s="1">
        <v>1373649.7817817819</v>
      </c>
      <c r="G355" s="1">
        <v>1229</v>
      </c>
      <c r="H355" s="1">
        <v>1203168.6890410404</v>
      </c>
      <c r="I355" s="65">
        <f t="shared" si="358"/>
        <v>0.35855949895615868</v>
      </c>
      <c r="J355" s="65">
        <f t="shared" si="359"/>
        <v>0.19609286064678419</v>
      </c>
      <c r="K355" s="13">
        <f t="shared" si="292"/>
        <v>1584.1164483260552</v>
      </c>
      <c r="L355" s="1">
        <f t="shared" si="357"/>
        <v>3827485.2374486667</v>
      </c>
      <c r="M355" s="63">
        <f t="shared" si="312"/>
        <v>1956.3959817605091</v>
      </c>
      <c r="N355" s="1">
        <f t="shared" si="313"/>
        <v>3834.5361242505978</v>
      </c>
      <c r="O355" s="23">
        <f t="shared" si="291"/>
        <v>1016.1164483260552</v>
      </c>
      <c r="P355" s="1">
        <f t="shared" si="293"/>
        <v>3827485.2374486667</v>
      </c>
      <c r="Q355" s="63">
        <f t="shared" si="294"/>
        <v>1956.3959817605091</v>
      </c>
      <c r="R355" s="1">
        <f t="shared" si="295"/>
        <v>3834.5361242505978</v>
      </c>
      <c r="T355" s="2"/>
    </row>
    <row r="356" spans="1:24" x14ac:dyDescent="0.3">
      <c r="A356" t="s">
        <v>148</v>
      </c>
      <c r="B356">
        <v>2017</v>
      </c>
      <c r="C356" t="s">
        <v>51</v>
      </c>
      <c r="D356" s="13">
        <v>310</v>
      </c>
      <c r="E356" s="1">
        <v>1155</v>
      </c>
      <c r="F356" s="1">
        <v>2756446.1039879844</v>
      </c>
      <c r="G356" s="1">
        <v>415</v>
      </c>
      <c r="H356" s="1">
        <v>228847.90173273341</v>
      </c>
      <c r="I356" s="65">
        <f t="shared" si="358"/>
        <v>0.73566878980891715</v>
      </c>
      <c r="J356" s="65">
        <f t="shared" si="359"/>
        <v>0.12838251441711307</v>
      </c>
      <c r="K356" s="13">
        <f t="shared" si="292"/>
        <v>421.38528138528142</v>
      </c>
      <c r="L356" s="1">
        <f t="shared" si="357"/>
        <v>42121.122626875811</v>
      </c>
      <c r="M356" s="63">
        <f t="shared" si="312"/>
        <v>205.23431152435455</v>
      </c>
      <c r="N356" s="1">
        <f t="shared" si="313"/>
        <v>402.25925058773493</v>
      </c>
      <c r="O356" s="23">
        <f t="shared" si="291"/>
        <v>111.38528138528142</v>
      </c>
      <c r="P356" s="1">
        <f t="shared" si="293"/>
        <v>42121.122626875811</v>
      </c>
      <c r="Q356" s="63">
        <f t="shared" si="294"/>
        <v>205.23431152435455</v>
      </c>
      <c r="R356" s="1">
        <f t="shared" si="295"/>
        <v>402.25925058773493</v>
      </c>
      <c r="T356" s="2"/>
    </row>
    <row r="357" spans="1:24" x14ac:dyDescent="0.3">
      <c r="A357" t="s">
        <v>148</v>
      </c>
      <c r="B357">
        <v>2018</v>
      </c>
      <c r="C357" t="s">
        <v>51</v>
      </c>
      <c r="D357" s="13">
        <v>1167</v>
      </c>
      <c r="E357" s="1">
        <v>1982</v>
      </c>
      <c r="F357" s="1">
        <v>3031736.565521522</v>
      </c>
      <c r="G357" s="1">
        <v>1001</v>
      </c>
      <c r="H357" s="1">
        <v>614742.39607907971</v>
      </c>
      <c r="I357" s="65">
        <f t="shared" si="358"/>
        <v>0.66443178008716053</v>
      </c>
      <c r="J357" s="65">
        <f t="shared" si="359"/>
        <v>6.88651372297234E-2</v>
      </c>
      <c r="K357" s="13">
        <f t="shared" si="292"/>
        <v>1756.3879919273463</v>
      </c>
      <c r="L357" s="1">
        <f t="shared" si="357"/>
        <v>481215.42757237318</v>
      </c>
      <c r="M357" s="63">
        <f t="shared" si="312"/>
        <v>693.69692775186286</v>
      </c>
      <c r="N357" s="1">
        <f t="shared" si="313"/>
        <v>1359.6459783936511</v>
      </c>
      <c r="O357" s="23">
        <f>K357-D357</f>
        <v>589.38799192734632</v>
      </c>
      <c r="P357" s="1">
        <f t="shared" si="293"/>
        <v>481215.42757237318</v>
      </c>
      <c r="Q357" s="63">
        <f t="shared" si="294"/>
        <v>693.69692775186286</v>
      </c>
      <c r="R357" s="1">
        <f t="shared" si="295"/>
        <v>1359.6459783936511</v>
      </c>
      <c r="T357" s="2"/>
    </row>
    <row r="358" spans="1:24" x14ac:dyDescent="0.3">
      <c r="A358" t="s">
        <v>148</v>
      </c>
      <c r="B358">
        <v>2019</v>
      </c>
      <c r="C358" t="s">
        <v>51</v>
      </c>
      <c r="D358" s="44">
        <v>1608</v>
      </c>
      <c r="E358" s="32">
        <v>1697</v>
      </c>
      <c r="F358" s="32">
        <v>2767328.4185205107</v>
      </c>
      <c r="G358" s="32">
        <v>1817</v>
      </c>
      <c r="H358" s="32">
        <v>1864585.5333043155</v>
      </c>
      <c r="I358" s="65">
        <f>E358/(E358+G358)</f>
        <v>0.48292544109277175</v>
      </c>
      <c r="J358" s="65">
        <f t="shared" ref="J358:J360" si="360">((((E358)^2*H358)+((G358)^2*F358))/(E358+G358)^4)</f>
        <v>9.5134772344396684E-2</v>
      </c>
      <c r="K358" s="13">
        <f>D358/I358</f>
        <v>3329.7065409546258</v>
      </c>
      <c r="L358" s="1">
        <f t="shared" ref="L358:L360" si="361">(D358^2)*J358*(1/(I358^4))</f>
        <v>4522629.7108261948</v>
      </c>
      <c r="M358" s="63">
        <f t="shared" ref="M358:M360" si="362">SQRT(L358)</f>
        <v>2126.6475285825327</v>
      </c>
      <c r="N358" s="1">
        <f t="shared" ref="N358:N360" si="363">(1.96*M358)</f>
        <v>4168.2291560217636</v>
      </c>
      <c r="O358" s="23">
        <f t="shared" ref="O358:O360" si="364">K358-D358</f>
        <v>1721.7065409546258</v>
      </c>
      <c r="P358" s="1">
        <f t="shared" ref="P358:P360" si="365">L358</f>
        <v>4522629.7108261948</v>
      </c>
      <c r="Q358" s="63">
        <f t="shared" ref="Q358:Q360" si="366">SQRT(P358)</f>
        <v>2126.6475285825327</v>
      </c>
      <c r="R358" s="1">
        <f t="shared" ref="R358:R360" si="367">(1.96*Q358)</f>
        <v>4168.2291560217636</v>
      </c>
      <c r="T358" s="2"/>
    </row>
    <row r="359" spans="1:24" x14ac:dyDescent="0.3">
      <c r="A359" t="s">
        <v>148</v>
      </c>
      <c r="B359">
        <v>2020</v>
      </c>
      <c r="C359" t="s">
        <v>51</v>
      </c>
      <c r="D359" s="44">
        <v>1131</v>
      </c>
      <c r="E359" s="32">
        <v>622</v>
      </c>
      <c r="F359" s="32">
        <v>550233.53727227368</v>
      </c>
      <c r="G359" s="32">
        <v>768</v>
      </c>
      <c r="H359" s="32">
        <v>300499.15198198188</v>
      </c>
      <c r="I359" s="65">
        <f t="shared" ref="I359:I361" si="368">E359/(E359+G359)</f>
        <v>0.44748201438848922</v>
      </c>
      <c r="J359" s="65">
        <f t="shared" si="360"/>
        <v>0.11808144403312248</v>
      </c>
      <c r="K359" s="13">
        <f t="shared" ref="K359:K360" si="369">D359/I359</f>
        <v>2527.475884244373</v>
      </c>
      <c r="L359" s="1">
        <f t="shared" si="361"/>
        <v>3767077.26261531</v>
      </c>
      <c r="M359" s="63">
        <f t="shared" si="362"/>
        <v>1940.89599479604</v>
      </c>
      <c r="N359" s="1">
        <f t="shared" si="363"/>
        <v>3804.1561498002384</v>
      </c>
      <c r="O359" s="23">
        <f t="shared" si="364"/>
        <v>1396.475884244373</v>
      </c>
      <c r="P359" s="1">
        <f t="shared" si="365"/>
        <v>3767077.26261531</v>
      </c>
      <c r="Q359" s="63">
        <f t="shared" si="366"/>
        <v>1940.89599479604</v>
      </c>
      <c r="R359" s="1">
        <f t="shared" si="367"/>
        <v>3804.1561498002384</v>
      </c>
      <c r="T359" s="2"/>
    </row>
    <row r="360" spans="1:24" x14ac:dyDescent="0.3">
      <c r="A360" t="s">
        <v>148</v>
      </c>
      <c r="B360">
        <v>2021</v>
      </c>
      <c r="C360" t="s">
        <v>51</v>
      </c>
      <c r="D360" s="44">
        <v>1454</v>
      </c>
      <c r="E360" s="32">
        <v>2518</v>
      </c>
      <c r="F360" s="32">
        <v>4236355.5424774792</v>
      </c>
      <c r="G360" s="32">
        <v>1295</v>
      </c>
      <c r="H360" s="32">
        <v>803737.9142612617</v>
      </c>
      <c r="I360" s="65">
        <f t="shared" si="368"/>
        <v>0.66037241017571469</v>
      </c>
      <c r="J360" s="65">
        <f t="shared" si="360"/>
        <v>5.7717567710922034E-2</v>
      </c>
      <c r="K360" s="13">
        <f t="shared" si="369"/>
        <v>2201.7879269261316</v>
      </c>
      <c r="L360" s="1">
        <f t="shared" si="361"/>
        <v>641624.81516238826</v>
      </c>
      <c r="M360" s="63">
        <f t="shared" si="362"/>
        <v>801.01486575617821</v>
      </c>
      <c r="N360" s="1">
        <f t="shared" si="363"/>
        <v>1569.9891368821093</v>
      </c>
      <c r="O360" s="23">
        <f t="shared" si="364"/>
        <v>747.7879269261316</v>
      </c>
      <c r="P360" s="1">
        <f t="shared" si="365"/>
        <v>641624.81516238826</v>
      </c>
      <c r="Q360" s="63">
        <f t="shared" si="366"/>
        <v>801.01486575617821</v>
      </c>
      <c r="R360" s="1">
        <f t="shared" si="367"/>
        <v>1569.9891368821093</v>
      </c>
      <c r="T360" s="2"/>
      <c r="U360" s="14"/>
    </row>
    <row r="361" spans="1:24" x14ac:dyDescent="0.3">
      <c r="A361" t="s">
        <v>148</v>
      </c>
      <c r="B361">
        <v>2022</v>
      </c>
      <c r="C361" t="s">
        <v>51</v>
      </c>
      <c r="D361" s="44">
        <v>1444</v>
      </c>
      <c r="E361" s="32">
        <v>1420</v>
      </c>
      <c r="F361" s="32">
        <v>4719212.0830580471</v>
      </c>
      <c r="G361" s="68">
        <v>477</v>
      </c>
      <c r="H361" s="68">
        <v>1843557.9719879816</v>
      </c>
      <c r="I361" s="65">
        <f t="shared" si="368"/>
        <v>0.74855034264628362</v>
      </c>
      <c r="J361" s="65">
        <f t="shared" ref="J361" si="370">((((E361)^2*H361)+((G361)^2*F361))/(E361+G361)^4)</f>
        <v>0.36997010103938976</v>
      </c>
      <c r="K361" s="13">
        <f t="shared" ref="K361" si="371">D361/I361</f>
        <v>1929.0619718309858</v>
      </c>
      <c r="L361" s="1">
        <f t="shared" ref="L361" si="372">(D361^2)*J361*(1/(I361^4))</f>
        <v>2457066.7825371064</v>
      </c>
      <c r="M361" s="63">
        <f t="shared" ref="M361" si="373">SQRT(L361)</f>
        <v>1567.5033596573585</v>
      </c>
      <c r="N361" s="1">
        <f t="shared" ref="N361" si="374">(1.96*M361)</f>
        <v>3072.3065849284226</v>
      </c>
      <c r="O361" s="23">
        <f t="shared" ref="O361" si="375">K361-D361</f>
        <v>485.06197183098584</v>
      </c>
      <c r="P361" s="1">
        <f t="shared" ref="P361" si="376">L361</f>
        <v>2457066.7825371064</v>
      </c>
      <c r="Q361" s="63">
        <f t="shared" ref="Q361" si="377">SQRT(P361)</f>
        <v>1567.5033596573585</v>
      </c>
      <c r="R361" s="1">
        <f t="shared" ref="R361" si="378">(1.96*Q361)</f>
        <v>3072.3065849284226</v>
      </c>
      <c r="T361" s="2"/>
      <c r="U361" s="14"/>
    </row>
    <row r="362" spans="1:24" x14ac:dyDescent="0.3">
      <c r="D362" s="44"/>
      <c r="E362" s="32"/>
      <c r="F362" s="32"/>
      <c r="G362" s="32"/>
      <c r="H362" s="32"/>
      <c r="K362" s="44"/>
      <c r="L362" s="32"/>
      <c r="N362" s="32"/>
      <c r="O362" s="23"/>
      <c r="P362" s="32"/>
      <c r="R362" s="32"/>
      <c r="T362" s="2"/>
      <c r="U362" s="14"/>
    </row>
    <row r="363" spans="1:24" x14ac:dyDescent="0.3">
      <c r="D363" s="44"/>
      <c r="E363" s="32"/>
      <c r="F363" s="32"/>
      <c r="G363" s="32"/>
      <c r="H363" s="32"/>
      <c r="K363" s="44"/>
      <c r="L363" s="32"/>
      <c r="N363" s="32"/>
      <c r="O363" s="23"/>
      <c r="P363" s="32"/>
      <c r="R363" s="32"/>
      <c r="T363" s="2"/>
      <c r="U363" s="14"/>
    </row>
    <row r="364" spans="1:24" x14ac:dyDescent="0.3">
      <c r="D364" s="44"/>
      <c r="E364" s="32"/>
      <c r="F364" s="32"/>
      <c r="G364" s="32"/>
      <c r="H364" s="32"/>
      <c r="K364" s="44"/>
      <c r="L364" s="32"/>
      <c r="N364" s="32"/>
      <c r="O364" s="23"/>
      <c r="P364" s="32"/>
      <c r="R364" s="32"/>
      <c r="T364" s="2"/>
      <c r="U364" s="14"/>
    </row>
    <row r="365" spans="1:24" x14ac:dyDescent="0.3">
      <c r="D365" s="44"/>
      <c r="E365" s="32"/>
      <c r="F365" s="32"/>
      <c r="G365" s="40"/>
      <c r="H365" s="32"/>
      <c r="K365" s="44"/>
      <c r="L365" s="32"/>
      <c r="N365" s="32"/>
      <c r="O365" s="23"/>
      <c r="P365" s="32"/>
      <c r="R365" s="32"/>
      <c r="T365" s="2"/>
      <c r="U365" s="14"/>
      <c r="V365" s="2"/>
      <c r="W365" s="17"/>
      <c r="X365" s="17"/>
    </row>
    <row r="366" spans="1:24" x14ac:dyDescent="0.3">
      <c r="D366" s="44"/>
      <c r="E366" s="32"/>
      <c r="F366" s="32"/>
      <c r="G366" s="40"/>
      <c r="H366" s="32"/>
      <c r="K366" s="44"/>
      <c r="L366" s="32"/>
      <c r="N366" s="32"/>
      <c r="O366" s="23"/>
      <c r="P366" s="32"/>
      <c r="R366" s="32"/>
      <c r="T366" s="2"/>
      <c r="U366" s="14"/>
      <c r="V366" s="2"/>
      <c r="W366" s="17"/>
      <c r="X366" s="17"/>
    </row>
    <row r="367" spans="1:24" x14ac:dyDescent="0.3">
      <c r="D367" s="44"/>
      <c r="E367" s="32"/>
      <c r="F367" s="32"/>
      <c r="G367" s="40"/>
      <c r="H367" s="32"/>
      <c r="K367" s="44"/>
      <c r="L367" s="32"/>
      <c r="N367" s="32"/>
      <c r="O367" s="23"/>
      <c r="P367" s="32"/>
      <c r="R367" s="32"/>
      <c r="T367" s="2"/>
      <c r="U367" s="14"/>
      <c r="V367" s="2"/>
      <c r="W367" s="17"/>
      <c r="X367" s="17"/>
    </row>
    <row r="368" spans="1:24" x14ac:dyDescent="0.3">
      <c r="D368" s="44"/>
      <c r="E368" s="32"/>
      <c r="F368" s="32"/>
      <c r="G368" s="40"/>
      <c r="H368" s="32"/>
      <c r="K368" s="44"/>
      <c r="L368" s="32"/>
      <c r="N368" s="32"/>
      <c r="O368" s="23"/>
      <c r="P368" s="32"/>
      <c r="R368" s="32"/>
      <c r="T368" s="2"/>
      <c r="U368" s="14"/>
      <c r="V368" s="2"/>
      <c r="W368" s="17"/>
      <c r="X368" s="17"/>
    </row>
    <row r="369" spans="4:24" x14ac:dyDescent="0.3">
      <c r="D369" s="44"/>
      <c r="E369" s="32"/>
      <c r="F369" s="32"/>
      <c r="G369" s="40"/>
      <c r="H369" s="32"/>
      <c r="K369" s="44"/>
      <c r="L369" s="32"/>
      <c r="N369" s="32"/>
      <c r="O369" s="23"/>
      <c r="P369" s="32"/>
      <c r="R369" s="32"/>
      <c r="T369" s="2"/>
      <c r="U369" s="14"/>
      <c r="V369" s="2"/>
      <c r="W369" s="17"/>
      <c r="X369" s="17"/>
    </row>
    <row r="370" spans="4:24" x14ac:dyDescent="0.3">
      <c r="D370" s="44"/>
      <c r="E370" s="32"/>
      <c r="F370" s="32"/>
      <c r="G370" s="40"/>
      <c r="H370" s="32"/>
      <c r="K370" s="44"/>
      <c r="L370" s="32"/>
      <c r="N370" s="32"/>
      <c r="O370" s="23"/>
      <c r="P370" s="32"/>
      <c r="R370" s="32"/>
      <c r="T370" s="2"/>
      <c r="U370" s="14"/>
      <c r="V370" s="2"/>
      <c r="W370" s="17"/>
      <c r="X370" s="17"/>
    </row>
    <row r="371" spans="4:24" x14ac:dyDescent="0.3">
      <c r="D371" s="44"/>
      <c r="E371" s="32"/>
      <c r="F371" s="32"/>
      <c r="G371" s="40"/>
      <c r="H371" s="32"/>
      <c r="K371" s="44"/>
      <c r="L371" s="32"/>
      <c r="N371" s="32"/>
      <c r="O371" s="23"/>
      <c r="P371" s="32"/>
      <c r="R371" s="32"/>
      <c r="T371" s="2"/>
      <c r="U371" s="14"/>
      <c r="V371" s="2"/>
      <c r="W371" s="17"/>
      <c r="X371" s="17"/>
    </row>
    <row r="372" spans="4:24" x14ac:dyDescent="0.3">
      <c r="D372" s="44"/>
      <c r="E372" s="32"/>
      <c r="F372" s="32"/>
      <c r="G372" s="40"/>
      <c r="H372" s="32"/>
      <c r="K372" s="44"/>
      <c r="L372" s="32"/>
      <c r="N372" s="32"/>
      <c r="O372" s="23"/>
      <c r="P372" s="32"/>
      <c r="R372" s="32"/>
      <c r="T372" s="2"/>
      <c r="U372" s="14"/>
      <c r="V372" s="2"/>
      <c r="W372" s="17"/>
      <c r="X372" s="17"/>
    </row>
  </sheetData>
  <autoFilter ref="A1:X361" xr:uid="{AB616BBE-BEA9-4A2C-A98C-67B806577655}">
    <filterColumn colId="0">
      <filters>
        <filter val="S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87E4-43BA-466A-BCCA-7389D939CDB2}">
  <dimension ref="A1:AN93"/>
  <sheetViews>
    <sheetView topLeftCell="A48" zoomScale="120" zoomScaleNormal="120" workbookViewId="0">
      <selection activeCell="Y86" sqref="Y86"/>
    </sheetView>
  </sheetViews>
  <sheetFormatPr defaultRowHeight="14.4" x14ac:dyDescent="0.3"/>
  <sheetData>
    <row r="1" spans="1:32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x14ac:dyDescent="0.3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x14ac:dyDescent="0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x14ac:dyDescent="0.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40" x14ac:dyDescent="0.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40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7" spans="1:40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:40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:40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:40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:40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:40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9" spans="1:40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</row>
    <row r="60" spans="1:40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</row>
    <row r="61" spans="1:40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</row>
    <row r="62" spans="1:40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</row>
    <row r="63" spans="1:40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</row>
    <row r="64" spans="1:40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</row>
    <row r="65" spans="1:32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</row>
    <row r="66" spans="1:32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 spans="1:32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</row>
    <row r="68" spans="1:32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</row>
    <row r="69" spans="1:32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spans="1:32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spans="1:32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spans="1:32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</row>
    <row r="73" spans="1:32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</row>
    <row r="74" spans="1:32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</row>
    <row r="75" spans="1:32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</row>
    <row r="76" spans="1:32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</row>
    <row r="77" spans="1:32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</row>
    <row r="78" spans="1:32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</row>
    <row r="79" spans="1:32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</row>
    <row r="80" spans="1:32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</row>
    <row r="81" spans="1:32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</row>
    <row r="82" spans="1:32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</row>
    <row r="83" spans="1:32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</row>
    <row r="84" spans="1:32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</row>
    <row r="85" spans="1:32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2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2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2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 spans="1:32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</row>
    <row r="90" spans="1:32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</row>
    <row r="91" spans="1:32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</row>
    <row r="92" spans="1:32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2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AE8-B819-413D-BA91-2953E76628D4}">
  <sheetPr>
    <tabColor theme="9"/>
  </sheetPr>
  <dimension ref="A1:AB373"/>
  <sheetViews>
    <sheetView zoomScaleNormal="100" workbookViewId="0">
      <pane ySplit="2" topLeftCell="A333" activePane="bottomLeft" state="frozen"/>
      <selection pane="bottomLeft" activeCell="R3" sqref="R3:R362"/>
    </sheetView>
  </sheetViews>
  <sheetFormatPr defaultRowHeight="14.4" x14ac:dyDescent="0.3"/>
  <cols>
    <col min="3" max="3" width="14.88671875" customWidth="1"/>
    <col min="4" max="4" width="14" customWidth="1"/>
    <col min="6" max="6" width="9.109375" customWidth="1"/>
    <col min="7" max="7" width="12" bestFit="1" customWidth="1"/>
    <col min="8" max="8" width="9.5546875" style="4" bestFit="1" customWidth="1"/>
    <col min="9" max="9" width="11.5546875" customWidth="1"/>
    <col min="10" max="10" width="9.109375" customWidth="1"/>
    <col min="11" max="11" width="4.44140625" customWidth="1"/>
    <col min="12" max="12" width="6.44140625" customWidth="1"/>
    <col min="16" max="16" width="12.33203125" bestFit="1" customWidth="1"/>
    <col min="17" max="17" width="10.5546875" style="13" bestFit="1" customWidth="1"/>
    <col min="18" max="18" width="11.44140625" customWidth="1"/>
    <col min="19" max="19" width="8.109375" style="4" customWidth="1"/>
    <col min="20" max="20" width="6.44140625" style="4" customWidth="1"/>
    <col min="21" max="21" width="14.5546875" customWidth="1"/>
    <col min="22" max="22" width="13.5546875" style="13" customWidth="1"/>
    <col min="23" max="23" width="13.33203125" bestFit="1" customWidth="1"/>
    <col min="24" max="24" width="9.88671875" customWidth="1"/>
  </cols>
  <sheetData>
    <row r="1" spans="1:28" x14ac:dyDescent="0.3">
      <c r="A1" s="84" t="str">
        <f>'rockfish release'!A1</f>
        <v>Region</v>
      </c>
      <c r="B1" s="84" t="str">
        <f>'rockfish release'!B1</f>
        <v>year</v>
      </c>
      <c r="C1" s="84" t="str">
        <f>'rockfish release'!C1</f>
        <v>RptArea</v>
      </c>
      <c r="D1" s="83" t="s">
        <v>9</v>
      </c>
      <c r="E1" s="83"/>
      <c r="F1" s="83"/>
      <c r="G1" s="83"/>
      <c r="H1" s="83"/>
      <c r="I1" s="83"/>
      <c r="J1" s="83"/>
      <c r="K1" s="83"/>
      <c r="M1" s="83" t="s">
        <v>10</v>
      </c>
      <c r="N1" s="83"/>
      <c r="O1" s="83"/>
      <c r="P1" s="83"/>
      <c r="Q1" s="83"/>
      <c r="R1" s="83"/>
      <c r="S1" s="9"/>
      <c r="T1" s="9"/>
      <c r="V1" s="83" t="s">
        <v>22</v>
      </c>
      <c r="W1" s="83"/>
      <c r="X1" s="83"/>
      <c r="Y1" s="83"/>
    </row>
    <row r="2" spans="1:28" s="3" customFormat="1" ht="65.25" customHeight="1" x14ac:dyDescent="0.35">
      <c r="A2" s="84"/>
      <c r="B2" s="84"/>
      <c r="C2" s="84"/>
      <c r="D2" s="3" t="s">
        <v>96</v>
      </c>
      <c r="E2" s="3" t="s">
        <v>97</v>
      </c>
      <c r="F2" s="3" t="s">
        <v>44</v>
      </c>
      <c r="G2" s="3" t="s">
        <v>43</v>
      </c>
      <c r="H2" s="8" t="s">
        <v>41</v>
      </c>
      <c r="I2" s="3" t="s">
        <v>42</v>
      </c>
      <c r="J2" s="3" t="s">
        <v>8</v>
      </c>
      <c r="K2" s="3" t="s">
        <v>13</v>
      </c>
      <c r="M2" s="3" t="s">
        <v>105</v>
      </c>
      <c r="N2" s="3" t="s">
        <v>106</v>
      </c>
      <c r="O2" s="3" t="s">
        <v>45</v>
      </c>
      <c r="P2" s="3" t="s">
        <v>46</v>
      </c>
      <c r="Q2" s="3" t="s">
        <v>47</v>
      </c>
      <c r="R2" s="3" t="s">
        <v>69</v>
      </c>
      <c r="S2" s="3" t="s">
        <v>12</v>
      </c>
      <c r="T2" s="3" t="s">
        <v>14</v>
      </c>
      <c r="V2" s="12" t="s">
        <v>109</v>
      </c>
      <c r="W2" s="3" t="s">
        <v>110</v>
      </c>
      <c r="X2" s="3" t="s">
        <v>15</v>
      </c>
      <c r="Y2" s="3" t="s">
        <v>16</v>
      </c>
      <c r="AB2" s="24" t="s">
        <v>49</v>
      </c>
    </row>
    <row r="3" spans="1:28" x14ac:dyDescent="0.3">
      <c r="A3" t="str">
        <f>'rockfish release'!A2</f>
        <v>SC</v>
      </c>
      <c r="B3">
        <f>'rockfish release'!B2</f>
        <v>1999</v>
      </c>
      <c r="C3" t="str">
        <f>'rockfish release'!C2</f>
        <v>AFOGNAK</v>
      </c>
      <c r="D3">
        <f>'rockfish release'!D2</f>
        <v>770</v>
      </c>
      <c r="E3">
        <f>[1]logbook_release_forR!$E2</f>
        <v>768</v>
      </c>
      <c r="F3" s="25">
        <f t="shared" ref="F3:G26" si="0">F147</f>
        <v>0.876190476</v>
      </c>
      <c r="G3" s="25">
        <f t="shared" si="0"/>
        <v>1.0430839999999999E-3</v>
      </c>
      <c r="H3" s="7">
        <f>E3*F3</f>
        <v>672.91428556799997</v>
      </c>
      <c r="I3">
        <f>(E3^2)*G3</f>
        <v>615.23597721599992</v>
      </c>
      <c r="J3">
        <f>SQRT(I3)</f>
        <v>24.803950838848234</v>
      </c>
      <c r="K3" s="6">
        <f>(1.96*J3)</f>
        <v>48.61574364414254</v>
      </c>
      <c r="M3" s="2">
        <f>'rockfish release'!O2</f>
        <v>411.55200774024797</v>
      </c>
      <c r="N3">
        <f>'rockfish release'!P2</f>
        <v>129118.93437544322</v>
      </c>
      <c r="O3" s="25">
        <f t="shared" ref="O3:P23" si="1">O147</f>
        <v>0.71300448400000005</v>
      </c>
      <c r="P3" s="25">
        <f t="shared" si="1"/>
        <v>9.2175299999999998E-4</v>
      </c>
      <c r="Q3" s="13">
        <f t="shared" ref="Q3:Q53" si="2">M3*O3</f>
        <v>293.43842691799955</v>
      </c>
      <c r="R3" s="2">
        <f>(M3^2)*P3+(O3^2)*N3+(P3*N3)</f>
        <v>65916.026892588023</v>
      </c>
      <c r="S3">
        <f>SQRT(R3)</f>
        <v>256.74116711697798</v>
      </c>
      <c r="T3" s="6">
        <f>(1.96*S3)</f>
        <v>503.21268754927684</v>
      </c>
      <c r="V3" s="13">
        <f>Q3+H3</f>
        <v>966.35271248599952</v>
      </c>
      <c r="W3">
        <f t="shared" ref="W3:W53" si="3">R3+I3</f>
        <v>66531.262869804021</v>
      </c>
      <c r="X3">
        <f>SQRT(W3)</f>
        <v>257.93654814664018</v>
      </c>
      <c r="Y3" s="6">
        <f>(1.96*X3)</f>
        <v>505.55563436741471</v>
      </c>
      <c r="Z3" s="14">
        <f>X3/V3</f>
        <v>0.26691760142431137</v>
      </c>
    </row>
    <row r="4" spans="1:28" x14ac:dyDescent="0.3">
      <c r="A4" t="str">
        <f>'rockfish release'!A3</f>
        <v>SC</v>
      </c>
      <c r="B4">
        <f>'rockfish release'!B3</f>
        <v>2000</v>
      </c>
      <c r="C4" t="str">
        <f>'rockfish release'!C3</f>
        <v>AFOGNAK</v>
      </c>
      <c r="D4">
        <f>'rockfish release'!D3</f>
        <v>2000</v>
      </c>
      <c r="E4">
        <f>[1]logbook_release_forR!$E3</f>
        <v>1949</v>
      </c>
      <c r="F4" s="25">
        <f t="shared" si="0"/>
        <v>0.91176470600000004</v>
      </c>
      <c r="G4" s="25">
        <f t="shared" si="0"/>
        <v>7.9653299999999998E-4</v>
      </c>
      <c r="H4" s="7">
        <f t="shared" ref="H4:H22" si="4">E4*F4</f>
        <v>1777.0294119940002</v>
      </c>
      <c r="I4">
        <f>(E4^2)*G4</f>
        <v>3025.711050333</v>
      </c>
      <c r="J4">
        <f t="shared" ref="J4:J54" si="5">SQRT(I4)</f>
        <v>55.006463714121814</v>
      </c>
      <c r="K4" s="6">
        <f t="shared" ref="K4:K54" si="6">(1.96*J4)</f>
        <v>107.81266887967875</v>
      </c>
      <c r="M4" s="2">
        <f>'rockfish release'!O3</f>
        <v>1068.9662538707739</v>
      </c>
      <c r="N4">
        <f>'rockfish release'!P3</f>
        <v>871100.92343021231</v>
      </c>
      <c r="O4" s="25">
        <f t="shared" si="1"/>
        <v>0.743589744</v>
      </c>
      <c r="P4" s="25">
        <f t="shared" si="1"/>
        <v>9.828040000000001E-4</v>
      </c>
      <c r="Q4" s="13">
        <f>M4*O4</f>
        <v>794.87234306040784</v>
      </c>
      <c r="R4" s="2">
        <f t="shared" ref="R4:R67" si="7">(M4^2)*P4+(O4^2)*N4+(P4*N4)</f>
        <v>483633.25493511884</v>
      </c>
      <c r="S4">
        <f t="shared" ref="S4:S54" si="8">SQRT(R4)</f>
        <v>695.43745580398445</v>
      </c>
      <c r="T4" s="6">
        <f t="shared" ref="T4:T54" si="9">(1.96*S4)</f>
        <v>1363.0574133758096</v>
      </c>
      <c r="V4" s="13">
        <f t="shared" ref="V4:V53" si="10">Q4+H4</f>
        <v>2571.9017550544081</v>
      </c>
      <c r="W4">
        <f t="shared" si="3"/>
        <v>486658.96598545182</v>
      </c>
      <c r="X4">
        <f t="shared" ref="X4:X54" si="11">SQRT(W4)</f>
        <v>697.60946523499217</v>
      </c>
      <c r="Y4" s="6">
        <f t="shared" ref="Y4:Y54" si="12">(1.96*X4)</f>
        <v>1367.3145518605847</v>
      </c>
      <c r="Z4" s="14">
        <f t="shared" ref="Z4:Z23" si="13">X4/V4</f>
        <v>0.27124265686433047</v>
      </c>
    </row>
    <row r="5" spans="1:28" x14ac:dyDescent="0.3">
      <c r="A5" t="str">
        <f>'rockfish release'!A4</f>
        <v>SC</v>
      </c>
      <c r="B5">
        <f>'rockfish release'!B4</f>
        <v>2001</v>
      </c>
      <c r="C5" t="str">
        <f>'rockfish release'!C4</f>
        <v>AFOGNAK</v>
      </c>
      <c r="D5">
        <f>'rockfish release'!D4</f>
        <v>910</v>
      </c>
      <c r="E5">
        <f>[1]logbook_release_forR!$E4</f>
        <v>853</v>
      </c>
      <c r="F5" s="25">
        <f t="shared" si="0"/>
        <v>0.95081967199999995</v>
      </c>
      <c r="G5" s="25">
        <f t="shared" si="0"/>
        <v>7.7935999999999999E-4</v>
      </c>
      <c r="H5" s="7">
        <f t="shared" si="4"/>
        <v>811.04918021599997</v>
      </c>
      <c r="I5">
        <f t="shared" ref="I5:I55" si="14">(E5^2)*G5</f>
        <v>567.06935023999995</v>
      </c>
      <c r="J5">
        <f t="shared" si="5"/>
        <v>23.813217973218151</v>
      </c>
      <c r="K5" s="6">
        <f t="shared" si="6"/>
        <v>46.673907227507577</v>
      </c>
      <c r="M5" s="2">
        <f>'rockfish release'!O4</f>
        <v>486.37964551120217</v>
      </c>
      <c r="N5">
        <f>'rockfish release'!P4</f>
        <v>180339.66867313968</v>
      </c>
      <c r="O5" s="25">
        <f t="shared" si="1"/>
        <v>0.82022471900000005</v>
      </c>
      <c r="P5" s="25">
        <f t="shared" si="1"/>
        <v>1.6756379999999999E-3</v>
      </c>
      <c r="Q5" s="13">
        <f t="shared" si="2"/>
        <v>398.94060806674543</v>
      </c>
      <c r="R5" s="2">
        <f t="shared" si="7"/>
        <v>122025.44612531629</v>
      </c>
      <c r="S5">
        <f t="shared" si="8"/>
        <v>349.3214080546972</v>
      </c>
      <c r="T5" s="6">
        <f t="shared" si="9"/>
        <v>684.66995978720649</v>
      </c>
      <c r="V5" s="13">
        <f t="shared" si="10"/>
        <v>1209.9897882827454</v>
      </c>
      <c r="W5">
        <f t="shared" si="3"/>
        <v>122592.51547555628</v>
      </c>
      <c r="X5">
        <f t="shared" si="11"/>
        <v>350.132140020816</v>
      </c>
      <c r="Y5" s="6">
        <f t="shared" si="12"/>
        <v>686.25899444079937</v>
      </c>
      <c r="Z5" s="14">
        <f t="shared" si="13"/>
        <v>0.28936784707723384</v>
      </c>
    </row>
    <row r="6" spans="1:28" x14ac:dyDescent="0.3">
      <c r="A6" t="str">
        <f>'rockfish release'!A5</f>
        <v>SC</v>
      </c>
      <c r="B6">
        <f>'rockfish release'!B5</f>
        <v>2002</v>
      </c>
      <c r="C6" t="str">
        <f>'rockfish release'!C5</f>
        <v>AFOGNAK</v>
      </c>
      <c r="D6">
        <f>'rockfish release'!D5</f>
        <v>708</v>
      </c>
      <c r="E6">
        <f>[1]logbook_release_forR!$E5</f>
        <v>696</v>
      </c>
      <c r="F6" s="25">
        <f t="shared" si="0"/>
        <v>0.87719298199999995</v>
      </c>
      <c r="G6" s="25">
        <f t="shared" si="0"/>
        <v>1.923669E-3</v>
      </c>
      <c r="H6" s="7">
        <f t="shared" si="4"/>
        <v>610.52631547199996</v>
      </c>
      <c r="I6">
        <f t="shared" si="14"/>
        <v>931.85604230399997</v>
      </c>
      <c r="J6">
        <f t="shared" si="5"/>
        <v>30.52631720833681</v>
      </c>
      <c r="K6" s="6">
        <f t="shared" si="6"/>
        <v>59.831581728340147</v>
      </c>
      <c r="M6" s="2">
        <f>'rockfish release'!O5</f>
        <v>378.41405387025407</v>
      </c>
      <c r="N6">
        <f>'rockfish release'!P5</f>
        <v>109162.88332058047</v>
      </c>
      <c r="O6" s="25">
        <f t="shared" si="1"/>
        <v>0.60843373499999998</v>
      </c>
      <c r="P6" s="25">
        <f t="shared" si="1"/>
        <v>1.443892E-3</v>
      </c>
      <c r="Q6" s="13">
        <f t="shared" si="2"/>
        <v>230.23987617276987</v>
      </c>
      <c r="R6" s="2">
        <f t="shared" si="7"/>
        <v>40775.56421613953</v>
      </c>
      <c r="S6">
        <f t="shared" si="8"/>
        <v>201.92960212940432</v>
      </c>
      <c r="T6" s="6">
        <f t="shared" si="9"/>
        <v>395.78202017363247</v>
      </c>
      <c r="V6" s="13">
        <f t="shared" si="10"/>
        <v>840.76619164476983</v>
      </c>
      <c r="W6">
        <f t="shared" si="3"/>
        <v>41707.420258443533</v>
      </c>
      <c r="X6">
        <f t="shared" si="11"/>
        <v>204.22394633941323</v>
      </c>
      <c r="Y6" s="6">
        <f t="shared" si="12"/>
        <v>400.27893482524991</v>
      </c>
      <c r="Z6" s="14">
        <f t="shared" si="13"/>
        <v>0.24290218656377588</v>
      </c>
    </row>
    <row r="7" spans="1:28" x14ac:dyDescent="0.3">
      <c r="A7" t="str">
        <f>'rockfish release'!A6</f>
        <v>SC</v>
      </c>
      <c r="B7">
        <f>'rockfish release'!B6</f>
        <v>2003</v>
      </c>
      <c r="C7" t="str">
        <f>'rockfish release'!C6</f>
        <v>AFOGNAK</v>
      </c>
      <c r="D7">
        <f>'rockfish release'!D6</f>
        <v>818</v>
      </c>
      <c r="E7">
        <f>[1]logbook_release_forR!$E6</f>
        <v>776</v>
      </c>
      <c r="F7" s="25">
        <f t="shared" si="0"/>
        <v>0.85869565199999998</v>
      </c>
      <c r="G7" s="25">
        <f t="shared" si="0"/>
        <v>1.3333780000000001E-3</v>
      </c>
      <c r="H7" s="7">
        <f t="shared" si="4"/>
        <v>666.34782595199999</v>
      </c>
      <c r="I7">
        <f t="shared" si="14"/>
        <v>802.92823052800009</v>
      </c>
      <c r="J7">
        <f t="shared" si="5"/>
        <v>28.335988257479219</v>
      </c>
      <c r="K7" s="6">
        <f t="shared" si="6"/>
        <v>55.538536984659267</v>
      </c>
      <c r="M7" s="2">
        <f>'rockfish release'!O6</f>
        <v>437.20719783314667</v>
      </c>
      <c r="N7">
        <f>'rockfish release'!P6</f>
        <v>145718.63357232933</v>
      </c>
      <c r="O7" s="25">
        <f t="shared" si="1"/>
        <v>0.73262032099999996</v>
      </c>
      <c r="P7" s="25">
        <f t="shared" si="1"/>
        <v>1.05316E-3</v>
      </c>
      <c r="Q7" s="13">
        <f t="shared" si="2"/>
        <v>320.30687762003038</v>
      </c>
      <c r="R7" s="2">
        <f t="shared" si="7"/>
        <v>78566.708267522787</v>
      </c>
      <c r="S7">
        <f t="shared" si="8"/>
        <v>280.29753525053121</v>
      </c>
      <c r="T7" s="6">
        <f t="shared" si="9"/>
        <v>549.38316909104117</v>
      </c>
      <c r="V7" s="13">
        <f t="shared" si="10"/>
        <v>986.65470357203037</v>
      </c>
      <c r="W7">
        <f t="shared" si="3"/>
        <v>79369.636498050793</v>
      </c>
      <c r="X7">
        <f t="shared" si="11"/>
        <v>281.72617290207666</v>
      </c>
      <c r="Y7" s="6">
        <f t="shared" si="12"/>
        <v>552.18329888807023</v>
      </c>
      <c r="Z7" s="14">
        <f t="shared" si="13"/>
        <v>0.2855367454106596</v>
      </c>
    </row>
    <row r="8" spans="1:28" x14ac:dyDescent="0.3">
      <c r="A8" t="str">
        <f>'rockfish release'!A7</f>
        <v>SC</v>
      </c>
      <c r="B8">
        <f>'rockfish release'!B7</f>
        <v>2004</v>
      </c>
      <c r="C8" t="str">
        <f>'rockfish release'!C7</f>
        <v>AFOGNAK</v>
      </c>
      <c r="D8">
        <f>'rockfish release'!D7</f>
        <v>758</v>
      </c>
      <c r="E8">
        <f>[1]logbook_release_forR!$E7</f>
        <v>641</v>
      </c>
      <c r="F8" s="25">
        <f t="shared" si="0"/>
        <v>0.77564102599999996</v>
      </c>
      <c r="G8" s="25">
        <f t="shared" si="0"/>
        <v>1.122723E-3</v>
      </c>
      <c r="H8" s="7">
        <f t="shared" si="4"/>
        <v>497.18589766599996</v>
      </c>
      <c r="I8">
        <f t="shared" si="14"/>
        <v>461.30554896299998</v>
      </c>
      <c r="J8">
        <f t="shared" si="5"/>
        <v>21.478024791935592</v>
      </c>
      <c r="K8" s="6">
        <f t="shared" si="6"/>
        <v>42.096928592193763</v>
      </c>
      <c r="M8" s="2">
        <f>'rockfish release'!O7</f>
        <v>405.13821021702324</v>
      </c>
      <c r="N8">
        <f>'rockfish release'!P7</f>
        <v>125125.80774243911</v>
      </c>
      <c r="O8" s="25">
        <f t="shared" si="1"/>
        <v>0.77966101700000001</v>
      </c>
      <c r="P8" s="25">
        <f t="shared" si="1"/>
        <v>1.4682880000000001E-3</v>
      </c>
      <c r="Q8" s="13">
        <f t="shared" si="2"/>
        <v>315.87046900336412</v>
      </c>
      <c r="R8" s="2">
        <f t="shared" si="7"/>
        <v>76485.108659303049</v>
      </c>
      <c r="S8">
        <f t="shared" si="8"/>
        <v>276.55941253065868</v>
      </c>
      <c r="T8" s="6">
        <f t="shared" si="9"/>
        <v>542.05644856009098</v>
      </c>
      <c r="V8" s="13">
        <f t="shared" si="10"/>
        <v>813.05636666936402</v>
      </c>
      <c r="W8">
        <f t="shared" si="3"/>
        <v>76946.414208266055</v>
      </c>
      <c r="X8">
        <f t="shared" si="11"/>
        <v>277.39216681129636</v>
      </c>
      <c r="Y8" s="6">
        <f t="shared" si="12"/>
        <v>543.68864695014088</v>
      </c>
      <c r="Z8" s="14">
        <f t="shared" si="13"/>
        <v>0.34117212309352735</v>
      </c>
    </row>
    <row r="9" spans="1:28" x14ac:dyDescent="0.3">
      <c r="A9" t="str">
        <f>'rockfish release'!A8</f>
        <v>SC</v>
      </c>
      <c r="B9">
        <f>'rockfish release'!B8</f>
        <v>2005</v>
      </c>
      <c r="C9" t="str">
        <f>'rockfish release'!C8</f>
        <v>AFOGNAK</v>
      </c>
      <c r="D9">
        <f>'rockfish release'!D8</f>
        <v>1426</v>
      </c>
      <c r="E9">
        <f>[1]logbook_release_forR!$E8</f>
        <v>1375</v>
      </c>
      <c r="F9" s="25">
        <f t="shared" si="0"/>
        <v>0.93277310899999999</v>
      </c>
      <c r="G9" s="25">
        <f t="shared" si="0"/>
        <v>5.3141899999999999E-4</v>
      </c>
      <c r="H9" s="7">
        <f t="shared" si="4"/>
        <v>1282.5630248749999</v>
      </c>
      <c r="I9">
        <f t="shared" si="14"/>
        <v>1004.714046875</v>
      </c>
      <c r="J9">
        <f t="shared" si="5"/>
        <v>31.697224592620092</v>
      </c>
      <c r="K9" s="6">
        <f t="shared" si="6"/>
        <v>62.126560201535376</v>
      </c>
      <c r="M9" s="2">
        <f>'rockfish release'!O8</f>
        <v>762.17293900986169</v>
      </c>
      <c r="N9">
        <f>'rockfish release'!P8</f>
        <v>442840.70534329361</v>
      </c>
      <c r="O9" s="25">
        <f t="shared" si="1"/>
        <v>0.82183908000000006</v>
      </c>
      <c r="P9" s="25">
        <f t="shared" si="1"/>
        <v>8.4635600000000004E-4</v>
      </c>
      <c r="Q9" s="13">
        <f t="shared" si="2"/>
        <v>626.38350699676084</v>
      </c>
      <c r="R9" s="2">
        <f t="shared" si="7"/>
        <v>299969.69152117608</v>
      </c>
      <c r="S9">
        <f t="shared" si="8"/>
        <v>547.69488907709922</v>
      </c>
      <c r="T9" s="6">
        <f t="shared" si="9"/>
        <v>1073.4819825911145</v>
      </c>
      <c r="V9" s="13">
        <f t="shared" si="10"/>
        <v>1908.9465318717607</v>
      </c>
      <c r="W9">
        <f t="shared" si="3"/>
        <v>300974.40556805109</v>
      </c>
      <c r="X9">
        <f t="shared" si="11"/>
        <v>548.6113429086671</v>
      </c>
      <c r="Y9" s="6">
        <f t="shared" si="12"/>
        <v>1075.2782321009875</v>
      </c>
      <c r="Z9" s="14">
        <f t="shared" si="13"/>
        <v>0.28738958045657914</v>
      </c>
    </row>
    <row r="10" spans="1:28" x14ac:dyDescent="0.3">
      <c r="A10" t="str">
        <f>'rockfish release'!A9</f>
        <v>SC</v>
      </c>
      <c r="B10">
        <f>'rockfish release'!B9</f>
        <v>2006</v>
      </c>
      <c r="C10" t="str">
        <f>'rockfish release'!C9</f>
        <v>AFOGNAK</v>
      </c>
      <c r="D10">
        <f>'rockfish release'!D9</f>
        <v>842</v>
      </c>
      <c r="E10">
        <f>[1]logbook_release_forR!$E9</f>
        <v>806</v>
      </c>
      <c r="F10" s="25">
        <f t="shared" si="0"/>
        <v>0.866071429</v>
      </c>
      <c r="G10" s="25">
        <f t="shared" si="0"/>
        <v>1.0449700000000001E-3</v>
      </c>
      <c r="H10" s="7">
        <f t="shared" si="4"/>
        <v>698.05357177400003</v>
      </c>
      <c r="I10">
        <f t="shared" si="14"/>
        <v>678.85013092000008</v>
      </c>
      <c r="J10">
        <f t="shared" si="5"/>
        <v>26.054752559178144</v>
      </c>
      <c r="K10" s="6">
        <f t="shared" si="6"/>
        <v>51.067315015989159</v>
      </c>
      <c r="M10" s="2">
        <f>'rockfish release'!O9</f>
        <v>450.0347928795959</v>
      </c>
      <c r="N10">
        <f>'rockfish release'!P9</f>
        <v>154394.79876969426</v>
      </c>
      <c r="O10" s="25">
        <f t="shared" si="1"/>
        <v>0.79807692299999999</v>
      </c>
      <c r="P10" s="25">
        <f t="shared" si="1"/>
        <v>1.564565E-3</v>
      </c>
      <c r="Q10" s="13">
        <f t="shared" si="2"/>
        <v>359.1623827442902</v>
      </c>
      <c r="R10" s="2">
        <f t="shared" si="7"/>
        <v>98896.615365918624</v>
      </c>
      <c r="S10">
        <f t="shared" si="8"/>
        <v>314.47832256916951</v>
      </c>
      <c r="T10" s="6">
        <f t="shared" si="9"/>
        <v>616.37751223557223</v>
      </c>
      <c r="V10" s="13">
        <f t="shared" si="10"/>
        <v>1057.2159545182903</v>
      </c>
      <c r="W10">
        <f t="shared" si="3"/>
        <v>99575.465496838617</v>
      </c>
      <c r="X10">
        <f t="shared" si="11"/>
        <v>315.55580409309323</v>
      </c>
      <c r="Y10" s="6">
        <f t="shared" si="12"/>
        <v>618.48937602246269</v>
      </c>
      <c r="Z10" s="14">
        <f t="shared" si="13"/>
        <v>0.29847809498568628</v>
      </c>
    </row>
    <row r="11" spans="1:28" x14ac:dyDescent="0.3">
      <c r="A11" t="str">
        <f>'rockfish release'!A10</f>
        <v>SC</v>
      </c>
      <c r="B11">
        <f>'rockfish release'!B10</f>
        <v>2007</v>
      </c>
      <c r="C11" t="str">
        <f>'rockfish release'!C10</f>
        <v>AFOGNAK</v>
      </c>
      <c r="D11">
        <f>'rockfish release'!D10</f>
        <v>2835</v>
      </c>
      <c r="E11">
        <f>[1]logbook_release_forR!$E10</f>
        <v>2759</v>
      </c>
      <c r="F11" s="25">
        <f t="shared" si="0"/>
        <v>0.62025316500000005</v>
      </c>
      <c r="G11" s="25">
        <f t="shared" si="0"/>
        <v>3.0197330000000001E-3</v>
      </c>
      <c r="H11" s="7">
        <f t="shared" si="4"/>
        <v>1711.2784822350002</v>
      </c>
      <c r="I11">
        <f t="shared" si="14"/>
        <v>22986.452194373</v>
      </c>
      <c r="J11">
        <f t="shared" si="5"/>
        <v>151.61283650922505</v>
      </c>
      <c r="K11" s="6">
        <f t="shared" si="6"/>
        <v>297.16115955808107</v>
      </c>
      <c r="M11" s="2">
        <f>'rockfish release'!O10</f>
        <v>1515.2596648618219</v>
      </c>
      <c r="N11">
        <f>'rockfish release'!P10</f>
        <v>1750308.529829097</v>
      </c>
      <c r="O11" s="25">
        <f t="shared" si="1"/>
        <v>0.89411764699999996</v>
      </c>
      <c r="P11" s="25">
        <f t="shared" si="1"/>
        <v>1.127039E-3</v>
      </c>
      <c r="Q11" s="13">
        <f t="shared" si="2"/>
        <v>1354.8204061402607</v>
      </c>
      <c r="R11" s="2">
        <f t="shared" si="7"/>
        <v>1403838.1556120799</v>
      </c>
      <c r="S11">
        <f t="shared" si="8"/>
        <v>1184.8367632767308</v>
      </c>
      <c r="T11" s="6">
        <f t="shared" si="9"/>
        <v>2322.2800560223923</v>
      </c>
      <c r="V11" s="13">
        <f t="shared" si="10"/>
        <v>3066.0988883752607</v>
      </c>
      <c r="W11">
        <f t="shared" si="3"/>
        <v>1426824.6078064528</v>
      </c>
      <c r="X11">
        <f t="shared" si="11"/>
        <v>1194.4976382590519</v>
      </c>
      <c r="Y11" s="6">
        <f t="shared" si="12"/>
        <v>2341.2153709877416</v>
      </c>
      <c r="Z11" s="14">
        <f t="shared" si="13"/>
        <v>0.38958222867104636</v>
      </c>
    </row>
    <row r="12" spans="1:28" x14ac:dyDescent="0.3">
      <c r="A12" t="str">
        <f>'rockfish release'!A11</f>
        <v>SC</v>
      </c>
      <c r="B12">
        <f>'rockfish release'!B11</f>
        <v>2008</v>
      </c>
      <c r="C12" t="str">
        <f>'rockfish release'!C11</f>
        <v>AFOGNAK</v>
      </c>
      <c r="D12">
        <f>'rockfish release'!D11</f>
        <v>1487</v>
      </c>
      <c r="E12">
        <f>[1]logbook_release_forR!$E11</f>
        <v>1449</v>
      </c>
      <c r="F12" s="25">
        <f t="shared" si="0"/>
        <v>0.82677165399999997</v>
      </c>
      <c r="G12" s="25">
        <f t="shared" si="0"/>
        <v>1.1366690000000001E-3</v>
      </c>
      <c r="H12" s="7">
        <f t="shared" si="4"/>
        <v>1197.9921266459999</v>
      </c>
      <c r="I12">
        <f t="shared" si="14"/>
        <v>2386.551369069</v>
      </c>
      <c r="J12">
        <f t="shared" si="5"/>
        <v>48.852342513629786</v>
      </c>
      <c r="K12" s="6">
        <f t="shared" si="6"/>
        <v>95.750591326714385</v>
      </c>
      <c r="M12" s="2">
        <f>'rockfish release'!O11</f>
        <v>794.77640975292024</v>
      </c>
      <c r="N12">
        <f>'rockfish release'!P11</f>
        <v>481537.83944006474</v>
      </c>
      <c r="O12" s="25">
        <f t="shared" si="1"/>
        <v>0.693333333</v>
      </c>
      <c r="P12" s="25">
        <f t="shared" si="1"/>
        <v>2.873273E-3</v>
      </c>
      <c r="Q12" s="13">
        <f t="shared" si="2"/>
        <v>551.04497716376591</v>
      </c>
      <c r="R12" s="2">
        <f t="shared" si="7"/>
        <v>234679.13832775492</v>
      </c>
      <c r="S12">
        <f t="shared" si="8"/>
        <v>484.43692915358434</v>
      </c>
      <c r="T12" s="6">
        <f t="shared" si="9"/>
        <v>949.49638114102527</v>
      </c>
      <c r="V12" s="13">
        <f t="shared" si="10"/>
        <v>1749.0371038097658</v>
      </c>
      <c r="W12">
        <f t="shared" si="3"/>
        <v>237065.68969682392</v>
      </c>
      <c r="X12">
        <f t="shared" si="11"/>
        <v>486.89392037365172</v>
      </c>
      <c r="Y12" s="6">
        <f t="shared" si="12"/>
        <v>954.31208393235738</v>
      </c>
      <c r="Z12" s="14">
        <f t="shared" si="13"/>
        <v>0.27837826842729391</v>
      </c>
    </row>
    <row r="13" spans="1:28" x14ac:dyDescent="0.3">
      <c r="A13" t="str">
        <f>'rockfish release'!A12</f>
        <v>SC</v>
      </c>
      <c r="B13">
        <f>'rockfish release'!B12</f>
        <v>2009</v>
      </c>
      <c r="C13" t="str">
        <f>'rockfish release'!C12</f>
        <v>AFOGNAK</v>
      </c>
      <c r="D13">
        <f>'rockfish release'!D12</f>
        <v>1564</v>
      </c>
      <c r="E13">
        <f>[1]logbook_release_forR!$E12</f>
        <v>1522</v>
      </c>
      <c r="F13" s="25">
        <f t="shared" si="0"/>
        <v>0.73611111100000004</v>
      </c>
      <c r="G13" s="25">
        <f t="shared" si="0"/>
        <v>2.7359369999999999E-3</v>
      </c>
      <c r="H13" s="7">
        <f t="shared" si="4"/>
        <v>1120.3611109420001</v>
      </c>
      <c r="I13">
        <f t="shared" si="14"/>
        <v>6337.7542855080001</v>
      </c>
      <c r="J13">
        <f t="shared" si="5"/>
        <v>79.61001372633973</v>
      </c>
      <c r="K13" s="6">
        <f t="shared" si="6"/>
        <v>156.03562690362588</v>
      </c>
      <c r="M13" s="2">
        <f>'rockfish release'!O12</f>
        <v>835.93161052694541</v>
      </c>
      <c r="N13">
        <f>'rockfish release'!P12</f>
        <v>532699.12109973712</v>
      </c>
      <c r="O13" s="25">
        <f t="shared" si="1"/>
        <v>0.55882352899999999</v>
      </c>
      <c r="P13" s="25">
        <f t="shared" si="1"/>
        <v>3.6796979999999999E-3</v>
      </c>
      <c r="Q13" s="13">
        <f t="shared" si="2"/>
        <v>467.13825259732118</v>
      </c>
      <c r="R13" s="2">
        <f t="shared" si="7"/>
        <v>170884.74935936357</v>
      </c>
      <c r="S13">
        <f t="shared" si="8"/>
        <v>413.3820864035639</v>
      </c>
      <c r="T13" s="6">
        <f t="shared" si="9"/>
        <v>810.22888935098524</v>
      </c>
      <c r="V13" s="13">
        <f t="shared" si="10"/>
        <v>1587.4993635393212</v>
      </c>
      <c r="W13">
        <f t="shared" si="3"/>
        <v>177222.50364487158</v>
      </c>
      <c r="X13">
        <f t="shared" si="11"/>
        <v>420.97803225925173</v>
      </c>
      <c r="Y13" s="6">
        <f t="shared" si="12"/>
        <v>825.11694322813344</v>
      </c>
      <c r="Z13" s="14">
        <f t="shared" si="13"/>
        <v>0.26518311876401857</v>
      </c>
    </row>
    <row r="14" spans="1:28" x14ac:dyDescent="0.3">
      <c r="A14" t="str">
        <f>'rockfish release'!A13</f>
        <v>SC</v>
      </c>
      <c r="B14">
        <f>'rockfish release'!B13</f>
        <v>2010</v>
      </c>
      <c r="C14" t="str">
        <f>'rockfish release'!C13</f>
        <v>AFOGNAK</v>
      </c>
      <c r="D14">
        <f>'rockfish release'!D13</f>
        <v>1405</v>
      </c>
      <c r="E14">
        <f>[1]logbook_release_forR!$E13</f>
        <v>1227</v>
      </c>
      <c r="F14" s="25">
        <f t="shared" si="0"/>
        <v>0.53535353500000005</v>
      </c>
      <c r="G14" s="25">
        <f t="shared" si="0"/>
        <v>2.5382669999999999E-3</v>
      </c>
      <c r="H14" s="7">
        <f t="shared" si="4"/>
        <v>656.87878744500006</v>
      </c>
      <c r="I14">
        <f t="shared" si="14"/>
        <v>3821.4345782429996</v>
      </c>
      <c r="J14">
        <f t="shared" si="5"/>
        <v>61.817752937509788</v>
      </c>
      <c r="K14" s="6">
        <f t="shared" si="6"/>
        <v>121.16279575751918</v>
      </c>
      <c r="M14" s="2">
        <f>'rockfish release'!O13</f>
        <v>750.94879334421876</v>
      </c>
      <c r="N14">
        <f>'rockfish release'!P13</f>
        <v>429893.75009358121</v>
      </c>
      <c r="O14" s="25">
        <f t="shared" si="1"/>
        <v>0.74806438500000005</v>
      </c>
      <c r="P14" s="25">
        <f t="shared" si="1"/>
        <v>6.3493509999999996E-3</v>
      </c>
      <c r="Q14" s="13">
        <f t="shared" si="2"/>
        <v>561.75804725953515</v>
      </c>
      <c r="R14" s="2">
        <f t="shared" si="7"/>
        <v>246878.78018151151</v>
      </c>
      <c r="S14">
        <f t="shared" si="8"/>
        <v>496.86897687570666</v>
      </c>
      <c r="T14" s="6">
        <f t="shared" si="9"/>
        <v>973.86319467638509</v>
      </c>
      <c r="V14" s="13">
        <f t="shared" si="10"/>
        <v>1218.6368347045352</v>
      </c>
      <c r="W14">
        <f t="shared" si="3"/>
        <v>250700.21475975451</v>
      </c>
      <c r="X14">
        <f t="shared" si="11"/>
        <v>500.6997251444767</v>
      </c>
      <c r="Y14" s="6">
        <f t="shared" si="12"/>
        <v>981.37146128317431</v>
      </c>
      <c r="Z14" s="14">
        <f t="shared" si="13"/>
        <v>0.41086869433572792</v>
      </c>
    </row>
    <row r="15" spans="1:28" x14ac:dyDescent="0.3">
      <c r="A15" t="str">
        <f>'rockfish release'!A14</f>
        <v>SC</v>
      </c>
      <c r="B15">
        <f>'rockfish release'!B14</f>
        <v>2011</v>
      </c>
      <c r="C15" t="str">
        <f>'rockfish release'!C14</f>
        <v>AFOGNAK</v>
      </c>
      <c r="D15">
        <f>'rockfish release'!D14</f>
        <v>2417</v>
      </c>
      <c r="E15">
        <f>[1]logbook_release_forR!$E14</f>
        <v>2185</v>
      </c>
      <c r="F15" s="25">
        <f t="shared" si="0"/>
        <v>0.862318841</v>
      </c>
      <c r="G15" s="25">
        <f t="shared" si="0"/>
        <v>8.6660600000000002E-4</v>
      </c>
      <c r="H15" s="7">
        <f t="shared" si="4"/>
        <v>1884.1666675849999</v>
      </c>
      <c r="I15">
        <f t="shared" si="14"/>
        <v>4137.3720303500004</v>
      </c>
      <c r="J15">
        <f t="shared" si="5"/>
        <v>64.322406907313407</v>
      </c>
      <c r="K15" s="6">
        <f t="shared" si="6"/>
        <v>126.07191753833428</v>
      </c>
      <c r="M15" s="2">
        <f>'rockfish release'!O14</f>
        <v>2788.8461538461534</v>
      </c>
      <c r="N15">
        <f>'rockfish release'!P14</f>
        <v>11082356.88873749</v>
      </c>
      <c r="O15" s="25">
        <f t="shared" si="1"/>
        <v>0.71830985899999999</v>
      </c>
      <c r="P15" s="25">
        <f t="shared" si="1"/>
        <v>2.890583E-3</v>
      </c>
      <c r="Q15" s="13">
        <f t="shared" si="2"/>
        <v>2003.2556875419227</v>
      </c>
      <c r="R15" s="2">
        <f t="shared" si="7"/>
        <v>5772669.6473304583</v>
      </c>
      <c r="S15">
        <f t="shared" si="8"/>
        <v>2402.6380599937352</v>
      </c>
      <c r="T15" s="6">
        <f t="shared" si="9"/>
        <v>4709.1705975877212</v>
      </c>
      <c r="V15" s="13">
        <f t="shared" si="10"/>
        <v>3887.4223551269224</v>
      </c>
      <c r="W15">
        <f t="shared" si="3"/>
        <v>5776807.0193608087</v>
      </c>
      <c r="X15">
        <f t="shared" si="11"/>
        <v>2403.4989118701114</v>
      </c>
      <c r="Y15" s="6">
        <f t="shared" si="12"/>
        <v>4710.8578672654185</v>
      </c>
      <c r="Z15" s="14">
        <f t="shared" si="13"/>
        <v>0.6182757344851556</v>
      </c>
    </row>
    <row r="16" spans="1:28" x14ac:dyDescent="0.3">
      <c r="A16" t="str">
        <f>'rockfish release'!A15</f>
        <v>SC</v>
      </c>
      <c r="B16">
        <f>'rockfish release'!B15</f>
        <v>2012</v>
      </c>
      <c r="C16" t="str">
        <f>'rockfish release'!C15</f>
        <v>AFOGNAK</v>
      </c>
      <c r="D16">
        <f>'rockfish release'!D15</f>
        <v>1340</v>
      </c>
      <c r="E16">
        <f>[1]logbook_release_forR!$E15</f>
        <v>1166</v>
      </c>
      <c r="F16" s="25">
        <f t="shared" si="0"/>
        <v>0.75524475499999999</v>
      </c>
      <c r="G16" s="25">
        <f t="shared" si="0"/>
        <v>1.301761E-3</v>
      </c>
      <c r="H16" s="7">
        <f t="shared" si="4"/>
        <v>880.61538432999998</v>
      </c>
      <c r="I16">
        <f t="shared" si="14"/>
        <v>1769.816978116</v>
      </c>
      <c r="J16">
        <f t="shared" si="5"/>
        <v>42.069192743811946</v>
      </c>
      <c r="K16" s="6">
        <f t="shared" si="6"/>
        <v>82.45561777787141</v>
      </c>
      <c r="M16" s="2">
        <f>'rockfish release'!O15</f>
        <v>723.99671052631584</v>
      </c>
      <c r="N16">
        <f>'rockfish release'!P15</f>
        <v>686590.42837578885</v>
      </c>
      <c r="O16" s="25">
        <f t="shared" si="1"/>
        <v>0.74509803900000005</v>
      </c>
      <c r="P16" s="25">
        <f t="shared" si="1"/>
        <v>1.2495189999999999E-3</v>
      </c>
      <c r="Q16" s="13">
        <f t="shared" si="2"/>
        <v>539.44852925560861</v>
      </c>
      <c r="R16" s="2">
        <f t="shared" si="7"/>
        <v>382688.02464583225</v>
      </c>
      <c r="S16">
        <f t="shared" si="8"/>
        <v>618.61783408323447</v>
      </c>
      <c r="T16" s="6">
        <f t="shared" si="9"/>
        <v>1212.4909548031396</v>
      </c>
      <c r="V16" s="13">
        <f t="shared" si="10"/>
        <v>1420.0639135856086</v>
      </c>
      <c r="W16">
        <f t="shared" si="3"/>
        <v>384457.84162394825</v>
      </c>
      <c r="X16">
        <f t="shared" si="11"/>
        <v>620.04664471630542</v>
      </c>
      <c r="Y16" s="6">
        <f t="shared" si="12"/>
        <v>1215.2914236439585</v>
      </c>
      <c r="Z16" s="14">
        <f t="shared" si="13"/>
        <v>0.43663291404308041</v>
      </c>
    </row>
    <row r="17" spans="1:26" x14ac:dyDescent="0.3">
      <c r="A17" t="str">
        <f>'rockfish release'!A16</f>
        <v>SC</v>
      </c>
      <c r="B17">
        <f>'rockfish release'!B16</f>
        <v>2013</v>
      </c>
      <c r="C17" t="str">
        <f>'rockfish release'!C16</f>
        <v>AFOGNAK</v>
      </c>
      <c r="D17">
        <f>'rockfish release'!D16</f>
        <v>1722</v>
      </c>
      <c r="E17">
        <f>[1]logbook_release_forR!$E16</f>
        <v>1543</v>
      </c>
      <c r="F17" s="25">
        <f t="shared" si="0"/>
        <v>0.53982300900000002</v>
      </c>
      <c r="G17" s="25">
        <f t="shared" si="0"/>
        <v>5.5080699999999995E-4</v>
      </c>
      <c r="H17" s="7">
        <f t="shared" si="4"/>
        <v>832.94690288700008</v>
      </c>
      <c r="I17">
        <f t="shared" si="14"/>
        <v>1311.3882951429998</v>
      </c>
      <c r="J17">
        <f t="shared" si="5"/>
        <v>36.213095630489804</v>
      </c>
      <c r="K17" s="6">
        <f t="shared" si="6"/>
        <v>70.977667435760011</v>
      </c>
      <c r="M17" s="2">
        <f>'rockfish release'!O16</f>
        <v>672.37786774628876</v>
      </c>
      <c r="N17">
        <f>'rockfish release'!P16</f>
        <v>639080.19897492125</v>
      </c>
      <c r="O17" s="25">
        <f t="shared" si="1"/>
        <v>0.66871165600000004</v>
      </c>
      <c r="P17" s="25">
        <f t="shared" si="1"/>
        <v>1.3675079999999999E-3</v>
      </c>
      <c r="Q17" s="13">
        <f t="shared" si="2"/>
        <v>449.62691739836976</v>
      </c>
      <c r="R17" s="2">
        <f t="shared" si="7"/>
        <v>287273.0529044944</v>
      </c>
      <c r="S17">
        <f t="shared" si="8"/>
        <v>535.97859369987384</v>
      </c>
      <c r="T17" s="6">
        <f t="shared" si="9"/>
        <v>1050.5180436517528</v>
      </c>
      <c r="V17" s="13">
        <f t="shared" si="10"/>
        <v>1282.5738202853699</v>
      </c>
      <c r="W17">
        <f t="shared" si="3"/>
        <v>288584.44119963743</v>
      </c>
      <c r="X17">
        <f t="shared" si="11"/>
        <v>537.20055956750218</v>
      </c>
      <c r="Y17" s="6">
        <f t="shared" si="12"/>
        <v>1052.9130967523042</v>
      </c>
      <c r="Z17" s="14">
        <f t="shared" si="13"/>
        <v>0.41884572339701759</v>
      </c>
    </row>
    <row r="18" spans="1:26" x14ac:dyDescent="0.3">
      <c r="A18" t="str">
        <f>'rockfish release'!A17</f>
        <v>SC</v>
      </c>
      <c r="B18">
        <f>'rockfish release'!B17</f>
        <v>2014</v>
      </c>
      <c r="C18" t="str">
        <f>'rockfish release'!C17</f>
        <v>AFOGNAK</v>
      </c>
      <c r="D18">
        <f>'rockfish release'!D17</f>
        <v>2290</v>
      </c>
      <c r="E18">
        <f>[1]logbook_release_forR!$E17</f>
        <v>1973</v>
      </c>
      <c r="F18" s="25">
        <f t="shared" si="0"/>
        <v>0.81493506500000001</v>
      </c>
      <c r="G18" s="25">
        <f t="shared" si="0"/>
        <v>4.9125700000000004E-4</v>
      </c>
      <c r="H18" s="7">
        <f t="shared" si="4"/>
        <v>1607.8668832450001</v>
      </c>
      <c r="I18">
        <f t="shared" si="14"/>
        <v>1912.3303703530003</v>
      </c>
      <c r="J18">
        <f t="shared" si="5"/>
        <v>43.730199752036356</v>
      </c>
      <c r="K18" s="6">
        <f t="shared" si="6"/>
        <v>85.711191513991253</v>
      </c>
      <c r="M18" s="2">
        <f>'rockfish release'!O17</f>
        <v>2052.3738450604123</v>
      </c>
      <c r="N18">
        <f>'rockfish release'!P17</f>
        <v>4444516.3562333081</v>
      </c>
      <c r="O18" s="25">
        <f t="shared" si="1"/>
        <v>0.77777777800000003</v>
      </c>
      <c r="P18" s="25">
        <f t="shared" si="1"/>
        <v>1.382716E-3</v>
      </c>
      <c r="Q18" s="13">
        <f t="shared" si="2"/>
        <v>1596.2907688364039</v>
      </c>
      <c r="R18" s="2">
        <f t="shared" si="7"/>
        <v>2700627.877505397</v>
      </c>
      <c r="S18">
        <f t="shared" si="8"/>
        <v>1643.3587184499302</v>
      </c>
      <c r="T18" s="6">
        <f t="shared" si="9"/>
        <v>3220.9830881618632</v>
      </c>
      <c r="V18" s="13">
        <f t="shared" si="10"/>
        <v>3204.1576520814042</v>
      </c>
      <c r="W18">
        <f t="shared" si="3"/>
        <v>2702540.20787575</v>
      </c>
      <c r="X18">
        <f t="shared" si="11"/>
        <v>1643.9404514384789</v>
      </c>
      <c r="Y18" s="6">
        <f t="shared" si="12"/>
        <v>3222.1232848194186</v>
      </c>
      <c r="Z18" s="14">
        <f t="shared" si="13"/>
        <v>0.51306478330446181</v>
      </c>
    </row>
    <row r="19" spans="1:26" x14ac:dyDescent="0.3">
      <c r="A19" t="str">
        <f>'rockfish release'!A18</f>
        <v>SC</v>
      </c>
      <c r="B19">
        <f>'rockfish release'!B18</f>
        <v>2015</v>
      </c>
      <c r="C19" t="str">
        <f>'rockfish release'!C18</f>
        <v>AFOGNAK</v>
      </c>
      <c r="D19">
        <f>'rockfish release'!D18</f>
        <v>1554</v>
      </c>
      <c r="E19">
        <f>[1]logbook_release_forR!$E18</f>
        <v>1260</v>
      </c>
      <c r="F19" s="25">
        <f t="shared" si="0"/>
        <v>0.699029126</v>
      </c>
      <c r="G19" s="25">
        <f t="shared" si="0"/>
        <v>2.0626220000000001E-3</v>
      </c>
      <c r="H19" s="7">
        <f t="shared" si="4"/>
        <v>880.77669876000004</v>
      </c>
      <c r="I19">
        <f t="shared" si="14"/>
        <v>3274.6186872000003</v>
      </c>
      <c r="J19">
        <f t="shared" si="5"/>
        <v>57.224284068916056</v>
      </c>
      <c r="K19" s="6">
        <f t="shared" si="6"/>
        <v>112.15959677507547</v>
      </c>
      <c r="M19" s="2">
        <f>'rockfish release'!O18</f>
        <v>423.3732283464567</v>
      </c>
      <c r="N19">
        <f>'rockfish release'!P18</f>
        <v>541004.16542835603</v>
      </c>
      <c r="O19" s="25">
        <f t="shared" si="1"/>
        <v>0.73157894700000003</v>
      </c>
      <c r="P19" s="25">
        <f t="shared" si="1"/>
        <v>5.1813E-4</v>
      </c>
      <c r="Q19" s="13">
        <f t="shared" si="2"/>
        <v>309.73094058169136</v>
      </c>
      <c r="R19" s="2">
        <f t="shared" si="7"/>
        <v>289922.80784315319</v>
      </c>
      <c r="S19">
        <f t="shared" si="8"/>
        <v>538.44480482511221</v>
      </c>
      <c r="T19" s="6">
        <f t="shared" si="9"/>
        <v>1055.35181745722</v>
      </c>
      <c r="V19" s="13">
        <f t="shared" si="10"/>
        <v>1190.5076393416914</v>
      </c>
      <c r="W19">
        <f t="shared" si="3"/>
        <v>293197.4265303532</v>
      </c>
      <c r="X19">
        <f t="shared" si="11"/>
        <v>541.47707849026551</v>
      </c>
      <c r="Y19" s="6">
        <f t="shared" si="12"/>
        <v>1061.2950738409204</v>
      </c>
      <c r="Z19" s="14">
        <f t="shared" si="13"/>
        <v>0.45482873069985774</v>
      </c>
    </row>
    <row r="20" spans="1:26" x14ac:dyDescent="0.3">
      <c r="A20" t="str">
        <f>'rockfish release'!A19</f>
        <v>SC</v>
      </c>
      <c r="B20">
        <f>'rockfish release'!B19</f>
        <v>2016</v>
      </c>
      <c r="C20" t="str">
        <f>'rockfish release'!C19</f>
        <v>AFOGNAK</v>
      </c>
      <c r="D20">
        <f>'rockfish release'!D19</f>
        <v>1266</v>
      </c>
      <c r="E20">
        <f>[1]logbook_release_forR!$E19</f>
        <v>1106</v>
      </c>
      <c r="F20" s="25">
        <f t="shared" si="0"/>
        <v>0.54517134</v>
      </c>
      <c r="G20" s="25">
        <f t="shared" si="0"/>
        <v>7.7487400000000005E-4</v>
      </c>
      <c r="H20" s="7">
        <f t="shared" si="4"/>
        <v>602.95950203999996</v>
      </c>
      <c r="I20">
        <f t="shared" si="14"/>
        <v>947.8537722640001</v>
      </c>
      <c r="J20">
        <f t="shared" si="5"/>
        <v>30.787233917063745</v>
      </c>
      <c r="K20" s="6">
        <f t="shared" si="6"/>
        <v>60.342978477444937</v>
      </c>
      <c r="M20" s="2">
        <f>'rockfish release'!O19</f>
        <v>989.82927835051532</v>
      </c>
      <c r="N20">
        <f>'rockfish release'!P19</f>
        <v>1922869.0069858201</v>
      </c>
      <c r="O20" s="25">
        <f t="shared" si="1"/>
        <v>0.83437499999999998</v>
      </c>
      <c r="P20" s="25">
        <f t="shared" si="1"/>
        <v>4.3320799999999998E-4</v>
      </c>
      <c r="Q20" s="13">
        <f t="shared" si="2"/>
        <v>825.88880412371122</v>
      </c>
      <c r="R20" s="2">
        <f t="shared" si="7"/>
        <v>1339923.5429637483</v>
      </c>
      <c r="S20">
        <f t="shared" si="8"/>
        <v>1157.5506653981708</v>
      </c>
      <c r="T20" s="6">
        <f t="shared" si="9"/>
        <v>2268.7993041804148</v>
      </c>
      <c r="V20" s="13">
        <f t="shared" si="10"/>
        <v>1428.8483061637112</v>
      </c>
      <c r="W20">
        <f t="shared" si="3"/>
        <v>1340871.3967360123</v>
      </c>
      <c r="X20">
        <f t="shared" si="11"/>
        <v>1157.9600151715138</v>
      </c>
      <c r="Y20" s="6">
        <f t="shared" si="12"/>
        <v>2269.6016297361671</v>
      </c>
      <c r="Z20" s="14">
        <f t="shared" si="13"/>
        <v>0.8104149406038067</v>
      </c>
    </row>
    <row r="21" spans="1:26" x14ac:dyDescent="0.3">
      <c r="A21" t="str">
        <f>'rockfish release'!A20</f>
        <v>SC</v>
      </c>
      <c r="B21">
        <f>'rockfish release'!B20</f>
        <v>2017</v>
      </c>
      <c r="C21" t="str">
        <f>'rockfish release'!C20</f>
        <v>AFOGNAK</v>
      </c>
      <c r="D21">
        <f>'rockfish release'!D20</f>
        <v>1358</v>
      </c>
      <c r="E21">
        <f>[1]logbook_release_forR!$E20</f>
        <v>1185</v>
      </c>
      <c r="F21" s="25">
        <f t="shared" si="0"/>
        <v>0.62343096200000003</v>
      </c>
      <c r="G21" s="25">
        <f t="shared" si="0"/>
        <v>9.8640699999999991E-4</v>
      </c>
      <c r="H21" s="7">
        <f t="shared" si="4"/>
        <v>738.76568997000004</v>
      </c>
      <c r="I21">
        <f t="shared" si="14"/>
        <v>1385.1373695749999</v>
      </c>
      <c r="J21">
        <f t="shared" si="5"/>
        <v>37.21743367798215</v>
      </c>
      <c r="K21" s="6">
        <f t="shared" si="6"/>
        <v>72.946170008845016</v>
      </c>
      <c r="M21" s="2">
        <f>'rockfish release'!O20</f>
        <v>143.3143183114662</v>
      </c>
      <c r="N21">
        <f>'rockfish release'!P20</f>
        <v>108175.83458450034</v>
      </c>
      <c r="O21" s="25">
        <f t="shared" si="1"/>
        <v>0.712121212</v>
      </c>
      <c r="P21" s="25">
        <f t="shared" si="1"/>
        <v>6.2311400000000002E-4</v>
      </c>
      <c r="Q21" s="13">
        <f t="shared" si="2"/>
        <v>102.05716605291511</v>
      </c>
      <c r="R21" s="2">
        <f t="shared" si="7"/>
        <v>54937.967674545231</v>
      </c>
      <c r="S21">
        <f t="shared" si="8"/>
        <v>234.38849731705102</v>
      </c>
      <c r="T21" s="6">
        <f t="shared" si="9"/>
        <v>459.40145474141997</v>
      </c>
      <c r="V21" s="13">
        <f t="shared" si="10"/>
        <v>840.82285602291518</v>
      </c>
      <c r="W21">
        <f t="shared" si="3"/>
        <v>56323.105044120231</v>
      </c>
      <c r="X21">
        <f t="shared" si="11"/>
        <v>237.32489343539214</v>
      </c>
      <c r="Y21" s="6">
        <f t="shared" si="12"/>
        <v>465.15679113336859</v>
      </c>
      <c r="Z21" s="14">
        <f t="shared" si="13"/>
        <v>0.28225314254412259</v>
      </c>
    </row>
    <row r="22" spans="1:26" x14ac:dyDescent="0.3">
      <c r="A22" t="str">
        <f>'rockfish release'!A21</f>
        <v>SC</v>
      </c>
      <c r="B22">
        <f>'rockfish release'!B21</f>
        <v>2018</v>
      </c>
      <c r="C22" t="str">
        <f>'rockfish release'!C21</f>
        <v>AFOGNAK</v>
      </c>
      <c r="D22">
        <f>'rockfish release'!D21</f>
        <v>872</v>
      </c>
      <c r="E22">
        <f>[1]logbook_release_forR!$E21</f>
        <v>862</v>
      </c>
      <c r="F22" s="35">
        <f>[2]species_comp_Region2_forR!$AD$27</f>
        <v>0.55421686699999995</v>
      </c>
      <c r="G22" s="35">
        <f>[2]species_comp_Region2_forR!$AE$27</f>
        <v>3.0129330000000002E-3</v>
      </c>
      <c r="H22" s="7">
        <f t="shared" si="4"/>
        <v>477.73493935399995</v>
      </c>
      <c r="I22">
        <f t="shared" si="14"/>
        <v>2238.7417880520002</v>
      </c>
      <c r="J22">
        <f t="shared" si="5"/>
        <v>47.315344107931836</v>
      </c>
      <c r="K22" s="6">
        <f t="shared" si="6"/>
        <v>92.738074451546396</v>
      </c>
      <c r="M22" s="2">
        <f>'rockfish release'!O21</f>
        <v>577.0351201478743</v>
      </c>
      <c r="N22">
        <f>'rockfish release'!P21</f>
        <v>627701.40047612309</v>
      </c>
      <c r="O22" s="25">
        <f t="shared" si="1"/>
        <v>0.75919732399999995</v>
      </c>
      <c r="P22" s="25">
        <f t="shared" si="1"/>
        <v>6.13479E-4</v>
      </c>
      <c r="Q22" s="13">
        <f>M22*O22</f>
        <v>438.08351907028464</v>
      </c>
      <c r="R22" s="2">
        <f t="shared" si="7"/>
        <v>362384.2466866732</v>
      </c>
      <c r="S22">
        <f t="shared" si="8"/>
        <v>601.98359337001307</v>
      </c>
      <c r="T22" s="6">
        <f t="shared" si="9"/>
        <v>1179.8878430052257</v>
      </c>
      <c r="V22" s="13">
        <f t="shared" si="10"/>
        <v>915.81845842428459</v>
      </c>
      <c r="W22">
        <f t="shared" si="3"/>
        <v>364622.98847472522</v>
      </c>
      <c r="X22">
        <f t="shared" si="11"/>
        <v>603.84020110847644</v>
      </c>
      <c r="Y22" s="6">
        <f t="shared" si="12"/>
        <v>1183.5267941726138</v>
      </c>
      <c r="Z22" s="14">
        <f t="shared" si="13"/>
        <v>0.65934486857517183</v>
      </c>
    </row>
    <row r="23" spans="1:26" x14ac:dyDescent="0.3">
      <c r="A23" t="str">
        <f>'rockfish release'!A22</f>
        <v>SC</v>
      </c>
      <c r="B23">
        <f>'rockfish release'!B22</f>
        <v>2019</v>
      </c>
      <c r="C23" t="str">
        <f>'rockfish release'!C22</f>
        <v>AFOGNAK</v>
      </c>
      <c r="D23">
        <f>'rockfish release'!D22</f>
        <v>833</v>
      </c>
      <c r="E23">
        <v>801</v>
      </c>
      <c r="F23" s="25">
        <f t="shared" si="0"/>
        <v>0.792626728</v>
      </c>
      <c r="G23" s="25">
        <f t="shared" si="0"/>
        <v>7.6097000000000003E-4</v>
      </c>
      <c r="H23" s="7">
        <f t="shared" ref="H23:H25" si="15">E23*F23</f>
        <v>634.89400912799999</v>
      </c>
      <c r="I23">
        <f t="shared" ref="I23" si="16">(E23^2)*G23</f>
        <v>488.23911297000001</v>
      </c>
      <c r="J23">
        <f t="shared" ref="J23:J25" si="17">SQRT(I23)</f>
        <v>22.096133439359928</v>
      </c>
      <c r="K23" s="6">
        <f t="shared" ref="K23:K25" si="18">(1.96*J23)</f>
        <v>43.308421541145457</v>
      </c>
      <c r="M23" s="2">
        <f>'rockfish release'!O22</f>
        <v>2090.5684702738808</v>
      </c>
      <c r="N23">
        <f>'rockfish release'!P22</f>
        <v>8383202.9864030564</v>
      </c>
      <c r="O23" s="25">
        <f t="shared" si="1"/>
        <v>0.78749999999999998</v>
      </c>
      <c r="P23" s="25">
        <f t="shared" si="1"/>
        <v>7.0018299999999995E-4</v>
      </c>
      <c r="Q23" s="13">
        <f t="shared" ref="Q23:Q24" si="19">M23*O23</f>
        <v>1646.322670340681</v>
      </c>
      <c r="R23" s="2">
        <f t="shared" si="7"/>
        <v>5207825.6366205858</v>
      </c>
      <c r="S23">
        <f t="shared" ref="S23:S25" si="20">SQRT(R23)</f>
        <v>2282.0660894506509</v>
      </c>
      <c r="T23" s="6">
        <f t="shared" ref="T23:T25" si="21">(1.96*S23)</f>
        <v>4472.8495353232756</v>
      </c>
      <c r="V23" s="13">
        <f t="shared" ref="V23:V25" si="22">Q23+H23</f>
        <v>2281.2166794686809</v>
      </c>
      <c r="W23">
        <f t="shared" ref="W23" si="23">R23+I23</f>
        <v>5208313.8757335562</v>
      </c>
      <c r="X23">
        <f t="shared" ref="X23" si="24">SQRT(W23)</f>
        <v>2282.1730599876855</v>
      </c>
      <c r="Y23" s="6">
        <f t="shared" ref="Y23:Y25" si="25">(1.96*X23)</f>
        <v>4473.0591975758634</v>
      </c>
      <c r="Z23" s="14">
        <f t="shared" si="13"/>
        <v>1.0004192414195514</v>
      </c>
    </row>
    <row r="24" spans="1:26" x14ac:dyDescent="0.3">
      <c r="A24" t="str">
        <f>'rockfish release'!A23</f>
        <v>SC</v>
      </c>
      <c r="B24">
        <f>'rockfish release'!B23</f>
        <v>2020</v>
      </c>
      <c r="C24" t="str">
        <f>'rockfish release'!C23</f>
        <v>AFOGNAK</v>
      </c>
      <c r="D24">
        <f>'rockfish release'!D23</f>
        <v>237</v>
      </c>
      <c r="E24">
        <v>192</v>
      </c>
      <c r="F24" s="25">
        <f t="shared" si="0"/>
        <v>0.743243243</v>
      </c>
      <c r="G24" s="25">
        <f t="shared" si="0"/>
        <v>2.6141469999999998E-3</v>
      </c>
      <c r="H24" s="7">
        <f t="shared" si="15"/>
        <v>142.70270265599999</v>
      </c>
      <c r="I24">
        <f>(E24^2)*G24</f>
        <v>96.367915007999997</v>
      </c>
      <c r="J24">
        <f t="shared" si="17"/>
        <v>9.8167161010187112</v>
      </c>
      <c r="K24" s="6">
        <f t="shared" si="18"/>
        <v>19.240763557996672</v>
      </c>
      <c r="M24" s="2">
        <f>'rockfish release'!O23</f>
        <v>657.07351225204206</v>
      </c>
      <c r="N24">
        <f>'rockfish release'!P23</f>
        <v>1093965.4017216102</v>
      </c>
      <c r="O24" s="25">
        <f t="shared" ref="O24:P24" si="26">O168</f>
        <v>0.72222222199999997</v>
      </c>
      <c r="P24" s="25">
        <f t="shared" si="26"/>
        <v>1.8749280000000001E-3</v>
      </c>
      <c r="Q24" s="13">
        <f t="shared" si="19"/>
        <v>474.55309203601405</v>
      </c>
      <c r="R24" s="2">
        <f t="shared" si="7"/>
        <v>573478.35376310197</v>
      </c>
      <c r="S24">
        <f t="shared" si="20"/>
        <v>757.28353591181553</v>
      </c>
      <c r="T24" s="6">
        <f t="shared" si="21"/>
        <v>1484.2757303871583</v>
      </c>
      <c r="V24" s="13">
        <f t="shared" si="22"/>
        <v>617.25579469201398</v>
      </c>
      <c r="W24" s="2">
        <f>R24+I24</f>
        <v>573574.72167810996</v>
      </c>
      <c r="X24">
        <f>SQRT(W24)</f>
        <v>757.34716060609219</v>
      </c>
      <c r="Y24" s="6">
        <f t="shared" si="25"/>
        <v>1484.4004347879406</v>
      </c>
      <c r="Z24" s="14">
        <f>X24/V24</f>
        <v>1.2269583649416822</v>
      </c>
    </row>
    <row r="25" spans="1:26" x14ac:dyDescent="0.3">
      <c r="A25" t="str">
        <f>'rockfish release'!A24</f>
        <v>SC</v>
      </c>
      <c r="B25">
        <f>'rockfish release'!B24</f>
        <v>2021</v>
      </c>
      <c r="C25" t="str">
        <f>'rockfish release'!C24</f>
        <v>AFOGNAK</v>
      </c>
      <c r="D25">
        <f>'rockfish release'!D24</f>
        <v>1479</v>
      </c>
      <c r="E25">
        <v>1393</v>
      </c>
      <c r="F25" s="35">
        <v>0.1875</v>
      </c>
      <c r="G25" s="35">
        <v>1.603618E-3</v>
      </c>
      <c r="H25" s="7">
        <f t="shared" si="15"/>
        <v>261.1875</v>
      </c>
      <c r="I25">
        <f t="shared" ref="I25" si="27">(E25^2)*G25</f>
        <v>3111.7389444820001</v>
      </c>
      <c r="J25">
        <f t="shared" si="17"/>
        <v>55.782962851411902</v>
      </c>
      <c r="K25" s="6">
        <f t="shared" si="18"/>
        <v>109.33460718876732</v>
      </c>
      <c r="M25" s="2">
        <f>'rockfish release'!O24</f>
        <v>181.81495257578558</v>
      </c>
      <c r="N25">
        <f>'rockfish release'!P24</f>
        <v>69799.784950581394</v>
      </c>
      <c r="O25" s="25">
        <f t="shared" ref="O25:P26" si="28">O169</f>
        <v>0.89705882400000003</v>
      </c>
      <c r="P25" s="25">
        <f t="shared" si="28"/>
        <v>4.5489800000000002E-4</v>
      </c>
      <c r="Q25" s="13">
        <f>M25*O25</f>
        <v>163.09870754324999</v>
      </c>
      <c r="R25" s="2">
        <f t="shared" si="7"/>
        <v>56215.690598821893</v>
      </c>
      <c r="S25">
        <f t="shared" si="20"/>
        <v>237.09848291126178</v>
      </c>
      <c r="T25" s="6">
        <f t="shared" si="21"/>
        <v>464.71302650607311</v>
      </c>
      <c r="V25" s="13">
        <f t="shared" si="22"/>
        <v>424.28620754324999</v>
      </c>
      <c r="W25">
        <f t="shared" ref="W25" si="29">R25+I25</f>
        <v>59327.429543303893</v>
      </c>
      <c r="X25">
        <f t="shared" ref="X25" si="30">SQRT(W25)</f>
        <v>243.57222654338875</v>
      </c>
      <c r="Y25" s="6">
        <f t="shared" si="25"/>
        <v>477.40156402504192</v>
      </c>
      <c r="Z25" s="14">
        <f t="shared" ref="Z25" si="31">X25/V25</f>
        <v>0.57407528741918867</v>
      </c>
    </row>
    <row r="26" spans="1:26" x14ac:dyDescent="0.3">
      <c r="A26" t="s">
        <v>147</v>
      </c>
      <c r="B26">
        <v>2022</v>
      </c>
      <c r="C26" t="s">
        <v>31</v>
      </c>
      <c r="D26">
        <v>583</v>
      </c>
      <c r="E26">
        <v>535</v>
      </c>
      <c r="F26" s="25">
        <f t="shared" si="0"/>
        <v>0.905511811</v>
      </c>
      <c r="G26" s="25">
        <f t="shared" si="0"/>
        <v>6.7904900000000004E-4</v>
      </c>
      <c r="H26" s="7">
        <f t="shared" ref="H26" si="32">E26*F26</f>
        <v>484.44881888499998</v>
      </c>
      <c r="I26">
        <f t="shared" ref="I26" si="33">(E26^2)*G26</f>
        <v>194.360800025</v>
      </c>
      <c r="J26">
        <f t="shared" ref="J26" si="34">SQRT(I26)</f>
        <v>13.94133422685935</v>
      </c>
      <c r="K26" s="6">
        <f t="shared" ref="K26" si="35">(1.96*J26)</f>
        <v>27.325015084644328</v>
      </c>
      <c r="M26" s="2">
        <f>'rockfish release'!O25</f>
        <v>235.50297619047615</v>
      </c>
      <c r="N26">
        <f>'rockfish release'!P25</f>
        <v>103148.19610504988</v>
      </c>
      <c r="O26" s="25">
        <f t="shared" si="28"/>
        <v>0.946428571</v>
      </c>
      <c r="P26" s="25">
        <f t="shared" si="28"/>
        <v>4.5677100000000002E-4</v>
      </c>
      <c r="Q26" s="13">
        <f>M26*O26</f>
        <v>222.88674522219935</v>
      </c>
      <c r="R26" s="2">
        <f t="shared" si="7"/>
        <v>92465.076757877076</v>
      </c>
      <c r="S26">
        <f t="shared" ref="S26" si="36">SQRT(R26)</f>
        <v>304.08070763841147</v>
      </c>
      <c r="T26" s="6">
        <f t="shared" ref="T26" si="37">(1.96*S26)</f>
        <v>595.99818697128649</v>
      </c>
      <c r="V26" s="13">
        <f t="shared" ref="V26" si="38">Q26+H26</f>
        <v>707.33556410719939</v>
      </c>
      <c r="W26">
        <f t="shared" ref="W26" si="39">R26+I26</f>
        <v>92659.437557902071</v>
      </c>
      <c r="X26">
        <f t="shared" ref="X26" si="40">SQRT(W26)</f>
        <v>304.40012739468767</v>
      </c>
      <c r="Y26" s="6">
        <f t="shared" ref="Y26" si="41">(1.96*X26)</f>
        <v>596.62424969358779</v>
      </c>
      <c r="Z26" s="14">
        <f t="shared" ref="Z26" si="42">X26/V26</f>
        <v>0.43034755049946094</v>
      </c>
    </row>
    <row r="27" spans="1:26" x14ac:dyDescent="0.3">
      <c r="A27" t="str">
        <f>'rockfish release'!A26</f>
        <v>SC</v>
      </c>
      <c r="B27">
        <f>'rockfish release'!B26</f>
        <v>1999</v>
      </c>
      <c r="C27" t="str">
        <f>'rockfish release'!C26</f>
        <v>WKMA</v>
      </c>
      <c r="D27">
        <f>'rockfish release'!D26</f>
        <v>315</v>
      </c>
      <c r="E27">
        <f>[1]logbook_release_forR!$E464</f>
        <v>222</v>
      </c>
      <c r="F27" s="25">
        <f t="shared" ref="F27:G50" si="43">F147</f>
        <v>0.876190476</v>
      </c>
      <c r="G27" s="25">
        <f t="shared" si="43"/>
        <v>1.0430839999999999E-3</v>
      </c>
      <c r="H27" s="7">
        <f>E27*F22</f>
        <v>123.03614447399998</v>
      </c>
      <c r="I27">
        <f>(E27^2)*G22</f>
        <v>148.489389972</v>
      </c>
      <c r="J27">
        <f t="shared" si="5"/>
        <v>12.185622264455763</v>
      </c>
      <c r="K27" s="6">
        <f t="shared" si="6"/>
        <v>23.883819638333293</v>
      </c>
      <c r="M27" s="2">
        <f>'rockfish release'!O26</f>
        <v>118.82748975180436</v>
      </c>
      <c r="N27">
        <f>'rockfish release'!P26</f>
        <v>29144.62947539573</v>
      </c>
      <c r="O27" s="25">
        <f t="shared" ref="O27:P50" si="44">O147</f>
        <v>0.71300448400000005</v>
      </c>
      <c r="P27" s="25">
        <f t="shared" si="44"/>
        <v>9.2175299999999998E-4</v>
      </c>
      <c r="Q27" s="13">
        <f t="shared" si="2"/>
        <v>84.724533015500569</v>
      </c>
      <c r="R27" s="2">
        <f t="shared" si="7"/>
        <v>14856.291774986294</v>
      </c>
      <c r="S27">
        <f t="shared" si="8"/>
        <v>121.88638880115488</v>
      </c>
      <c r="T27" s="6">
        <f t="shared" si="9"/>
        <v>238.89732205026357</v>
      </c>
      <c r="V27" s="13">
        <f>Q27+H27</f>
        <v>207.76067748950055</v>
      </c>
      <c r="W27">
        <f t="shared" si="3"/>
        <v>15004.781164958293</v>
      </c>
      <c r="X27">
        <f t="shared" si="11"/>
        <v>122.49400460821866</v>
      </c>
      <c r="Y27" s="6">
        <f t="shared" si="12"/>
        <v>240.08824903210856</v>
      </c>
      <c r="Z27" s="14">
        <f>X27/V27</f>
        <v>0.58959186159955146</v>
      </c>
    </row>
    <row r="28" spans="1:26" x14ac:dyDescent="0.3">
      <c r="A28" t="str">
        <f>'rockfish release'!A27</f>
        <v>SC</v>
      </c>
      <c r="B28">
        <f>'rockfish release'!B27</f>
        <v>2000</v>
      </c>
      <c r="C28" t="str">
        <f>'rockfish release'!C27</f>
        <v>WKMA</v>
      </c>
      <c r="D28">
        <f>'rockfish release'!D27</f>
        <v>436</v>
      </c>
      <c r="E28">
        <f>[1]logbook_release_forR!$E465</f>
        <v>285</v>
      </c>
      <c r="F28" s="25">
        <f t="shared" si="43"/>
        <v>0.91176470600000004</v>
      </c>
      <c r="G28" s="25">
        <f t="shared" si="43"/>
        <v>7.9653299999999998E-4</v>
      </c>
      <c r="H28" s="7">
        <f>E28*F27</f>
        <v>249.71428566</v>
      </c>
      <c r="I28">
        <f>(E28^2)*G27</f>
        <v>84.724497899999989</v>
      </c>
      <c r="J28">
        <f t="shared" si="5"/>
        <v>9.204591131603836</v>
      </c>
      <c r="K28" s="6">
        <f t="shared" si="6"/>
        <v>18.040998617943519</v>
      </c>
      <c r="M28" s="2">
        <f>'rockfish release'!O27</f>
        <v>164.47233502154506</v>
      </c>
      <c r="N28">
        <f>'rockfish release'!P27</f>
        <v>55835.499972333862</v>
      </c>
      <c r="O28" s="25">
        <f t="shared" si="44"/>
        <v>0.743589744</v>
      </c>
      <c r="P28" s="25">
        <f t="shared" si="44"/>
        <v>9.828040000000001E-4</v>
      </c>
      <c r="Q28" s="13">
        <f t="shared" si="2"/>
        <v>122.29994149375293</v>
      </c>
      <c r="R28" s="2">
        <f t="shared" si="7"/>
        <v>30954.344649373797</v>
      </c>
      <c r="S28">
        <f t="shared" si="8"/>
        <v>175.93846836145244</v>
      </c>
      <c r="T28" s="6">
        <f t="shared" si="9"/>
        <v>344.83939798844676</v>
      </c>
      <c r="V28" s="13">
        <f t="shared" si="10"/>
        <v>372.01422715375293</v>
      </c>
      <c r="W28">
        <f t="shared" si="3"/>
        <v>31039.069147273796</v>
      </c>
      <c r="X28">
        <f t="shared" si="11"/>
        <v>176.17908260424616</v>
      </c>
      <c r="Y28" s="6">
        <f t="shared" si="12"/>
        <v>345.3110019043225</v>
      </c>
      <c r="Z28" s="14">
        <f t="shared" ref="Z28:Z47" si="45">X28/V28</f>
        <v>0.47358157227527647</v>
      </c>
    </row>
    <row r="29" spans="1:26" x14ac:dyDescent="0.3">
      <c r="A29" t="str">
        <f>'rockfish release'!A28</f>
        <v>SC</v>
      </c>
      <c r="B29">
        <f>'rockfish release'!B28</f>
        <v>2001</v>
      </c>
      <c r="C29" t="str">
        <f>'rockfish release'!C28</f>
        <v>WKMA</v>
      </c>
      <c r="D29">
        <f>'rockfish release'!D28</f>
        <v>432</v>
      </c>
      <c r="E29">
        <f>[1]logbook_release_forR!$E466</f>
        <v>270</v>
      </c>
      <c r="F29" s="25">
        <f t="shared" si="43"/>
        <v>0.95081967199999995</v>
      </c>
      <c r="G29" s="25">
        <f t="shared" si="43"/>
        <v>7.7935999999999999E-4</v>
      </c>
      <c r="H29" s="7">
        <f t="shared" ref="H29:H54" si="46">E29*F29</f>
        <v>256.72131143999997</v>
      </c>
      <c r="I29">
        <f t="shared" si="14"/>
        <v>56.815343999999996</v>
      </c>
      <c r="J29">
        <f t="shared" si="5"/>
        <v>7.5375953725309506</v>
      </c>
      <c r="K29" s="6">
        <f t="shared" si="6"/>
        <v>14.773686930160663</v>
      </c>
      <c r="M29" s="2">
        <f>'rockfish release'!O28</f>
        <v>162.96341451676028</v>
      </c>
      <c r="N29">
        <f>'rockfish release'!P28</f>
        <v>54815.694948009608</v>
      </c>
      <c r="O29" s="25">
        <f t="shared" si="44"/>
        <v>0.82022471900000005</v>
      </c>
      <c r="P29" s="25">
        <f t="shared" si="44"/>
        <v>1.6756379999999999E-3</v>
      </c>
      <c r="Q29" s="13">
        <f t="shared" si="2"/>
        <v>133.66662087929024</v>
      </c>
      <c r="R29" s="2">
        <f t="shared" si="7"/>
        <v>37014.629085933731</v>
      </c>
      <c r="S29">
        <f t="shared" si="8"/>
        <v>192.3918633568835</v>
      </c>
      <c r="T29" s="6">
        <f t="shared" si="9"/>
        <v>377.08805217949168</v>
      </c>
      <c r="V29" s="13">
        <f t="shared" si="10"/>
        <v>390.3879323192902</v>
      </c>
      <c r="W29">
        <f t="shared" si="3"/>
        <v>37071.444429933734</v>
      </c>
      <c r="X29">
        <f t="shared" si="11"/>
        <v>192.53946200697075</v>
      </c>
      <c r="Y29" s="6">
        <f t="shared" si="12"/>
        <v>377.37734553366266</v>
      </c>
      <c r="Z29" s="14">
        <f t="shared" si="45"/>
        <v>0.49320034270295199</v>
      </c>
    </row>
    <row r="30" spans="1:26" x14ac:dyDescent="0.3">
      <c r="A30" t="str">
        <f>'rockfish release'!A29</f>
        <v>SC</v>
      </c>
      <c r="B30">
        <f>'rockfish release'!B29</f>
        <v>2002</v>
      </c>
      <c r="C30" t="str">
        <f>'rockfish release'!C29</f>
        <v>WKMA</v>
      </c>
      <c r="D30">
        <f>'rockfish release'!D29</f>
        <v>411</v>
      </c>
      <c r="E30">
        <f>[1]logbook_release_forR!$E467</f>
        <v>300</v>
      </c>
      <c r="F30" s="25">
        <f t="shared" si="43"/>
        <v>0.87719298199999995</v>
      </c>
      <c r="G30" s="25">
        <f t="shared" si="43"/>
        <v>1.923669E-3</v>
      </c>
      <c r="H30" s="7">
        <f t="shared" si="46"/>
        <v>263.15789459999996</v>
      </c>
      <c r="I30">
        <f t="shared" si="14"/>
        <v>173.13021000000001</v>
      </c>
      <c r="J30">
        <f t="shared" si="5"/>
        <v>13.157895348421039</v>
      </c>
      <c r="K30" s="6">
        <f t="shared" si="6"/>
        <v>25.789474882905235</v>
      </c>
      <c r="M30" s="2">
        <f>'rockfish release'!O29</f>
        <v>155.04158186663994</v>
      </c>
      <c r="N30">
        <f>'rockfish release'!P29</f>
        <v>49615.922959065989</v>
      </c>
      <c r="O30" s="25">
        <f t="shared" si="44"/>
        <v>0.60843373499999998</v>
      </c>
      <c r="P30" s="25">
        <f t="shared" si="44"/>
        <v>1.443892E-3</v>
      </c>
      <c r="Q30" s="13">
        <f t="shared" si="2"/>
        <v>94.332528735428014</v>
      </c>
      <c r="R30" s="2">
        <f t="shared" si="7"/>
        <v>18473.746550543277</v>
      </c>
      <c r="S30">
        <f t="shared" si="8"/>
        <v>135.91816122411043</v>
      </c>
      <c r="T30" s="6">
        <f t="shared" si="9"/>
        <v>266.39959599925646</v>
      </c>
      <c r="V30" s="13">
        <f t="shared" si="10"/>
        <v>357.49042333542798</v>
      </c>
      <c r="W30">
        <f t="shared" si="3"/>
        <v>18646.876760543277</v>
      </c>
      <c r="X30">
        <f t="shared" si="11"/>
        <v>136.55356736659527</v>
      </c>
      <c r="Y30" s="6">
        <f t="shared" si="12"/>
        <v>267.64499203852671</v>
      </c>
      <c r="Z30" s="14">
        <f t="shared" si="45"/>
        <v>0.38197825299076354</v>
      </c>
    </row>
    <row r="31" spans="1:26" x14ac:dyDescent="0.3">
      <c r="A31" t="str">
        <f>'rockfish release'!A30</f>
        <v>SC</v>
      </c>
      <c r="B31">
        <f>'rockfish release'!B30</f>
        <v>2003</v>
      </c>
      <c r="C31" t="str">
        <f>'rockfish release'!C30</f>
        <v>WKMA</v>
      </c>
      <c r="D31">
        <f>'rockfish release'!D30</f>
        <v>649</v>
      </c>
      <c r="E31">
        <f>[1]logbook_release_forR!$E468</f>
        <v>595</v>
      </c>
      <c r="F31" s="25">
        <f t="shared" si="43"/>
        <v>0.85869565199999998</v>
      </c>
      <c r="G31" s="25">
        <f t="shared" si="43"/>
        <v>1.3333780000000001E-3</v>
      </c>
      <c r="H31" s="7">
        <f t="shared" si="46"/>
        <v>510.92391293999998</v>
      </c>
      <c r="I31">
        <f t="shared" si="14"/>
        <v>472.04914645000002</v>
      </c>
      <c r="J31">
        <f t="shared" si="5"/>
        <v>21.726692027319761</v>
      </c>
      <c r="K31" s="6">
        <f t="shared" si="6"/>
        <v>42.584316373546727</v>
      </c>
      <c r="M31" s="2">
        <f>'rockfish release'!O30</f>
        <v>244.82235190133656</v>
      </c>
      <c r="N31">
        <f>'rockfish release'!P30</f>
        <v>123716.27190391693</v>
      </c>
      <c r="O31" s="25">
        <f t="shared" si="44"/>
        <v>0.73262032099999996</v>
      </c>
      <c r="P31" s="25">
        <f t="shared" si="44"/>
        <v>1.05316E-3</v>
      </c>
      <c r="Q31" s="13">
        <f t="shared" si="2"/>
        <v>179.36183003793215</v>
      </c>
      <c r="R31" s="2">
        <f t="shared" si="7"/>
        <v>66595.965523975276</v>
      </c>
      <c r="S31">
        <f t="shared" si="8"/>
        <v>258.06194125437264</v>
      </c>
      <c r="T31" s="6">
        <f t="shared" si="9"/>
        <v>505.80140485857038</v>
      </c>
      <c r="V31" s="13">
        <f t="shared" si="10"/>
        <v>690.28574297793216</v>
      </c>
      <c r="W31">
        <f t="shared" si="3"/>
        <v>67068.014670425269</v>
      </c>
      <c r="X31">
        <f t="shared" si="11"/>
        <v>258.97493058291428</v>
      </c>
      <c r="Y31" s="6">
        <f t="shared" si="12"/>
        <v>507.59086394251199</v>
      </c>
      <c r="Z31" s="14">
        <f t="shared" si="45"/>
        <v>0.37517062059790141</v>
      </c>
    </row>
    <row r="32" spans="1:26" x14ac:dyDescent="0.3">
      <c r="A32" t="str">
        <f>'rockfish release'!A31</f>
        <v>SC</v>
      </c>
      <c r="B32">
        <f>'rockfish release'!B31</f>
        <v>2004</v>
      </c>
      <c r="C32" t="str">
        <f>'rockfish release'!C31</f>
        <v>WKMA</v>
      </c>
      <c r="D32">
        <f>'rockfish release'!D31</f>
        <v>318</v>
      </c>
      <c r="E32">
        <f>[1]logbook_release_forR!$E469</f>
        <v>258</v>
      </c>
      <c r="F32" s="25">
        <f t="shared" si="43"/>
        <v>0.77564102599999996</v>
      </c>
      <c r="G32" s="25">
        <f t="shared" si="43"/>
        <v>1.122723E-3</v>
      </c>
      <c r="H32" s="7">
        <f t="shared" si="46"/>
        <v>200.11538470799999</v>
      </c>
      <c r="I32">
        <f t="shared" si="14"/>
        <v>74.732933771999996</v>
      </c>
      <c r="J32">
        <f t="shared" si="5"/>
        <v>8.6448212111066809</v>
      </c>
      <c r="K32" s="6">
        <f t="shared" si="6"/>
        <v>16.943849573769093</v>
      </c>
      <c r="M32" s="2">
        <f>'rockfish release'!O31</f>
        <v>119.95918013039295</v>
      </c>
      <c r="N32">
        <f>'rockfish release'!P31</f>
        <v>29702.408778734371</v>
      </c>
      <c r="O32" s="25">
        <f t="shared" si="44"/>
        <v>0.77966101700000001</v>
      </c>
      <c r="P32" s="25">
        <f t="shared" si="44"/>
        <v>1.4682880000000001E-3</v>
      </c>
      <c r="Q32" s="13">
        <f t="shared" si="2"/>
        <v>93.527496378948356</v>
      </c>
      <c r="R32" s="2">
        <f t="shared" si="7"/>
        <v>18119.982535469037</v>
      </c>
      <c r="S32">
        <f t="shared" si="8"/>
        <v>134.61048449310712</v>
      </c>
      <c r="T32" s="6">
        <f t="shared" si="9"/>
        <v>263.83654960648994</v>
      </c>
      <c r="V32" s="13">
        <f t="shared" si="10"/>
        <v>293.64288108694836</v>
      </c>
      <c r="W32">
        <f t="shared" si="3"/>
        <v>18194.715469241037</v>
      </c>
      <c r="X32">
        <f t="shared" si="11"/>
        <v>134.88778843631857</v>
      </c>
      <c r="Y32" s="6">
        <f t="shared" si="12"/>
        <v>264.38006533518438</v>
      </c>
      <c r="Z32" s="14">
        <f t="shared" si="45"/>
        <v>0.45935998154294766</v>
      </c>
    </row>
    <row r="33" spans="1:26" x14ac:dyDescent="0.3">
      <c r="A33" t="str">
        <f>'rockfish release'!A32</f>
        <v>SC</v>
      </c>
      <c r="B33">
        <f>'rockfish release'!B32</f>
        <v>2005</v>
      </c>
      <c r="C33" t="str">
        <f>'rockfish release'!C32</f>
        <v>WKMA</v>
      </c>
      <c r="D33">
        <f>'rockfish release'!D32</f>
        <v>421</v>
      </c>
      <c r="E33">
        <f>[1]logbook_release_forR!$E470</f>
        <v>387</v>
      </c>
      <c r="F33" s="25">
        <f t="shared" si="43"/>
        <v>0.93277310899999999</v>
      </c>
      <c r="G33" s="25">
        <f t="shared" si="43"/>
        <v>5.3141899999999999E-4</v>
      </c>
      <c r="H33" s="7">
        <f t="shared" si="46"/>
        <v>360.98319318299997</v>
      </c>
      <c r="I33">
        <f t="shared" si="14"/>
        <v>79.590092210999998</v>
      </c>
      <c r="J33">
        <f t="shared" si="5"/>
        <v>8.9213279398865275</v>
      </c>
      <c r="K33" s="6">
        <f t="shared" si="6"/>
        <v>17.485802762177595</v>
      </c>
      <c r="M33" s="2">
        <f>'rockfish release'!O32</f>
        <v>158.81388312860201</v>
      </c>
      <c r="N33">
        <f>'rockfish release'!P32</f>
        <v>52059.695367584929</v>
      </c>
      <c r="O33" s="25">
        <f t="shared" si="44"/>
        <v>0.82183908000000006</v>
      </c>
      <c r="P33" s="25">
        <f t="shared" si="44"/>
        <v>8.4635600000000004E-4</v>
      </c>
      <c r="Q33" s="13">
        <f t="shared" si="2"/>
        <v>130.51945560163782</v>
      </c>
      <c r="R33" s="2">
        <f t="shared" si="7"/>
        <v>35227.539730498625</v>
      </c>
      <c r="S33">
        <f t="shared" si="8"/>
        <v>187.69000967152894</v>
      </c>
      <c r="T33" s="6">
        <f t="shared" si="9"/>
        <v>367.87241895619673</v>
      </c>
      <c r="V33" s="13">
        <f t="shared" si="10"/>
        <v>491.50264878463781</v>
      </c>
      <c r="W33">
        <f t="shared" si="3"/>
        <v>35307.129822709627</v>
      </c>
      <c r="X33">
        <f t="shared" si="11"/>
        <v>187.9019154311888</v>
      </c>
      <c r="Y33" s="6">
        <f t="shared" si="12"/>
        <v>368.28775424513003</v>
      </c>
      <c r="Z33" s="14">
        <f t="shared" si="45"/>
        <v>0.38230092125815168</v>
      </c>
    </row>
    <row r="34" spans="1:26" x14ac:dyDescent="0.3">
      <c r="A34" t="str">
        <f>'rockfish release'!A33</f>
        <v>SC</v>
      </c>
      <c r="B34">
        <f>'rockfish release'!B33</f>
        <v>2006</v>
      </c>
      <c r="C34" t="str">
        <f>'rockfish release'!C33</f>
        <v>WKMA</v>
      </c>
      <c r="D34">
        <f>'rockfish release'!D33</f>
        <v>547</v>
      </c>
      <c r="E34">
        <f>[1]logbook_release_forR!$E471</f>
        <v>515</v>
      </c>
      <c r="F34" s="25">
        <f t="shared" si="43"/>
        <v>0.866071429</v>
      </c>
      <c r="G34" s="25">
        <f t="shared" si="43"/>
        <v>1.0449700000000001E-3</v>
      </c>
      <c r="H34" s="7">
        <f t="shared" si="46"/>
        <v>446.02678593500002</v>
      </c>
      <c r="I34">
        <f t="shared" si="14"/>
        <v>277.15216825000005</v>
      </c>
      <c r="J34">
        <f t="shared" si="5"/>
        <v>16.64788780145998</v>
      </c>
      <c r="K34" s="6">
        <f t="shared" si="6"/>
        <v>32.629860090861563</v>
      </c>
      <c r="M34" s="2">
        <f>'rockfish release'!O33</f>
        <v>206.34487902932369</v>
      </c>
      <c r="N34">
        <f>'rockfish release'!P33</f>
        <v>87884.458964007878</v>
      </c>
      <c r="O34" s="25">
        <f t="shared" si="44"/>
        <v>0.79807692299999999</v>
      </c>
      <c r="P34" s="25">
        <f t="shared" si="44"/>
        <v>1.564565E-3</v>
      </c>
      <c r="Q34" s="13">
        <f t="shared" si="2"/>
        <v>164.67908613252987</v>
      </c>
      <c r="R34" s="2">
        <f t="shared" si="7"/>
        <v>56180.082347037598</v>
      </c>
      <c r="S34">
        <f t="shared" si="8"/>
        <v>237.02337932583274</v>
      </c>
      <c r="T34" s="6">
        <f t="shared" si="9"/>
        <v>464.56582347863213</v>
      </c>
      <c r="V34" s="13">
        <f t="shared" si="10"/>
        <v>610.70587206752987</v>
      </c>
      <c r="W34">
        <f t="shared" si="3"/>
        <v>56457.234515287601</v>
      </c>
      <c r="X34">
        <f t="shared" si="11"/>
        <v>237.60731157792179</v>
      </c>
      <c r="Y34" s="6">
        <f t="shared" si="12"/>
        <v>465.7103306927267</v>
      </c>
      <c r="Z34" s="14">
        <f t="shared" si="45"/>
        <v>0.38906996386576082</v>
      </c>
    </row>
    <row r="35" spans="1:26" x14ac:dyDescent="0.3">
      <c r="A35" t="str">
        <f>'rockfish release'!A34</f>
        <v>SC</v>
      </c>
      <c r="B35">
        <f>'rockfish release'!B34</f>
        <v>2007</v>
      </c>
      <c r="C35" t="str">
        <f>'rockfish release'!C34</f>
        <v>WKMA</v>
      </c>
      <c r="D35">
        <f>'rockfish release'!D34</f>
        <v>396</v>
      </c>
      <c r="E35">
        <f>[1]logbook_release_forR!$E472</f>
        <v>349</v>
      </c>
      <c r="F35" s="25">
        <f t="shared" si="43"/>
        <v>0.62025316500000005</v>
      </c>
      <c r="G35" s="25">
        <f t="shared" si="43"/>
        <v>3.0197330000000001E-3</v>
      </c>
      <c r="H35" s="7">
        <f t="shared" si="46"/>
        <v>216.46835458500001</v>
      </c>
      <c r="I35">
        <f t="shared" si="14"/>
        <v>367.80649913300005</v>
      </c>
      <c r="J35">
        <f t="shared" si="5"/>
        <v>19.178281965103132</v>
      </c>
      <c r="K35" s="6">
        <f t="shared" si="6"/>
        <v>37.589432651602138</v>
      </c>
      <c r="M35" s="2">
        <f>'rockfish release'!O34</f>
        <v>149.3831299736969</v>
      </c>
      <c r="N35">
        <f>'rockfish release'!P34</f>
        <v>46060.410338258072</v>
      </c>
      <c r="O35" s="25">
        <f t="shared" si="44"/>
        <v>0.89411764699999996</v>
      </c>
      <c r="P35" s="25">
        <f t="shared" si="44"/>
        <v>1.127039E-3</v>
      </c>
      <c r="Q35" s="13">
        <f t="shared" si="2"/>
        <v>133.56609267357703</v>
      </c>
      <c r="R35" s="2">
        <f t="shared" si="7"/>
        <v>36899.889806768253</v>
      </c>
      <c r="S35">
        <f t="shared" si="8"/>
        <v>192.09344030124572</v>
      </c>
      <c r="T35" s="6">
        <f t="shared" si="9"/>
        <v>376.50314299044163</v>
      </c>
      <c r="V35" s="13">
        <f t="shared" si="10"/>
        <v>350.03444725857707</v>
      </c>
      <c r="W35">
        <f t="shared" si="3"/>
        <v>37267.696305901256</v>
      </c>
      <c r="X35">
        <f t="shared" si="11"/>
        <v>193.04842994932969</v>
      </c>
      <c r="Y35" s="6">
        <f t="shared" si="12"/>
        <v>378.37492270068617</v>
      </c>
      <c r="Z35" s="14">
        <f t="shared" si="45"/>
        <v>0.55151266242868136</v>
      </c>
    </row>
    <row r="36" spans="1:26" x14ac:dyDescent="0.3">
      <c r="A36" t="str">
        <f>'rockfish release'!A35</f>
        <v>SC</v>
      </c>
      <c r="B36">
        <f>'rockfish release'!B35</f>
        <v>2008</v>
      </c>
      <c r="C36" t="str">
        <f>'rockfish release'!C35</f>
        <v>WKMA</v>
      </c>
      <c r="D36">
        <f>'rockfish release'!D35</f>
        <v>575</v>
      </c>
      <c r="E36">
        <f>[1]logbook_release_forR!$E473</f>
        <v>490</v>
      </c>
      <c r="F36" s="25">
        <f t="shared" si="43"/>
        <v>0.82677165399999997</v>
      </c>
      <c r="G36" s="25">
        <f t="shared" si="43"/>
        <v>1.1366690000000001E-3</v>
      </c>
      <c r="H36" s="7">
        <f t="shared" si="46"/>
        <v>405.11811045999997</v>
      </c>
      <c r="I36">
        <f t="shared" si="14"/>
        <v>272.91422690000002</v>
      </c>
      <c r="J36">
        <f t="shared" si="5"/>
        <v>16.520115825865144</v>
      </c>
      <c r="K36" s="6">
        <f t="shared" si="6"/>
        <v>32.379427018695679</v>
      </c>
      <c r="M36" s="2">
        <f>'rockfish release'!O35</f>
        <v>216.9073225628174</v>
      </c>
      <c r="N36">
        <f>'rockfish release'!P35</f>
        <v>97112.049587328933</v>
      </c>
      <c r="O36" s="25">
        <f t="shared" si="44"/>
        <v>0.693333333</v>
      </c>
      <c r="P36" s="25">
        <f t="shared" si="44"/>
        <v>2.873273E-3</v>
      </c>
      <c r="Q36" s="13">
        <f t="shared" si="2"/>
        <v>150.3890769045843</v>
      </c>
      <c r="R36" s="2">
        <f t="shared" si="7"/>
        <v>47097.054652735809</v>
      </c>
      <c r="S36">
        <f t="shared" si="8"/>
        <v>217.01855831411243</v>
      </c>
      <c r="T36" s="6">
        <f t="shared" si="9"/>
        <v>425.35637429566037</v>
      </c>
      <c r="V36" s="13">
        <f t="shared" si="10"/>
        <v>555.5071873645843</v>
      </c>
      <c r="W36">
        <f t="shared" si="3"/>
        <v>47369.96887963581</v>
      </c>
      <c r="X36">
        <f t="shared" si="11"/>
        <v>217.64643089110331</v>
      </c>
      <c r="Y36" s="6">
        <f t="shared" si="12"/>
        <v>426.58700454656247</v>
      </c>
      <c r="Z36" s="14">
        <f t="shared" si="45"/>
        <v>0.39179768658557429</v>
      </c>
    </row>
    <row r="37" spans="1:26" x14ac:dyDescent="0.3">
      <c r="A37" t="str">
        <f>'rockfish release'!A36</f>
        <v>SC</v>
      </c>
      <c r="B37">
        <f>'rockfish release'!B36</f>
        <v>2009</v>
      </c>
      <c r="C37" t="str">
        <f>'rockfish release'!C36</f>
        <v>WKMA</v>
      </c>
      <c r="D37">
        <f>'rockfish release'!D36</f>
        <v>695</v>
      </c>
      <c r="E37">
        <f>[1]logbook_release_forR!$E474</f>
        <v>628</v>
      </c>
      <c r="F37" s="25">
        <f t="shared" si="43"/>
        <v>0.73611111100000004</v>
      </c>
      <c r="G37" s="25">
        <f t="shared" si="43"/>
        <v>2.7359369999999999E-3</v>
      </c>
      <c r="H37" s="7">
        <f t="shared" si="46"/>
        <v>462.27777770800003</v>
      </c>
      <c r="I37">
        <f t="shared" si="14"/>
        <v>1079.0097778080001</v>
      </c>
      <c r="J37">
        <f t="shared" si="5"/>
        <v>32.848284244508115</v>
      </c>
      <c r="K37" s="6">
        <f t="shared" si="6"/>
        <v>64.382637119235909</v>
      </c>
      <c r="M37" s="2">
        <f>'rockfish release'!O36</f>
        <v>262.1749377063619</v>
      </c>
      <c r="N37">
        <f>'rockfish release'!P36</f>
        <v>141875.38072414233</v>
      </c>
      <c r="O37" s="25">
        <f t="shared" si="44"/>
        <v>0.55882352899999999</v>
      </c>
      <c r="P37" s="25">
        <f t="shared" si="44"/>
        <v>3.6796979999999999E-3</v>
      </c>
      <c r="Q37" s="13">
        <f t="shared" si="2"/>
        <v>146.50952390442433</v>
      </c>
      <c r="R37" s="2">
        <f t="shared" si="7"/>
        <v>45080.35918399402</v>
      </c>
      <c r="S37">
        <f t="shared" si="8"/>
        <v>212.32135828501575</v>
      </c>
      <c r="T37" s="6">
        <f t="shared" si="9"/>
        <v>416.14986223863087</v>
      </c>
      <c r="V37" s="13">
        <f t="shared" si="10"/>
        <v>608.78730161242436</v>
      </c>
      <c r="W37">
        <f t="shared" si="3"/>
        <v>46159.368961802022</v>
      </c>
      <c r="X37">
        <f t="shared" si="11"/>
        <v>214.84731546333555</v>
      </c>
      <c r="Y37" s="6">
        <f t="shared" si="12"/>
        <v>421.10073830813769</v>
      </c>
      <c r="Z37" s="14">
        <f t="shared" si="45"/>
        <v>0.3529103102089915</v>
      </c>
    </row>
    <row r="38" spans="1:26" x14ac:dyDescent="0.3">
      <c r="A38" t="str">
        <f>'rockfish release'!A37</f>
        <v>SC</v>
      </c>
      <c r="B38">
        <f>'rockfish release'!B37</f>
        <v>2010</v>
      </c>
      <c r="C38" t="str">
        <f>'rockfish release'!C37</f>
        <v>WKMA</v>
      </c>
      <c r="D38">
        <f>'rockfish release'!D37</f>
        <v>527</v>
      </c>
      <c r="E38">
        <f>[1]logbook_release_forR!$E475</f>
        <v>447</v>
      </c>
      <c r="F38" s="25">
        <f t="shared" si="43"/>
        <v>0.53535353500000005</v>
      </c>
      <c r="G38" s="25">
        <f t="shared" si="43"/>
        <v>2.5382669999999999E-3</v>
      </c>
      <c r="H38" s="7">
        <f t="shared" si="46"/>
        <v>239.30303014500001</v>
      </c>
      <c r="I38">
        <f t="shared" si="14"/>
        <v>507.16859100299996</v>
      </c>
      <c r="J38">
        <f t="shared" si="5"/>
        <v>22.520403881880092</v>
      </c>
      <c r="K38" s="6">
        <f t="shared" si="6"/>
        <v>44.139991608484983</v>
      </c>
      <c r="M38" s="2">
        <f>'rockfish release'!O37</f>
        <v>198.80027650539967</v>
      </c>
      <c r="N38">
        <f>'rockfish release'!P37</f>
        <v>81575.296543937322</v>
      </c>
      <c r="O38" s="25">
        <f t="shared" si="44"/>
        <v>0.74806438500000005</v>
      </c>
      <c r="P38" s="25">
        <f t="shared" si="44"/>
        <v>6.3493509999999996E-3</v>
      </c>
      <c r="Q38" s="13">
        <f t="shared" si="2"/>
        <v>148.71540658184176</v>
      </c>
      <c r="R38" s="2">
        <f t="shared" si="7"/>
        <v>46418.448768294649</v>
      </c>
      <c r="S38">
        <f t="shared" si="8"/>
        <v>215.44941115792042</v>
      </c>
      <c r="T38" s="6">
        <f t="shared" si="9"/>
        <v>422.280845869524</v>
      </c>
      <c r="V38" s="13">
        <f t="shared" si="10"/>
        <v>388.01843672684174</v>
      </c>
      <c r="W38">
        <f t="shared" si="3"/>
        <v>46925.617359297648</v>
      </c>
      <c r="X38">
        <f t="shared" si="11"/>
        <v>216.62321519010294</v>
      </c>
      <c r="Y38" s="6">
        <f t="shared" si="12"/>
        <v>424.58150177260177</v>
      </c>
      <c r="Z38" s="14">
        <f t="shared" si="45"/>
        <v>0.55828072763099634</v>
      </c>
    </row>
    <row r="39" spans="1:26" x14ac:dyDescent="0.3">
      <c r="A39" t="str">
        <f>'rockfish release'!A38</f>
        <v>SC</v>
      </c>
      <c r="B39">
        <f>'rockfish release'!B38</f>
        <v>2011</v>
      </c>
      <c r="C39" t="str">
        <f>'rockfish release'!C38</f>
        <v>WKMA</v>
      </c>
      <c r="D39">
        <f>'rockfish release'!D38</f>
        <v>399</v>
      </c>
      <c r="E39">
        <f>[1]logbook_release_forR!$E476</f>
        <v>321</v>
      </c>
      <c r="F39" s="25">
        <f t="shared" si="43"/>
        <v>0.862318841</v>
      </c>
      <c r="G39" s="25">
        <f t="shared" si="43"/>
        <v>8.6660600000000002E-4</v>
      </c>
      <c r="H39" s="7">
        <f t="shared" si="46"/>
        <v>276.80434796100002</v>
      </c>
      <c r="I39">
        <f t="shared" si="14"/>
        <v>89.295948846000002</v>
      </c>
      <c r="J39">
        <f t="shared" si="5"/>
        <v>9.4496533717380338</v>
      </c>
      <c r="K39" s="6">
        <f t="shared" si="6"/>
        <v>18.521320608606548</v>
      </c>
      <c r="M39" s="2">
        <f>'rockfish release'!O38</f>
        <v>0</v>
      </c>
      <c r="N39">
        <f>'rockfish release'!P38</f>
        <v>11830.04579254597</v>
      </c>
      <c r="O39" s="25">
        <f t="shared" si="44"/>
        <v>0.71830985899999999</v>
      </c>
      <c r="P39" s="25">
        <f t="shared" si="44"/>
        <v>2.890583E-3</v>
      </c>
      <c r="Q39" s="13">
        <f t="shared" si="2"/>
        <v>0</v>
      </c>
      <c r="R39" s="2">
        <f t="shared" si="7"/>
        <v>6138.1332601317345</v>
      </c>
      <c r="S39">
        <f t="shared" si="8"/>
        <v>78.346239604283085</v>
      </c>
      <c r="T39" s="6">
        <f t="shared" si="9"/>
        <v>153.55862962439485</v>
      </c>
      <c r="V39" s="13">
        <f t="shared" si="10"/>
        <v>276.80434796100002</v>
      </c>
      <c r="W39">
        <f t="shared" si="3"/>
        <v>6227.4292089777346</v>
      </c>
      <c r="X39">
        <f t="shared" si="11"/>
        <v>78.914062175113855</v>
      </c>
      <c r="Y39" s="6">
        <f t="shared" si="12"/>
        <v>154.67156186322316</v>
      </c>
      <c r="Z39" s="14">
        <f t="shared" si="45"/>
        <v>0.28508967708206789</v>
      </c>
    </row>
    <row r="40" spans="1:26" x14ac:dyDescent="0.3">
      <c r="A40" t="str">
        <f>'rockfish release'!A39</f>
        <v>SC</v>
      </c>
      <c r="B40">
        <f>'rockfish release'!B39</f>
        <v>2012</v>
      </c>
      <c r="C40" t="str">
        <f>'rockfish release'!C39</f>
        <v>WKMA</v>
      </c>
      <c r="D40">
        <f>'rockfish release'!D39</f>
        <v>630</v>
      </c>
      <c r="E40">
        <f>[1]logbook_release_forR!$E477</f>
        <v>521</v>
      </c>
      <c r="F40" s="25">
        <f t="shared" si="43"/>
        <v>0.75524475499999999</v>
      </c>
      <c r="G40" s="25">
        <f t="shared" si="43"/>
        <v>1.301761E-3</v>
      </c>
      <c r="H40" s="7">
        <f t="shared" si="46"/>
        <v>393.48251735499997</v>
      </c>
      <c r="I40">
        <f t="shared" si="14"/>
        <v>353.35130760100003</v>
      </c>
      <c r="J40">
        <f t="shared" si="5"/>
        <v>18.797641011600366</v>
      </c>
      <c r="K40" s="6">
        <f t="shared" si="6"/>
        <v>36.843376382736714</v>
      </c>
      <c r="M40" s="2">
        <f>'rockfish release'!O39</f>
        <v>439.17471466198435</v>
      </c>
      <c r="N40">
        <f>'rockfish release'!P39</f>
        <v>167549.06067360454</v>
      </c>
      <c r="O40" s="25">
        <f t="shared" si="44"/>
        <v>0.74509803900000005</v>
      </c>
      <c r="P40" s="25">
        <f t="shared" si="44"/>
        <v>1.2495189999999999E-3</v>
      </c>
      <c r="Q40" s="13">
        <f t="shared" si="2"/>
        <v>327.22821867302912</v>
      </c>
      <c r="R40" s="2">
        <f t="shared" si="7"/>
        <v>93468.750260546061</v>
      </c>
      <c r="S40">
        <f t="shared" si="8"/>
        <v>305.72659397007982</v>
      </c>
      <c r="T40" s="6">
        <f t="shared" si="9"/>
        <v>599.22412418135639</v>
      </c>
      <c r="V40" s="13">
        <f t="shared" si="10"/>
        <v>720.71073602802903</v>
      </c>
      <c r="W40">
        <f t="shared" si="3"/>
        <v>93822.10156814706</v>
      </c>
      <c r="X40">
        <f t="shared" si="11"/>
        <v>306.30393658610899</v>
      </c>
      <c r="Y40" s="6">
        <f t="shared" si="12"/>
        <v>600.35571570877357</v>
      </c>
      <c r="Z40" s="14">
        <f t="shared" si="45"/>
        <v>0.42500259989771622</v>
      </c>
    </row>
    <row r="41" spans="1:26" x14ac:dyDescent="0.3">
      <c r="A41" t="str">
        <f>'rockfish release'!A40</f>
        <v>SC</v>
      </c>
      <c r="B41">
        <f>'rockfish release'!B40</f>
        <v>2013</v>
      </c>
      <c r="C41" t="str">
        <f>'rockfish release'!C40</f>
        <v>WKMA</v>
      </c>
      <c r="D41">
        <f>'rockfish release'!D40</f>
        <v>951</v>
      </c>
      <c r="E41">
        <f>[1]logbook_release_forR!$E478</f>
        <v>870</v>
      </c>
      <c r="F41" s="25">
        <f t="shared" si="43"/>
        <v>0.53982300900000002</v>
      </c>
      <c r="G41" s="25">
        <f t="shared" si="43"/>
        <v>5.5080699999999995E-4</v>
      </c>
      <c r="H41" s="7">
        <f t="shared" si="46"/>
        <v>469.64601783000001</v>
      </c>
      <c r="I41">
        <f t="shared" si="14"/>
        <v>416.90581829999996</v>
      </c>
      <c r="J41">
        <f t="shared" si="5"/>
        <v>20.418271677593086</v>
      </c>
      <c r="K41" s="6">
        <f t="shared" si="6"/>
        <v>40.019812488082451</v>
      </c>
      <c r="M41" s="2">
        <f>'rockfish release'!O40</f>
        <v>183.25839416058398</v>
      </c>
      <c r="N41">
        <f>'rockfish release'!P40</f>
        <v>131577.82735309211</v>
      </c>
      <c r="O41" s="25">
        <f t="shared" si="44"/>
        <v>0.66871165600000004</v>
      </c>
      <c r="P41" s="25">
        <f t="shared" si="44"/>
        <v>1.3675079999999999E-3</v>
      </c>
      <c r="Q41" s="13">
        <f t="shared" si="2"/>
        <v>122.54702423502485</v>
      </c>
      <c r="R41" s="2">
        <f t="shared" si="7"/>
        <v>59064.211266333237</v>
      </c>
      <c r="S41">
        <f t="shared" si="8"/>
        <v>243.03129688649821</v>
      </c>
      <c r="T41" s="6">
        <f t="shared" si="9"/>
        <v>476.34134189753649</v>
      </c>
      <c r="V41" s="13">
        <f t="shared" si="10"/>
        <v>592.19304206502488</v>
      </c>
      <c r="W41">
        <f t="shared" si="3"/>
        <v>59481.117084633239</v>
      </c>
      <c r="X41">
        <f t="shared" si="11"/>
        <v>243.88750907874154</v>
      </c>
      <c r="Y41" s="6">
        <f t="shared" si="12"/>
        <v>478.01951779433341</v>
      </c>
      <c r="Z41" s="14">
        <f t="shared" si="45"/>
        <v>0.411837849746235</v>
      </c>
    </row>
    <row r="42" spans="1:26" x14ac:dyDescent="0.3">
      <c r="A42" t="str">
        <f>'rockfish release'!A41</f>
        <v>SC</v>
      </c>
      <c r="B42">
        <f>'rockfish release'!B41</f>
        <v>2014</v>
      </c>
      <c r="C42" t="str">
        <f>'rockfish release'!C41</f>
        <v>WKMA</v>
      </c>
      <c r="D42">
        <f>'rockfish release'!D41</f>
        <v>1124</v>
      </c>
      <c r="E42">
        <f>[1]logbook_release_forR!$E479</f>
        <v>897</v>
      </c>
      <c r="F42" s="25">
        <f t="shared" si="43"/>
        <v>0.81493506500000001</v>
      </c>
      <c r="G42" s="25">
        <f t="shared" si="43"/>
        <v>4.9125700000000004E-4</v>
      </c>
      <c r="H42" s="7">
        <f t="shared" si="46"/>
        <v>730.99675330499997</v>
      </c>
      <c r="I42">
        <f t="shared" si="14"/>
        <v>395.26980351300006</v>
      </c>
      <c r="J42">
        <f t="shared" si="5"/>
        <v>19.88139339968404</v>
      </c>
      <c r="K42" s="6">
        <f t="shared" si="6"/>
        <v>38.967531063380719</v>
      </c>
      <c r="M42" s="2">
        <f>'rockfish release'!O41</f>
        <v>2104.6711409395971</v>
      </c>
      <c r="N42">
        <f>'rockfish release'!P41</f>
        <v>8654136.7927434687</v>
      </c>
      <c r="O42" s="25">
        <f t="shared" si="44"/>
        <v>0.77777777800000003</v>
      </c>
      <c r="P42" s="25">
        <f t="shared" si="44"/>
        <v>1.382716E-3</v>
      </c>
      <c r="Q42" s="13">
        <f t="shared" si="2"/>
        <v>1636.9664434207248</v>
      </c>
      <c r="R42" s="2">
        <f t="shared" si="7"/>
        <v>5253309.7049837839</v>
      </c>
      <c r="S42">
        <f t="shared" si="8"/>
        <v>2292.0099705245143</v>
      </c>
      <c r="T42" s="6">
        <f t="shared" si="9"/>
        <v>4492.3395422280482</v>
      </c>
      <c r="V42" s="13">
        <f t="shared" si="10"/>
        <v>2367.9631967257246</v>
      </c>
      <c r="W42">
        <f t="shared" si="3"/>
        <v>5253704.9747872967</v>
      </c>
      <c r="X42">
        <f t="shared" si="11"/>
        <v>2292.0961966696113</v>
      </c>
      <c r="Y42" s="6">
        <f t="shared" si="12"/>
        <v>4492.5085454724385</v>
      </c>
      <c r="Z42" s="14">
        <f t="shared" si="45"/>
        <v>0.96796107297570433</v>
      </c>
    </row>
    <row r="43" spans="1:26" x14ac:dyDescent="0.3">
      <c r="A43" t="str">
        <f>'rockfish release'!A42</f>
        <v>SC</v>
      </c>
      <c r="B43">
        <f>'rockfish release'!B42</f>
        <v>2015</v>
      </c>
      <c r="C43" t="str">
        <f>'rockfish release'!C42</f>
        <v>WKMA</v>
      </c>
      <c r="D43">
        <f>'rockfish release'!D42</f>
        <v>969</v>
      </c>
      <c r="E43">
        <f>[1]logbook_release_forR!$E480</f>
        <v>850</v>
      </c>
      <c r="F43" s="25">
        <f t="shared" si="43"/>
        <v>0.699029126</v>
      </c>
      <c r="G43" s="25">
        <f t="shared" si="43"/>
        <v>2.0626220000000001E-3</v>
      </c>
      <c r="H43" s="7">
        <f t="shared" si="46"/>
        <v>594.17475709999997</v>
      </c>
      <c r="I43">
        <f t="shared" si="14"/>
        <v>1490.2443949999999</v>
      </c>
      <c r="J43">
        <f t="shared" si="5"/>
        <v>38.603683697284637</v>
      </c>
      <c r="K43" s="6">
        <f t="shared" si="6"/>
        <v>75.663220046677893</v>
      </c>
      <c r="M43" s="2">
        <f>'rockfish release'!O42</f>
        <v>153.04047619047628</v>
      </c>
      <c r="N43">
        <f>'rockfish release'!P42</f>
        <v>595552.41854615149</v>
      </c>
      <c r="O43" s="25">
        <f t="shared" si="44"/>
        <v>0.73157894700000003</v>
      </c>
      <c r="P43" s="25">
        <f t="shared" si="44"/>
        <v>5.1813E-4</v>
      </c>
      <c r="Q43" s="13">
        <f t="shared" si="2"/>
        <v>111.96119041980721</v>
      </c>
      <c r="R43" s="2">
        <f t="shared" si="7"/>
        <v>319064.98222604877</v>
      </c>
      <c r="S43">
        <f t="shared" si="8"/>
        <v>564.85837360001028</v>
      </c>
      <c r="T43" s="6">
        <f t="shared" si="9"/>
        <v>1107.1224122560202</v>
      </c>
      <c r="V43" s="13">
        <f t="shared" si="10"/>
        <v>706.13594751980713</v>
      </c>
      <c r="W43">
        <f t="shared" si="3"/>
        <v>320555.22662104876</v>
      </c>
      <c r="X43">
        <f t="shared" si="11"/>
        <v>566.17596789430115</v>
      </c>
      <c r="Y43" s="6">
        <f t="shared" si="12"/>
        <v>1109.7048970728301</v>
      </c>
      <c r="Z43" s="14">
        <f t="shared" si="45"/>
        <v>0.80179456927933823</v>
      </c>
    </row>
    <row r="44" spans="1:26" x14ac:dyDescent="0.3">
      <c r="A44" t="str">
        <f>'rockfish release'!A43</f>
        <v>SC</v>
      </c>
      <c r="B44">
        <f>'rockfish release'!B43</f>
        <v>2016</v>
      </c>
      <c r="C44" t="str">
        <f>'rockfish release'!C43</f>
        <v>WKMA</v>
      </c>
      <c r="D44">
        <f>'rockfish release'!D43</f>
        <v>1927</v>
      </c>
      <c r="E44">
        <f>[1]logbook_release_forR!$E481</f>
        <v>1697</v>
      </c>
      <c r="F44" s="25">
        <f t="shared" si="43"/>
        <v>0.54517134</v>
      </c>
      <c r="G44" s="25">
        <f t="shared" si="43"/>
        <v>7.7487400000000005E-4</v>
      </c>
      <c r="H44" s="7">
        <f t="shared" si="46"/>
        <v>925.15576397999996</v>
      </c>
      <c r="I44">
        <f t="shared" si="14"/>
        <v>2231.4891190660001</v>
      </c>
      <c r="J44">
        <f t="shared" si="5"/>
        <v>47.23864010601914</v>
      </c>
      <c r="K44" s="6">
        <f t="shared" si="6"/>
        <v>92.587734607797515</v>
      </c>
      <c r="M44" s="2">
        <f>'rockfish release'!O43</f>
        <v>1506.6358762886598</v>
      </c>
      <c r="N44">
        <f>'rockfish release'!P43</f>
        <v>4454979.5769547252</v>
      </c>
      <c r="O44" s="25">
        <f t="shared" si="44"/>
        <v>0.83437499999999998</v>
      </c>
      <c r="P44" s="25">
        <f t="shared" si="44"/>
        <v>4.3320799999999998E-4</v>
      </c>
      <c r="Q44" s="13">
        <f t="shared" si="2"/>
        <v>1257.0993092783506</v>
      </c>
      <c r="R44" s="2">
        <f t="shared" si="7"/>
        <v>3104388.2848481191</v>
      </c>
      <c r="S44">
        <f t="shared" si="8"/>
        <v>1761.9274346147515</v>
      </c>
      <c r="T44" s="6">
        <f t="shared" si="9"/>
        <v>3453.3777718449128</v>
      </c>
      <c r="V44" s="13">
        <f t="shared" si="10"/>
        <v>2182.2550732583504</v>
      </c>
      <c r="W44">
        <f t="shared" si="3"/>
        <v>3106619.7739671851</v>
      </c>
      <c r="X44">
        <f t="shared" si="11"/>
        <v>1762.5605731342073</v>
      </c>
      <c r="Y44" s="6">
        <f t="shared" si="12"/>
        <v>3454.6187233430464</v>
      </c>
      <c r="Z44" s="14">
        <f t="shared" si="45"/>
        <v>0.80767853159461678</v>
      </c>
    </row>
    <row r="45" spans="1:26" x14ac:dyDescent="0.3">
      <c r="A45" t="str">
        <f>'rockfish release'!A44</f>
        <v>SC</v>
      </c>
      <c r="B45">
        <f>'rockfish release'!B44</f>
        <v>2017</v>
      </c>
      <c r="C45" t="str">
        <f>'rockfish release'!C44</f>
        <v>WKMA</v>
      </c>
      <c r="D45">
        <f>'rockfish release'!D44</f>
        <v>1190</v>
      </c>
      <c r="E45">
        <f>[1]logbook_release_forR!$E482</f>
        <v>1096</v>
      </c>
      <c r="F45" s="25">
        <f t="shared" si="43"/>
        <v>0.62343096200000003</v>
      </c>
      <c r="G45" s="25">
        <f t="shared" si="43"/>
        <v>9.8640699999999991E-4</v>
      </c>
      <c r="H45" s="7">
        <f t="shared" si="46"/>
        <v>683.28033435200007</v>
      </c>
      <c r="I45">
        <f t="shared" si="14"/>
        <v>1184.8878709119999</v>
      </c>
      <c r="J45">
        <f t="shared" si="5"/>
        <v>34.422200262505008</v>
      </c>
      <c r="K45" s="6">
        <f t="shared" si="6"/>
        <v>67.467512514509821</v>
      </c>
      <c r="M45" s="2">
        <f>'rockfish release'!O44</f>
        <v>1291.6699029126212</v>
      </c>
      <c r="N45">
        <f>'rockfish release'!P44</f>
        <v>8189968.7775796074</v>
      </c>
      <c r="O45" s="25">
        <f t="shared" si="44"/>
        <v>0.712121212</v>
      </c>
      <c r="P45" s="25">
        <f t="shared" si="44"/>
        <v>6.2311400000000002E-4</v>
      </c>
      <c r="Q45" s="13">
        <f t="shared" si="2"/>
        <v>919.82553676605812</v>
      </c>
      <c r="R45" s="2">
        <f t="shared" si="7"/>
        <v>4159412.1836875146</v>
      </c>
      <c r="S45">
        <f t="shared" si="8"/>
        <v>2039.4637000171183</v>
      </c>
      <c r="T45" s="6">
        <f t="shared" si="9"/>
        <v>3997.3488520335518</v>
      </c>
      <c r="V45" s="13">
        <f t="shared" si="10"/>
        <v>1603.1058711180581</v>
      </c>
      <c r="W45">
        <f t="shared" si="3"/>
        <v>4160597.0715584266</v>
      </c>
      <c r="X45">
        <f t="shared" si="11"/>
        <v>2039.7541693935636</v>
      </c>
      <c r="Y45" s="6">
        <f t="shared" si="12"/>
        <v>3997.9181720113847</v>
      </c>
      <c r="Z45" s="14">
        <f t="shared" si="45"/>
        <v>1.2723764575641987</v>
      </c>
    </row>
    <row r="46" spans="1:26" x14ac:dyDescent="0.3">
      <c r="A46" t="str">
        <f>'rockfish release'!A45</f>
        <v>SC</v>
      </c>
      <c r="B46">
        <f>'rockfish release'!B45</f>
        <v>2018</v>
      </c>
      <c r="C46" t="str">
        <f>'rockfish release'!C45</f>
        <v>WKMA</v>
      </c>
      <c r="D46">
        <f>'rockfish release'!D45</f>
        <v>1996</v>
      </c>
      <c r="E46">
        <f>[1]logbook_release_forR!$E483</f>
        <v>1842</v>
      </c>
      <c r="F46" s="25">
        <f t="shared" si="43"/>
        <v>0.75075075099999999</v>
      </c>
      <c r="G46" s="25">
        <f t="shared" si="43"/>
        <v>5.6362700000000003E-4</v>
      </c>
      <c r="H46" s="7">
        <f t="shared" si="46"/>
        <v>1382.882883342</v>
      </c>
      <c r="I46">
        <f t="shared" si="14"/>
        <v>1912.3661204280002</v>
      </c>
      <c r="J46">
        <f t="shared" si="5"/>
        <v>43.73060850740589</v>
      </c>
      <c r="K46" s="6">
        <f t="shared" si="6"/>
        <v>85.711992674515542</v>
      </c>
      <c r="M46" s="2">
        <f>'rockfish release'!O45</f>
        <v>482.92396907216471</v>
      </c>
      <c r="N46">
        <f>'rockfish release'!P45</f>
        <v>445031.13440802618</v>
      </c>
      <c r="O46" s="25">
        <f t="shared" si="44"/>
        <v>0.75919732399999995</v>
      </c>
      <c r="P46" s="25">
        <f t="shared" si="44"/>
        <v>6.13479E-4</v>
      </c>
      <c r="Q46" s="13">
        <f t="shared" si="2"/>
        <v>366.63458501504618</v>
      </c>
      <c r="R46" s="2">
        <f t="shared" si="7"/>
        <v>256923.39203393416</v>
      </c>
      <c r="S46">
        <f t="shared" si="8"/>
        <v>506.87611112966664</v>
      </c>
      <c r="T46" s="6">
        <f t="shared" si="9"/>
        <v>993.47717781414656</v>
      </c>
      <c r="V46" s="13">
        <f t="shared" si="10"/>
        <v>1749.5174683570463</v>
      </c>
      <c r="W46">
        <f t="shared" si="3"/>
        <v>258835.75815436215</v>
      </c>
      <c r="X46">
        <f t="shared" si="11"/>
        <v>508.75903741787442</v>
      </c>
      <c r="Y46" s="6">
        <f t="shared" si="12"/>
        <v>997.16771333903387</v>
      </c>
      <c r="Z46" s="14">
        <f t="shared" si="45"/>
        <v>0.29079963282426941</v>
      </c>
    </row>
    <row r="47" spans="1:26" x14ac:dyDescent="0.3">
      <c r="A47" t="str">
        <f>'rockfish release'!A46</f>
        <v>SC</v>
      </c>
      <c r="B47">
        <f>'rockfish release'!B46</f>
        <v>2019</v>
      </c>
      <c r="C47" t="str">
        <f>'rockfish release'!C46</f>
        <v>WKMA</v>
      </c>
      <c r="D47">
        <f>'rockfish release'!D46</f>
        <v>1190</v>
      </c>
      <c r="E47">
        <f>[1]logbook_release_forR!$E484</f>
        <v>1096</v>
      </c>
      <c r="F47" s="25">
        <f t="shared" si="43"/>
        <v>0.792626728</v>
      </c>
      <c r="G47" s="25">
        <f t="shared" si="43"/>
        <v>7.6097000000000003E-4</v>
      </c>
      <c r="H47" s="7">
        <f t="shared" ref="H47:H49" si="47">E47*F47</f>
        <v>868.71889388800003</v>
      </c>
      <c r="I47">
        <f t="shared" ref="I47:I49" si="48">(E47^2)*G47</f>
        <v>914.08933952000007</v>
      </c>
      <c r="J47">
        <f t="shared" ref="J47:J49" si="49">SQRT(I47)</f>
        <v>30.233910423893235</v>
      </c>
      <c r="K47" s="6">
        <f t="shared" ref="K47:K49" si="50">(1.96*J47)</f>
        <v>59.258464430830742</v>
      </c>
      <c r="M47" s="2">
        <f>'rockfish release'!O46</f>
        <v>2986.5263861055446</v>
      </c>
      <c r="N47">
        <f>'rockfish release'!P46</f>
        <v>17108577.523271546</v>
      </c>
      <c r="O47" s="25">
        <f t="shared" si="44"/>
        <v>0.78749999999999998</v>
      </c>
      <c r="P47" s="25">
        <f t="shared" si="44"/>
        <v>7.0018299999999995E-4</v>
      </c>
      <c r="Q47" s="13">
        <f t="shared" ref="Q47:Q49" si="51">M47*O47</f>
        <v>2351.8895290581163</v>
      </c>
      <c r="R47" s="2">
        <f t="shared" si="7"/>
        <v>10628215.584939973</v>
      </c>
      <c r="S47">
        <f t="shared" ref="S47:S49" si="52">SQRT(R47)</f>
        <v>3260.0944135009299</v>
      </c>
      <c r="T47" s="6">
        <f t="shared" ref="T47:T49" si="53">(1.96*S47)</f>
        <v>6389.7850504618227</v>
      </c>
      <c r="V47" s="13">
        <f t="shared" ref="V47:V49" si="54">Q47+H47</f>
        <v>3220.6084229461162</v>
      </c>
      <c r="W47">
        <f t="shared" ref="W47:W49" si="55">R47+I47</f>
        <v>10629129.674279494</v>
      </c>
      <c r="X47">
        <f t="shared" ref="X47:X49" si="56">SQRT(W47)</f>
        <v>3260.2346041779715</v>
      </c>
      <c r="Y47" s="6">
        <f t="shared" ref="Y47:Y49" si="57">(1.96*X47)</f>
        <v>6390.0598241888238</v>
      </c>
      <c r="Z47" s="14">
        <f t="shared" si="45"/>
        <v>1.0123039426182729</v>
      </c>
    </row>
    <row r="48" spans="1:26" x14ac:dyDescent="0.3">
      <c r="A48" t="str">
        <f>'rockfish release'!A47</f>
        <v>SC</v>
      </c>
      <c r="B48">
        <f>'rockfish release'!B47</f>
        <v>2020</v>
      </c>
      <c r="C48" t="str">
        <f>'rockfish release'!C47</f>
        <v>WKMA</v>
      </c>
      <c r="D48">
        <f>'rockfish release'!D47</f>
        <v>1426</v>
      </c>
      <c r="E48">
        <v>1347</v>
      </c>
      <c r="F48" s="25">
        <f t="shared" si="43"/>
        <v>0.743243243</v>
      </c>
      <c r="G48" s="25">
        <f t="shared" si="43"/>
        <v>2.6141469999999998E-3</v>
      </c>
      <c r="H48" s="7">
        <f t="shared" si="47"/>
        <v>1001.148648321</v>
      </c>
      <c r="I48">
        <f t="shared" si="48"/>
        <v>4743.1318441229996</v>
      </c>
      <c r="J48">
        <f t="shared" si="49"/>
        <v>68.870398896209394</v>
      </c>
      <c r="K48" s="6">
        <f t="shared" si="50"/>
        <v>134.9859818365704</v>
      </c>
      <c r="M48" s="2">
        <f>'rockfish release'!O47</f>
        <v>254.80250783699057</v>
      </c>
      <c r="N48">
        <f>'rockfish release'!P47</f>
        <v>351595.75437687471</v>
      </c>
      <c r="O48" s="25">
        <f t="shared" si="44"/>
        <v>0.72222222199999997</v>
      </c>
      <c r="P48" s="25">
        <f t="shared" si="44"/>
        <v>1.8749280000000001E-3</v>
      </c>
      <c r="Q48" s="13">
        <f t="shared" si="51"/>
        <v>184.02403338120374</v>
      </c>
      <c r="R48" s="2">
        <f t="shared" si="7"/>
        <v>184175.02679171166</v>
      </c>
      <c r="S48">
        <f t="shared" si="52"/>
        <v>429.15617995283679</v>
      </c>
      <c r="T48" s="6">
        <f t="shared" si="53"/>
        <v>841.14611270756006</v>
      </c>
      <c r="V48" s="13">
        <f t="shared" si="54"/>
        <v>1185.1726817022038</v>
      </c>
      <c r="W48">
        <f t="shared" si="55"/>
        <v>188918.15863583467</v>
      </c>
      <c r="X48">
        <f t="shared" si="56"/>
        <v>434.64716568250469</v>
      </c>
      <c r="Y48" s="6">
        <f t="shared" si="57"/>
        <v>851.90844473770915</v>
      </c>
      <c r="Z48" s="14">
        <f t="shared" ref="Z48:Z49" si="58">X48/V48</f>
        <v>0.36673741505604301</v>
      </c>
    </row>
    <row r="49" spans="1:26" x14ac:dyDescent="0.3">
      <c r="A49" t="str">
        <f>'rockfish release'!A48</f>
        <v>SC</v>
      </c>
      <c r="B49">
        <f>'rockfish release'!B48</f>
        <v>2021</v>
      </c>
      <c r="C49" t="str">
        <f>'rockfish release'!C48</f>
        <v>WKMA</v>
      </c>
      <c r="D49">
        <f>'rockfish release'!D48</f>
        <v>3063</v>
      </c>
      <c r="E49">
        <v>2818</v>
      </c>
      <c r="F49" s="25">
        <f t="shared" si="43"/>
        <v>0.89789789799999997</v>
      </c>
      <c r="G49" s="25">
        <f t="shared" si="43"/>
        <v>2.7613600000000001E-4</v>
      </c>
      <c r="H49" s="7">
        <f t="shared" si="47"/>
        <v>2530.276276564</v>
      </c>
      <c r="I49">
        <f t="shared" si="48"/>
        <v>2192.8302168640002</v>
      </c>
      <c r="J49">
        <f t="shared" si="49"/>
        <v>46.827665080206593</v>
      </c>
      <c r="K49" s="6">
        <f t="shared" si="50"/>
        <v>91.782223557204915</v>
      </c>
      <c r="M49" s="2">
        <f>'rockfish release'!O48</f>
        <v>376.53766040543042</v>
      </c>
      <c r="N49">
        <f>'rockfish release'!P48</f>
        <v>299372.38015243434</v>
      </c>
      <c r="O49" s="25">
        <f t="shared" si="44"/>
        <v>0.89705882400000003</v>
      </c>
      <c r="P49" s="25">
        <f t="shared" si="44"/>
        <v>4.5489800000000002E-4</v>
      </c>
      <c r="Q49" s="13">
        <f t="shared" si="51"/>
        <v>337.77643083500681</v>
      </c>
      <c r="R49" s="2">
        <f t="shared" si="7"/>
        <v>241109.98491467358</v>
      </c>
      <c r="S49">
        <f t="shared" si="52"/>
        <v>491.0295153192663</v>
      </c>
      <c r="T49" s="6">
        <f t="shared" si="53"/>
        <v>962.41785002576194</v>
      </c>
      <c r="V49" s="13">
        <f t="shared" si="54"/>
        <v>2868.052707399007</v>
      </c>
      <c r="W49">
        <f t="shared" si="55"/>
        <v>243302.81513153759</v>
      </c>
      <c r="X49">
        <f t="shared" si="56"/>
        <v>493.25735182715482</v>
      </c>
      <c r="Y49" s="6">
        <f t="shared" si="57"/>
        <v>966.78440958122349</v>
      </c>
      <c r="Z49" s="14">
        <f t="shared" si="58"/>
        <v>0.17198336367900377</v>
      </c>
    </row>
    <row r="50" spans="1:26" x14ac:dyDescent="0.3">
      <c r="A50" t="s">
        <v>147</v>
      </c>
      <c r="B50">
        <v>2022</v>
      </c>
      <c r="C50" t="str">
        <f>'rockfish release'!C49</f>
        <v>WKMA</v>
      </c>
      <c r="D50">
        <v>2391</v>
      </c>
      <c r="E50">
        <v>1976</v>
      </c>
      <c r="F50" s="25">
        <f t="shared" si="43"/>
        <v>0.905511811</v>
      </c>
      <c r="G50" s="25">
        <f t="shared" si="43"/>
        <v>6.7904900000000004E-4</v>
      </c>
      <c r="H50" s="7">
        <f t="shared" ref="H50" si="59">E50*F50</f>
        <v>1789.291338536</v>
      </c>
      <c r="I50">
        <f t="shared" ref="I50" si="60">(E50^2)*G50</f>
        <v>2651.3984282240003</v>
      </c>
      <c r="J50">
        <f t="shared" ref="J50" si="61">SQRT(I50)</f>
        <v>51.491731649110427</v>
      </c>
      <c r="K50" s="6">
        <f t="shared" ref="K50" si="62">(1.96*J50)</f>
        <v>100.92379403225644</v>
      </c>
      <c r="M50" s="2">
        <f>'rockfish release'!O49</f>
        <v>965.84496753246731</v>
      </c>
      <c r="N50">
        <f>'rockfish release'!P49</f>
        <v>1734936.8837980451</v>
      </c>
      <c r="O50" s="25">
        <f t="shared" si="44"/>
        <v>0.946428571</v>
      </c>
      <c r="P50" s="25">
        <f t="shared" si="44"/>
        <v>4.5677100000000002E-4</v>
      </c>
      <c r="Q50" s="13">
        <f t="shared" ref="Q50" si="63">M50*O50</f>
        <v>914.10327242929441</v>
      </c>
      <c r="R50" s="2">
        <f t="shared" si="7"/>
        <v>1555248.4501724069</v>
      </c>
      <c r="S50">
        <f t="shared" ref="S50" si="64">SQRT(R50)</f>
        <v>1247.0960067983567</v>
      </c>
      <c r="T50" s="6">
        <f t="shared" ref="T50" si="65">(1.96*S50)</f>
        <v>2444.3081733247791</v>
      </c>
      <c r="V50" s="13">
        <f t="shared" ref="V50" si="66">Q50+H50</f>
        <v>2703.3946109652943</v>
      </c>
      <c r="W50">
        <f t="shared" ref="W50" si="67">R50+I50</f>
        <v>1557899.8486006309</v>
      </c>
      <c r="X50">
        <f t="shared" ref="X50" si="68">SQRT(W50)</f>
        <v>1248.1585831137929</v>
      </c>
      <c r="Y50" s="6">
        <f t="shared" ref="Y50" si="69">(1.96*X50)</f>
        <v>2446.3908229030339</v>
      </c>
      <c r="Z50" s="14">
        <f t="shared" ref="Z50" si="70">X50/V50</f>
        <v>0.46170047763323613</v>
      </c>
    </row>
    <row r="51" spans="1:26" x14ac:dyDescent="0.3">
      <c r="A51" t="str">
        <f>'rockfish release'!A50</f>
        <v>SC</v>
      </c>
      <c r="B51">
        <f>'rockfish release'!B50</f>
        <v>1999</v>
      </c>
      <c r="C51" t="str">
        <f>'rockfish release'!C50</f>
        <v>SKMA</v>
      </c>
      <c r="D51">
        <f>'rockfish release'!D50</f>
        <v>128</v>
      </c>
      <c r="E51">
        <f>[1]logbook_release_forR!$E485</f>
        <v>128</v>
      </c>
      <c r="F51" s="25">
        <f t="shared" ref="F51:G71" si="71">F99</f>
        <v>0.94230769199999997</v>
      </c>
      <c r="G51" s="25">
        <f t="shared" si="71"/>
        <v>2.7272310000000001E-3</v>
      </c>
      <c r="H51" s="7">
        <f t="shared" si="46"/>
        <v>120.615384576</v>
      </c>
      <c r="I51">
        <f t="shared" si="14"/>
        <v>44.682952704000002</v>
      </c>
      <c r="J51">
        <f t="shared" si="5"/>
        <v>6.6845308514509831</v>
      </c>
      <c r="K51" s="6">
        <f t="shared" si="6"/>
        <v>13.101680468843927</v>
      </c>
      <c r="M51" s="2">
        <f>'rockfish release'!O50</f>
        <v>48.285456153114154</v>
      </c>
      <c r="N51">
        <f>'rockfish release'!P50</f>
        <v>4812.3518198526954</v>
      </c>
      <c r="O51" s="25">
        <f t="shared" ref="O51:P71" si="72">O147</f>
        <v>0.71300448400000005</v>
      </c>
      <c r="P51" s="25">
        <f t="shared" si="72"/>
        <v>9.2175299999999998E-4</v>
      </c>
      <c r="Q51" s="13">
        <f t="shared" si="2"/>
        <v>34.427746749155787</v>
      </c>
      <c r="R51" s="2">
        <f t="shared" si="7"/>
        <v>2453.0661067409978</v>
      </c>
      <c r="S51">
        <f t="shared" si="8"/>
        <v>49.528437354120086</v>
      </c>
      <c r="T51" s="6">
        <f t="shared" si="9"/>
        <v>97.075737214075374</v>
      </c>
      <c r="V51" s="13">
        <f t="shared" si="10"/>
        <v>155.0431313251558</v>
      </c>
      <c r="W51">
        <f t="shared" si="3"/>
        <v>2497.7490594449978</v>
      </c>
      <c r="X51">
        <f t="shared" si="11"/>
        <v>49.977485525434325</v>
      </c>
      <c r="Y51" s="6">
        <f t="shared" si="12"/>
        <v>97.955871629851273</v>
      </c>
      <c r="Z51" s="14">
        <f>X51/V51</f>
        <v>0.32234569244232919</v>
      </c>
    </row>
    <row r="52" spans="1:26" x14ac:dyDescent="0.3">
      <c r="A52" t="str">
        <f>'rockfish release'!A51</f>
        <v>SC</v>
      </c>
      <c r="B52">
        <f>'rockfish release'!B51</f>
        <v>2000</v>
      </c>
      <c r="C52" t="str">
        <f>'rockfish release'!C51</f>
        <v>SKMA</v>
      </c>
      <c r="D52">
        <f>'rockfish release'!D51</f>
        <v>101</v>
      </c>
      <c r="E52">
        <f>[1]logbook_release_forR!$E486</f>
        <v>76</v>
      </c>
      <c r="F52" s="25">
        <f t="shared" si="71"/>
        <v>0.94230769199999997</v>
      </c>
      <c r="G52" s="25">
        <f t="shared" si="71"/>
        <v>2.7272310000000001E-3</v>
      </c>
      <c r="H52" s="7">
        <f t="shared" si="46"/>
        <v>71.615384591999998</v>
      </c>
      <c r="I52">
        <f t="shared" si="14"/>
        <v>15.752486256000001</v>
      </c>
      <c r="J52">
        <f t="shared" si="5"/>
        <v>3.9689401930490211</v>
      </c>
      <c r="K52" s="6">
        <f t="shared" si="6"/>
        <v>7.779122778376081</v>
      </c>
      <c r="M52" s="2">
        <f>'rockfish release'!O51</f>
        <v>38.100242745816644</v>
      </c>
      <c r="N52">
        <f>'rockfish release'!P51</f>
        <v>2996.2647042430017</v>
      </c>
      <c r="O52" s="25">
        <f t="shared" si="72"/>
        <v>0.743589744</v>
      </c>
      <c r="P52" s="25">
        <f t="shared" si="72"/>
        <v>9.828040000000001E-4</v>
      </c>
      <c r="Q52" s="13">
        <f t="shared" si="2"/>
        <v>28.330949749699656</v>
      </c>
      <c r="R52" s="2">
        <f t="shared" si="7"/>
        <v>1661.083188327277</v>
      </c>
      <c r="S52">
        <f t="shared" si="8"/>
        <v>40.756388313088749</v>
      </c>
      <c r="T52" s="6">
        <f t="shared" si="9"/>
        <v>79.882521093653949</v>
      </c>
      <c r="V52" s="13">
        <f t="shared" si="10"/>
        <v>99.946334341699654</v>
      </c>
      <c r="W52">
        <f t="shared" si="3"/>
        <v>1676.8356745832771</v>
      </c>
      <c r="X52">
        <f t="shared" si="11"/>
        <v>40.949184052716816</v>
      </c>
      <c r="Y52" s="6">
        <f t="shared" si="12"/>
        <v>80.260400743324965</v>
      </c>
      <c r="Z52" s="14">
        <f t="shared" ref="Z52:Z71" si="73">X52/V52</f>
        <v>0.40971171501616521</v>
      </c>
    </row>
    <row r="53" spans="1:26" x14ac:dyDescent="0.3">
      <c r="A53" t="str">
        <f>'rockfish release'!A52</f>
        <v>SC</v>
      </c>
      <c r="B53">
        <f>'rockfish release'!B52</f>
        <v>2001</v>
      </c>
      <c r="C53" t="str">
        <f>'rockfish release'!C52</f>
        <v>SKMA</v>
      </c>
      <c r="D53">
        <f>'rockfish release'!D52</f>
        <v>43</v>
      </c>
      <c r="E53">
        <f>[1]logbook_release_forR!$E487</f>
        <v>19</v>
      </c>
      <c r="F53" s="25">
        <f t="shared" si="71"/>
        <v>0.94230769199999997</v>
      </c>
      <c r="G53" s="25">
        <f t="shared" si="71"/>
        <v>2.7272310000000001E-3</v>
      </c>
      <c r="H53" s="7">
        <f t="shared" si="46"/>
        <v>17.903846148</v>
      </c>
      <c r="I53">
        <f t="shared" si="14"/>
        <v>0.98453039100000006</v>
      </c>
      <c r="J53">
        <f t="shared" si="5"/>
        <v>0.99223504826225528</v>
      </c>
      <c r="K53" s="6">
        <f t="shared" si="6"/>
        <v>1.9447806945940203</v>
      </c>
      <c r="M53" s="2">
        <f>'rockfish release'!O52</f>
        <v>16.220895426436783</v>
      </c>
      <c r="N53">
        <f>'rockfish release'!P52</f>
        <v>543.09317107590527</v>
      </c>
      <c r="O53" s="25">
        <f t="shared" si="72"/>
        <v>0.82022471900000005</v>
      </c>
      <c r="P53" s="25">
        <f t="shared" si="72"/>
        <v>1.6756379999999999E-3</v>
      </c>
      <c r="Q53" s="13">
        <f t="shared" si="2"/>
        <v>13.304779393077496</v>
      </c>
      <c r="R53" s="2">
        <f t="shared" si="7"/>
        <v>366.72694390802599</v>
      </c>
      <c r="S53">
        <f t="shared" si="8"/>
        <v>19.150116028578676</v>
      </c>
      <c r="T53" s="6">
        <f t="shared" si="9"/>
        <v>37.534227416014204</v>
      </c>
      <c r="V53" s="13">
        <f t="shared" si="10"/>
        <v>31.208625541077495</v>
      </c>
      <c r="W53">
        <f t="shared" si="3"/>
        <v>367.71147429902601</v>
      </c>
      <c r="X53">
        <f t="shared" si="11"/>
        <v>19.175804397704571</v>
      </c>
      <c r="Y53" s="6">
        <f t="shared" si="12"/>
        <v>37.584576619500957</v>
      </c>
      <c r="Z53" s="14">
        <f t="shared" si="73"/>
        <v>0.61443924765174118</v>
      </c>
    </row>
    <row r="54" spans="1:26" x14ac:dyDescent="0.3">
      <c r="A54" t="str">
        <f>'rockfish release'!A53</f>
        <v>SC</v>
      </c>
      <c r="B54">
        <f>'rockfish release'!B53</f>
        <v>2002</v>
      </c>
      <c r="C54" t="str">
        <f>'rockfish release'!C53</f>
        <v>SKMA</v>
      </c>
      <c r="D54">
        <f>'rockfish release'!D53</f>
        <v>62</v>
      </c>
      <c r="E54">
        <f>[1]logbook_release_forR!$E488</f>
        <v>62</v>
      </c>
      <c r="F54" s="25">
        <f t="shared" si="71"/>
        <v>0.94230769199999997</v>
      </c>
      <c r="G54" s="25">
        <f t="shared" si="71"/>
        <v>2.7272310000000001E-3</v>
      </c>
      <c r="H54" s="7">
        <f t="shared" si="46"/>
        <v>58.423076903999998</v>
      </c>
      <c r="I54">
        <f t="shared" si="14"/>
        <v>10.483475964</v>
      </c>
      <c r="J54">
        <f t="shared" si="5"/>
        <v>3.2378196311715697</v>
      </c>
      <c r="K54" s="6">
        <f t="shared" si="6"/>
        <v>6.3461264770962762</v>
      </c>
      <c r="M54" s="2">
        <f>'rockfish release'!O53</f>
        <v>23.388267824164657</v>
      </c>
      <c r="N54">
        <f>'rockfish release'!P53</f>
        <v>1129.069848358994</v>
      </c>
      <c r="O54" s="25">
        <f t="shared" si="72"/>
        <v>0.60843373499999998</v>
      </c>
      <c r="P54" s="25">
        <f t="shared" si="72"/>
        <v>1.443892E-3</v>
      </c>
      <c r="Q54" s="13">
        <f t="shared" ref="Q54:Q127" si="74">M54*O54</f>
        <v>14.230211147436826</v>
      </c>
      <c r="R54" s="2">
        <f t="shared" si="7"/>
        <v>420.39226466980625</v>
      </c>
      <c r="S54">
        <f t="shared" si="8"/>
        <v>20.503469576386486</v>
      </c>
      <c r="T54" s="6">
        <f t="shared" si="9"/>
        <v>40.18680036971751</v>
      </c>
      <c r="V54" s="13">
        <f t="shared" ref="V54:V127" si="75">Q54+H54</f>
        <v>72.653288051436817</v>
      </c>
      <c r="W54">
        <f t="shared" ref="W54:W127" si="76">R54+I54</f>
        <v>430.87574063380623</v>
      </c>
      <c r="X54">
        <f t="shared" si="11"/>
        <v>20.757546594764186</v>
      </c>
      <c r="Y54" s="6">
        <f t="shared" si="12"/>
        <v>40.684791325737805</v>
      </c>
      <c r="Z54" s="14">
        <f t="shared" si="73"/>
        <v>0.28570691226071326</v>
      </c>
    </row>
    <row r="55" spans="1:26" x14ac:dyDescent="0.3">
      <c r="A55" t="str">
        <f>'rockfish release'!A54</f>
        <v>SC</v>
      </c>
      <c r="B55">
        <f>'rockfish release'!B54</f>
        <v>2003</v>
      </c>
      <c r="C55" t="str">
        <f>'rockfish release'!C54</f>
        <v>SKMA</v>
      </c>
      <c r="D55">
        <f>'rockfish release'!D54</f>
        <v>137</v>
      </c>
      <c r="E55">
        <f>[1]logbook_release_forR!$E489</f>
        <v>137</v>
      </c>
      <c r="F55" s="25">
        <f t="shared" si="71"/>
        <v>0.94230769199999997</v>
      </c>
      <c r="G55" s="25">
        <f t="shared" si="71"/>
        <v>2.7272310000000001E-3</v>
      </c>
      <c r="H55" s="7">
        <f t="shared" ref="H55:H127" si="77">E55*F55</f>
        <v>129.09615380399998</v>
      </c>
      <c r="I55">
        <f t="shared" si="14"/>
        <v>51.187398639000001</v>
      </c>
      <c r="J55">
        <f t="shared" ref="J55:J127" si="78">SQRT(I55)</f>
        <v>7.1545369269436296</v>
      </c>
      <c r="K55" s="6">
        <f t="shared" ref="K55:K127" si="79">(1.96*J55)</f>
        <v>14.022892376809514</v>
      </c>
      <c r="M55" s="2">
        <f>'rockfish release'!O54</f>
        <v>51.680527288879972</v>
      </c>
      <c r="N55">
        <f>'rockfish release'!P54</f>
        <v>5512.8803287851088</v>
      </c>
      <c r="O55" s="25">
        <f t="shared" si="72"/>
        <v>0.73262032099999996</v>
      </c>
      <c r="P55" s="25">
        <f t="shared" si="72"/>
        <v>1.05316E-3</v>
      </c>
      <c r="Q55" s="13">
        <f t="shared" si="74"/>
        <v>37.8622044918285</v>
      </c>
      <c r="R55" s="2">
        <f t="shared" si="7"/>
        <v>2967.5610383628991</v>
      </c>
      <c r="S55">
        <f t="shared" ref="S55:S127" si="80">SQRT(R55)</f>
        <v>54.475325041369871</v>
      </c>
      <c r="T55" s="6">
        <f t="shared" ref="T55:T127" si="81">(1.96*S55)</f>
        <v>106.77163708108495</v>
      </c>
      <c r="V55" s="13">
        <f t="shared" si="75"/>
        <v>166.95835829582848</v>
      </c>
      <c r="W55">
        <f t="shared" si="76"/>
        <v>3018.7484370018992</v>
      </c>
      <c r="X55">
        <f t="shared" ref="X55:X127" si="82">SQRT(W55)</f>
        <v>54.943138215812709</v>
      </c>
      <c r="Y55" s="6">
        <f t="shared" ref="Y55:Y127" si="83">(1.96*X55)</f>
        <v>107.68855090299292</v>
      </c>
      <c r="Z55" s="14">
        <f t="shared" si="73"/>
        <v>0.32908288495782057</v>
      </c>
    </row>
    <row r="56" spans="1:26" x14ac:dyDescent="0.3">
      <c r="A56" t="str">
        <f>'rockfish release'!A55</f>
        <v>SC</v>
      </c>
      <c r="B56">
        <f>'rockfish release'!B55</f>
        <v>2004</v>
      </c>
      <c r="C56" t="str">
        <f>'rockfish release'!C55</f>
        <v>SKMA</v>
      </c>
      <c r="D56">
        <f>'rockfish release'!D55</f>
        <v>26</v>
      </c>
      <c r="E56">
        <f>[1]logbook_release_forR!$E490</f>
        <v>25</v>
      </c>
      <c r="F56" s="25">
        <f t="shared" si="71"/>
        <v>0.94230769199999997</v>
      </c>
      <c r="G56" s="25">
        <f t="shared" si="71"/>
        <v>2.7272310000000001E-3</v>
      </c>
      <c r="H56" s="7">
        <f t="shared" si="77"/>
        <v>23.557692299999999</v>
      </c>
      <c r="I56">
        <f t="shared" ref="I56:I127" si="84">(E56^2)*G56</f>
        <v>1.7045193750000001</v>
      </c>
      <c r="J56">
        <f t="shared" si="78"/>
        <v>1.3055724319240201</v>
      </c>
      <c r="K56" s="6">
        <f t="shared" si="79"/>
        <v>2.5589219665710794</v>
      </c>
      <c r="M56" s="2">
        <f>'rockfish release'!O55</f>
        <v>9.8079832811013077</v>
      </c>
      <c r="N56">
        <f>'rockfish release'!P55</f>
        <v>198.55650819216442</v>
      </c>
      <c r="O56" s="25">
        <f t="shared" si="72"/>
        <v>0.77966101700000001</v>
      </c>
      <c r="P56" s="25">
        <f t="shared" si="72"/>
        <v>1.4682880000000001E-3</v>
      </c>
      <c r="Q56" s="13">
        <f t="shared" si="74"/>
        <v>7.6469022196624428</v>
      </c>
      <c r="R56" s="2">
        <f t="shared" si="7"/>
        <v>121.12958539987609</v>
      </c>
      <c r="S56">
        <f t="shared" si="80"/>
        <v>11.005888669247753</v>
      </c>
      <c r="T56" s="6">
        <f t="shared" si="81"/>
        <v>21.571541791725597</v>
      </c>
      <c r="V56" s="13">
        <f t="shared" si="75"/>
        <v>31.204594519662443</v>
      </c>
      <c r="W56">
        <f t="shared" si="76"/>
        <v>122.8341047748761</v>
      </c>
      <c r="X56">
        <f t="shared" si="82"/>
        <v>11.083054848500755</v>
      </c>
      <c r="Y56" s="6">
        <f t="shared" si="83"/>
        <v>21.722787503061479</v>
      </c>
      <c r="Z56" s="14">
        <f t="shared" si="73"/>
        <v>0.35517381395605607</v>
      </c>
    </row>
    <row r="57" spans="1:26" x14ac:dyDescent="0.3">
      <c r="A57" t="str">
        <f>'rockfish release'!A56</f>
        <v>SC</v>
      </c>
      <c r="B57">
        <f>'rockfish release'!B56</f>
        <v>2005</v>
      </c>
      <c r="C57" t="str">
        <f>'rockfish release'!C56</f>
        <v>SKMA</v>
      </c>
      <c r="D57">
        <f>'rockfish release'!D56</f>
        <v>112</v>
      </c>
      <c r="E57">
        <f>[1]logbook_release_forR!$E491</f>
        <v>108</v>
      </c>
      <c r="F57" s="25">
        <f t="shared" si="71"/>
        <v>0.94230769199999997</v>
      </c>
      <c r="G57" s="25">
        <f t="shared" si="71"/>
        <v>2.7272310000000001E-3</v>
      </c>
      <c r="H57" s="7">
        <f t="shared" si="77"/>
        <v>101.769230736</v>
      </c>
      <c r="I57">
        <f t="shared" si="84"/>
        <v>31.810422384000002</v>
      </c>
      <c r="J57">
        <f t="shared" si="78"/>
        <v>5.6400729059117669</v>
      </c>
      <c r="K57" s="6">
        <f t="shared" si="79"/>
        <v>11.054542895587064</v>
      </c>
      <c r="M57" s="2">
        <f>'rockfish release'!O56</f>
        <v>42.249774133974881</v>
      </c>
      <c r="N57">
        <f>'rockfish release'!P56</f>
        <v>3684.45686207472</v>
      </c>
      <c r="O57" s="25">
        <f t="shared" si="72"/>
        <v>0.82183908000000006</v>
      </c>
      <c r="P57" s="25">
        <f t="shared" si="72"/>
        <v>8.4635600000000004E-4</v>
      </c>
      <c r="Q57" s="13">
        <f t="shared" si="74"/>
        <v>34.722515504473712</v>
      </c>
      <c r="R57" s="2">
        <f t="shared" si="7"/>
        <v>2493.183057979671</v>
      </c>
      <c r="S57">
        <f t="shared" si="80"/>
        <v>49.931784045632405</v>
      </c>
      <c r="T57" s="6">
        <f t="shared" si="81"/>
        <v>97.866296729439512</v>
      </c>
      <c r="V57" s="13">
        <f t="shared" si="75"/>
        <v>136.4917462404737</v>
      </c>
      <c r="W57">
        <f t="shared" si="76"/>
        <v>2524.9934803636711</v>
      </c>
      <c r="X57">
        <f t="shared" si="82"/>
        <v>50.249313232756435</v>
      </c>
      <c r="Y57" s="6">
        <f t="shared" si="83"/>
        <v>98.48865393620261</v>
      </c>
      <c r="Z57" s="14">
        <f t="shared" si="73"/>
        <v>0.36814909777933574</v>
      </c>
    </row>
    <row r="58" spans="1:26" x14ac:dyDescent="0.3">
      <c r="A58" t="str">
        <f>'rockfish release'!A57</f>
        <v>SC</v>
      </c>
      <c r="B58">
        <f>'rockfish release'!B57</f>
        <v>2006</v>
      </c>
      <c r="C58" t="str">
        <f>'rockfish release'!C57</f>
        <v>SKMA</v>
      </c>
      <c r="D58">
        <f>'rockfish release'!D57</f>
        <v>80</v>
      </c>
      <c r="E58">
        <f>[1]logbook_release_forR!$E492</f>
        <v>77</v>
      </c>
      <c r="F58" s="25">
        <f t="shared" si="71"/>
        <v>0.94230769199999997</v>
      </c>
      <c r="G58" s="25">
        <f t="shared" si="71"/>
        <v>2.7272310000000001E-3</v>
      </c>
      <c r="H58" s="7">
        <f t="shared" si="77"/>
        <v>72.557692283999998</v>
      </c>
      <c r="I58">
        <f t="shared" si="84"/>
        <v>16.169752598999999</v>
      </c>
      <c r="J58">
        <f t="shared" si="78"/>
        <v>4.0211630903259818</v>
      </c>
      <c r="K58" s="6">
        <f t="shared" si="79"/>
        <v>7.8814796570389243</v>
      </c>
      <c r="M58" s="2">
        <f>'rockfish release'!O57</f>
        <v>30.178410095696336</v>
      </c>
      <c r="N58">
        <f>'rockfish release'!P57</f>
        <v>1879.8249296299591</v>
      </c>
      <c r="O58" s="25">
        <f t="shared" si="72"/>
        <v>0.79807692299999999</v>
      </c>
      <c r="P58" s="25">
        <f t="shared" si="72"/>
        <v>1.564565E-3</v>
      </c>
      <c r="Q58" s="13">
        <f t="shared" si="74"/>
        <v>24.084692670205467</v>
      </c>
      <c r="R58" s="2">
        <f t="shared" si="7"/>
        <v>1201.6768446839524</v>
      </c>
      <c r="S58">
        <f t="shared" si="80"/>
        <v>34.665210870322895</v>
      </c>
      <c r="T58" s="6">
        <f t="shared" si="81"/>
        <v>67.943813305832876</v>
      </c>
      <c r="V58" s="13">
        <f t="shared" si="75"/>
        <v>96.642384954205468</v>
      </c>
      <c r="W58">
        <f t="shared" si="76"/>
        <v>1217.8465972829524</v>
      </c>
      <c r="X58">
        <f t="shared" si="82"/>
        <v>34.897658908341583</v>
      </c>
      <c r="Y58" s="6">
        <f t="shared" si="83"/>
        <v>68.399411460349498</v>
      </c>
      <c r="Z58" s="14">
        <f t="shared" si="73"/>
        <v>0.3611009695681458</v>
      </c>
    </row>
    <row r="59" spans="1:26" x14ac:dyDescent="0.3">
      <c r="A59" t="str">
        <f>'rockfish release'!A58</f>
        <v>SC</v>
      </c>
      <c r="B59">
        <f>'rockfish release'!B58</f>
        <v>2007</v>
      </c>
      <c r="C59" t="str">
        <f>'rockfish release'!C58</f>
        <v>SKMA</v>
      </c>
      <c r="D59">
        <f>'rockfish release'!D58</f>
        <v>474</v>
      </c>
      <c r="E59">
        <f>[1]logbook_release_forR!$E493</f>
        <v>455</v>
      </c>
      <c r="F59" s="25">
        <f t="shared" si="71"/>
        <v>0.94230769199999997</v>
      </c>
      <c r="G59" s="25">
        <f t="shared" si="71"/>
        <v>2.7272310000000001E-3</v>
      </c>
      <c r="H59" s="7">
        <f t="shared" si="77"/>
        <v>428.74999986</v>
      </c>
      <c r="I59">
        <f t="shared" si="84"/>
        <v>564.60499777500002</v>
      </c>
      <c r="J59">
        <f t="shared" si="78"/>
        <v>23.761418261017166</v>
      </c>
      <c r="K59" s="6">
        <f t="shared" si="79"/>
        <v>46.572379791593647</v>
      </c>
      <c r="M59" s="2">
        <f>'rockfish release'!O58</f>
        <v>178.80707981700084</v>
      </c>
      <c r="N59">
        <f>'rockfish release'!P58</f>
        <v>65992.429045240729</v>
      </c>
      <c r="O59" s="25">
        <f t="shared" si="72"/>
        <v>0.89411764699999996</v>
      </c>
      <c r="P59" s="25">
        <f t="shared" si="72"/>
        <v>1.127039E-3</v>
      </c>
      <c r="Q59" s="13">
        <f t="shared" si="74"/>
        <v>159.87456547291796</v>
      </c>
      <c r="R59" s="2">
        <f t="shared" si="7"/>
        <v>52867.817328751291</v>
      </c>
      <c r="S59">
        <f t="shared" si="80"/>
        <v>229.93002702724866</v>
      </c>
      <c r="T59" s="6">
        <f t="shared" si="81"/>
        <v>450.66285297340738</v>
      </c>
      <c r="V59" s="13">
        <f t="shared" si="75"/>
        <v>588.624565332918</v>
      </c>
      <c r="W59">
        <f t="shared" si="76"/>
        <v>53432.422326526292</v>
      </c>
      <c r="X59">
        <f t="shared" si="82"/>
        <v>231.15454208500054</v>
      </c>
      <c r="Y59" s="6">
        <f t="shared" si="83"/>
        <v>453.06290248660105</v>
      </c>
      <c r="Z59" s="14">
        <f t="shared" si="73"/>
        <v>0.39270284609046635</v>
      </c>
    </row>
    <row r="60" spans="1:26" x14ac:dyDescent="0.3">
      <c r="A60" t="str">
        <f>'rockfish release'!A59</f>
        <v>SC</v>
      </c>
      <c r="B60">
        <f>'rockfish release'!B59</f>
        <v>2008</v>
      </c>
      <c r="C60" t="str">
        <f>'rockfish release'!C59</f>
        <v>SKMA</v>
      </c>
      <c r="D60">
        <f>'rockfish release'!D59</f>
        <v>822</v>
      </c>
      <c r="E60">
        <f>[1]logbook_release_forR!$E494</f>
        <v>805</v>
      </c>
      <c r="F60" s="25">
        <f t="shared" si="71"/>
        <v>0.94230769199999997</v>
      </c>
      <c r="G60" s="25">
        <f t="shared" si="71"/>
        <v>2.7272310000000001E-3</v>
      </c>
      <c r="H60" s="7">
        <f t="shared" si="77"/>
        <v>758.55769206000002</v>
      </c>
      <c r="I60">
        <f t="shared" si="84"/>
        <v>1767.3138687750002</v>
      </c>
      <c r="J60">
        <f t="shared" si="78"/>
        <v>42.039432307953447</v>
      </c>
      <c r="K60" s="6">
        <f t="shared" si="79"/>
        <v>82.397287323588756</v>
      </c>
      <c r="M60" s="2">
        <f>'rockfish release'!O59</f>
        <v>310.08316373327989</v>
      </c>
      <c r="N60">
        <f>'rockfish release'!P59</f>
        <v>198463.69183626396</v>
      </c>
      <c r="O60" s="25">
        <f t="shared" si="72"/>
        <v>0.693333333</v>
      </c>
      <c r="P60" s="25">
        <f t="shared" si="72"/>
        <v>2.873273E-3</v>
      </c>
      <c r="Q60" s="13">
        <f t="shared" si="74"/>
        <v>214.99099341837967</v>
      </c>
      <c r="R60" s="2">
        <f t="shared" si="7"/>
        <v>96250.211798802702</v>
      </c>
      <c r="S60">
        <f t="shared" si="80"/>
        <v>310.24218249426156</v>
      </c>
      <c r="T60" s="6">
        <f t="shared" si="81"/>
        <v>608.07467768875267</v>
      </c>
      <c r="V60" s="13">
        <f t="shared" si="75"/>
        <v>973.54868547837964</v>
      </c>
      <c r="W60">
        <f t="shared" si="76"/>
        <v>98017.525667577705</v>
      </c>
      <c r="X60">
        <f t="shared" si="82"/>
        <v>313.07750744436703</v>
      </c>
      <c r="Y60" s="6">
        <f t="shared" si="83"/>
        <v>613.63191459095935</v>
      </c>
      <c r="Z60" s="14">
        <f t="shared" si="73"/>
        <v>0.32158382227235804</v>
      </c>
    </row>
    <row r="61" spans="1:26" x14ac:dyDescent="0.3">
      <c r="A61" t="str">
        <f>'rockfish release'!A60</f>
        <v>SC</v>
      </c>
      <c r="B61">
        <f>'rockfish release'!B60</f>
        <v>2009</v>
      </c>
      <c r="C61" t="str">
        <f>'rockfish release'!C60</f>
        <v>SKMA</v>
      </c>
      <c r="D61">
        <f>'rockfish release'!D60</f>
        <v>338</v>
      </c>
      <c r="E61">
        <f>[1]logbook_release_forR!$E495</f>
        <v>335</v>
      </c>
      <c r="F61" s="25">
        <f t="shared" si="71"/>
        <v>1</v>
      </c>
      <c r="G61" s="25">
        <f t="shared" si="71"/>
        <v>0</v>
      </c>
      <c r="H61" s="7">
        <f t="shared" si="77"/>
        <v>335</v>
      </c>
      <c r="I61">
        <f t="shared" si="84"/>
        <v>0</v>
      </c>
      <c r="J61">
        <f t="shared" si="78"/>
        <v>0</v>
      </c>
      <c r="K61" s="6">
        <f t="shared" si="79"/>
        <v>0</v>
      </c>
      <c r="M61" s="2">
        <f>'rockfish release'!O60</f>
        <v>127.50378265431704</v>
      </c>
      <c r="N61">
        <f>'rockfish release'!P60</f>
        <v>33556.049884475782</v>
      </c>
      <c r="O61" s="25">
        <f t="shared" si="72"/>
        <v>0.55882352899999999</v>
      </c>
      <c r="P61" s="25">
        <f t="shared" si="72"/>
        <v>3.6796979999999999E-3</v>
      </c>
      <c r="Q61" s="13">
        <f t="shared" si="74"/>
        <v>71.25211378373443</v>
      </c>
      <c r="R61" s="2">
        <f t="shared" si="7"/>
        <v>10662.306411917009</v>
      </c>
      <c r="S61">
        <f t="shared" si="80"/>
        <v>103.25844474868391</v>
      </c>
      <c r="T61" s="6">
        <f t="shared" si="81"/>
        <v>202.38655170742047</v>
      </c>
      <c r="V61" s="13">
        <f t="shared" si="75"/>
        <v>406.25211378373444</v>
      </c>
      <c r="W61">
        <f t="shared" si="76"/>
        <v>10662.306411917009</v>
      </c>
      <c r="X61">
        <f t="shared" si="82"/>
        <v>103.25844474868391</v>
      </c>
      <c r="Y61" s="6">
        <f t="shared" si="83"/>
        <v>202.38655170742047</v>
      </c>
      <c r="Z61" s="14">
        <f t="shared" si="73"/>
        <v>0.25417331072313593</v>
      </c>
    </row>
    <row r="62" spans="1:26" x14ac:dyDescent="0.3">
      <c r="A62" t="str">
        <f>'rockfish release'!A61</f>
        <v>SC</v>
      </c>
      <c r="B62">
        <f>'rockfish release'!B61</f>
        <v>2010</v>
      </c>
      <c r="C62" t="str">
        <f>'rockfish release'!C61</f>
        <v>SKMA</v>
      </c>
      <c r="D62">
        <f>'rockfish release'!D61</f>
        <v>191</v>
      </c>
      <c r="E62">
        <f>[1]logbook_release_forR!$E496</f>
        <v>110</v>
      </c>
      <c r="F62" s="25">
        <f t="shared" si="71"/>
        <v>0.94230769199999997</v>
      </c>
      <c r="G62" s="25">
        <f t="shared" si="71"/>
        <v>2.7272310000000001E-3</v>
      </c>
      <c r="H62" s="7">
        <f t="shared" si="77"/>
        <v>103.65384612</v>
      </c>
      <c r="I62">
        <f t="shared" si="84"/>
        <v>32.999495100000004</v>
      </c>
      <c r="J62">
        <f t="shared" si="78"/>
        <v>5.7445187004656884</v>
      </c>
      <c r="K62" s="6">
        <f t="shared" si="79"/>
        <v>11.259256652912748</v>
      </c>
      <c r="M62" s="2">
        <f>'rockfish release'!O61</f>
        <v>72.050954103475021</v>
      </c>
      <c r="N62">
        <f>'rockfish release'!P61</f>
        <v>10715.295821536021</v>
      </c>
      <c r="O62" s="25">
        <f t="shared" si="72"/>
        <v>0.74806438500000005</v>
      </c>
      <c r="P62" s="25">
        <f t="shared" si="72"/>
        <v>6.3493509999999996E-3</v>
      </c>
      <c r="Q62" s="13">
        <f t="shared" si="74"/>
        <v>53.898752670079276</v>
      </c>
      <c r="R62" s="2">
        <f t="shared" si="7"/>
        <v>6097.2798285960662</v>
      </c>
      <c r="S62">
        <f t="shared" si="80"/>
        <v>78.08508070429373</v>
      </c>
      <c r="T62" s="6">
        <f t="shared" si="81"/>
        <v>153.04675818041571</v>
      </c>
      <c r="V62" s="13">
        <f t="shared" si="75"/>
        <v>157.55259879007929</v>
      </c>
      <c r="W62">
        <f t="shared" si="76"/>
        <v>6130.2793236960661</v>
      </c>
      <c r="X62">
        <f t="shared" si="82"/>
        <v>78.296100309632706</v>
      </c>
      <c r="Y62" s="6">
        <f t="shared" si="83"/>
        <v>153.46035660688011</v>
      </c>
      <c r="Z62" s="14">
        <f t="shared" si="73"/>
        <v>0.49695213478486161</v>
      </c>
    </row>
    <row r="63" spans="1:26" x14ac:dyDescent="0.3">
      <c r="A63" t="str">
        <f>'rockfish release'!A62</f>
        <v>SC</v>
      </c>
      <c r="B63">
        <f>'rockfish release'!B62</f>
        <v>2011</v>
      </c>
      <c r="C63" t="str">
        <f>'rockfish release'!C62</f>
        <v>SKMA</v>
      </c>
      <c r="D63">
        <f>'rockfish release'!D62</f>
        <v>231</v>
      </c>
      <c r="E63">
        <f>[1]logbook_release_forR!$E497</f>
        <v>220</v>
      </c>
      <c r="F63" s="25">
        <f t="shared" si="71"/>
        <v>0.94230769199999997</v>
      </c>
      <c r="G63" s="25">
        <f t="shared" si="71"/>
        <v>2.7272310000000001E-3</v>
      </c>
      <c r="H63" s="7">
        <f t="shared" si="77"/>
        <v>207.30769223999999</v>
      </c>
      <c r="I63">
        <f t="shared" si="84"/>
        <v>131.99798040000002</v>
      </c>
      <c r="J63">
        <f t="shared" si="78"/>
        <v>11.489037400931377</v>
      </c>
      <c r="K63" s="6">
        <f t="shared" si="79"/>
        <v>22.518513305825497</v>
      </c>
      <c r="M63" s="2">
        <f>'rockfish release'!O62</f>
        <v>0</v>
      </c>
      <c r="N63">
        <f>'rockfish release'!P62</f>
        <v>3965.1954041497575</v>
      </c>
      <c r="O63" s="25">
        <f t="shared" si="72"/>
        <v>0.71830985899999999</v>
      </c>
      <c r="P63" s="25">
        <f t="shared" si="72"/>
        <v>2.890583E-3</v>
      </c>
      <c r="Q63" s="13">
        <f t="shared" si="74"/>
        <v>0</v>
      </c>
      <c r="R63" s="2">
        <f t="shared" si="7"/>
        <v>2057.3798461937395</v>
      </c>
      <c r="S63">
        <f t="shared" si="80"/>
        <v>45.358349244584943</v>
      </c>
      <c r="T63" s="6">
        <f t="shared" si="81"/>
        <v>88.902364519386481</v>
      </c>
      <c r="V63" s="13">
        <f t="shared" si="75"/>
        <v>207.30769223999999</v>
      </c>
      <c r="W63">
        <f t="shared" si="76"/>
        <v>2189.3778265937394</v>
      </c>
      <c r="X63">
        <f t="shared" si="82"/>
        <v>46.7907878389939</v>
      </c>
      <c r="Y63" s="6">
        <f t="shared" si="83"/>
        <v>91.709944164428038</v>
      </c>
      <c r="Z63" s="14">
        <f t="shared" si="73"/>
        <v>0.22570695439908825</v>
      </c>
    </row>
    <row r="64" spans="1:26" x14ac:dyDescent="0.3">
      <c r="A64" t="str">
        <f>'rockfish release'!A63</f>
        <v>SC</v>
      </c>
      <c r="B64">
        <f>'rockfish release'!B63</f>
        <v>2012</v>
      </c>
      <c r="C64" t="str">
        <f>'rockfish release'!C63</f>
        <v>SKMA</v>
      </c>
      <c r="D64">
        <f>'rockfish release'!D63</f>
        <v>134</v>
      </c>
      <c r="E64">
        <f>[1]logbook_release_forR!$E498</f>
        <v>118</v>
      </c>
      <c r="F64" s="25">
        <f t="shared" si="71"/>
        <v>0.94230769199999997</v>
      </c>
      <c r="G64" s="25">
        <f t="shared" si="71"/>
        <v>2.7272310000000001E-3</v>
      </c>
      <c r="H64" s="7">
        <f t="shared" si="77"/>
        <v>111.192307656</v>
      </c>
      <c r="I64">
        <f t="shared" si="84"/>
        <v>37.973964444000003</v>
      </c>
      <c r="J64">
        <f t="shared" si="78"/>
        <v>6.162301878681375</v>
      </c>
      <c r="K64" s="6">
        <f t="shared" si="79"/>
        <v>12.078111682215495</v>
      </c>
      <c r="M64" s="2">
        <f>'rockfish release'!O63</f>
        <v>93.411764705882376</v>
      </c>
      <c r="N64">
        <f>'rockfish release'!P63</f>
        <v>7580.0225080756945</v>
      </c>
      <c r="O64" s="25">
        <f t="shared" si="72"/>
        <v>0.74509803900000005</v>
      </c>
      <c r="P64" s="25">
        <f t="shared" si="72"/>
        <v>1.2495189999999999E-3</v>
      </c>
      <c r="Q64" s="13">
        <f t="shared" si="74"/>
        <v>69.600922701882368</v>
      </c>
      <c r="R64" s="2">
        <f t="shared" si="7"/>
        <v>4228.5837230495463</v>
      </c>
      <c r="S64">
        <f t="shared" si="80"/>
        <v>65.027561257128085</v>
      </c>
      <c r="T64" s="6">
        <f t="shared" si="81"/>
        <v>127.45402006397104</v>
      </c>
      <c r="V64" s="13">
        <f t="shared" si="75"/>
        <v>180.79323035788235</v>
      </c>
      <c r="W64">
        <f t="shared" si="76"/>
        <v>4266.5576874935459</v>
      </c>
      <c r="X64">
        <f t="shared" si="82"/>
        <v>65.318892270870194</v>
      </c>
      <c r="Y64" s="6">
        <f t="shared" si="83"/>
        <v>128.02502885090558</v>
      </c>
      <c r="Z64" s="14">
        <f t="shared" si="73"/>
        <v>0.36129058671926306</v>
      </c>
    </row>
    <row r="65" spans="1:26" x14ac:dyDescent="0.3">
      <c r="A65" t="str">
        <f>'rockfish release'!A64</f>
        <v>SC</v>
      </c>
      <c r="B65">
        <f>'rockfish release'!B64</f>
        <v>2013</v>
      </c>
      <c r="C65" t="str">
        <f>'rockfish release'!C64</f>
        <v>SKMA</v>
      </c>
      <c r="D65">
        <f>'rockfish release'!D64</f>
        <v>201</v>
      </c>
      <c r="E65">
        <f>[1]logbook_release_forR!$E499</f>
        <v>191</v>
      </c>
      <c r="F65" s="25">
        <f t="shared" si="71"/>
        <v>0.94230769199999997</v>
      </c>
      <c r="G65" s="25">
        <f t="shared" si="71"/>
        <v>2.7272310000000001E-3</v>
      </c>
      <c r="H65" s="7">
        <f t="shared" si="77"/>
        <v>179.98076917200001</v>
      </c>
      <c r="I65">
        <f t="shared" si="84"/>
        <v>99.492114111000006</v>
      </c>
      <c r="J65">
        <f t="shared" si="78"/>
        <v>9.974573379899514</v>
      </c>
      <c r="K65" s="6">
        <f t="shared" si="79"/>
        <v>19.550163824603047</v>
      </c>
      <c r="M65" s="2">
        <f>'rockfish release'!O64</f>
        <v>38.732846715328463</v>
      </c>
      <c r="N65">
        <f>'rockfish release'!P64</f>
        <v>5877.7862948982529</v>
      </c>
      <c r="O65" s="25">
        <f t="shared" si="72"/>
        <v>0.66871165600000004</v>
      </c>
      <c r="P65" s="25">
        <f t="shared" si="72"/>
        <v>1.3675079999999999E-3</v>
      </c>
      <c r="Q65" s="13">
        <f t="shared" si="74"/>
        <v>25.901106068601457</v>
      </c>
      <c r="R65" s="2">
        <f t="shared" si="7"/>
        <v>2638.4902265379292</v>
      </c>
      <c r="S65">
        <f t="shared" si="80"/>
        <v>51.36623625045862</v>
      </c>
      <c r="T65" s="6">
        <f t="shared" si="81"/>
        <v>100.67782305089889</v>
      </c>
      <c r="V65" s="13">
        <f t="shared" si="75"/>
        <v>205.88187524060146</v>
      </c>
      <c r="W65">
        <f t="shared" si="76"/>
        <v>2737.982340648929</v>
      </c>
      <c r="X65">
        <f t="shared" si="82"/>
        <v>52.325733063655484</v>
      </c>
      <c r="Y65" s="6">
        <f t="shared" si="83"/>
        <v>102.55843680476475</v>
      </c>
      <c r="Z65" s="14">
        <f t="shared" si="73"/>
        <v>0.25415415029859051</v>
      </c>
    </row>
    <row r="66" spans="1:26" x14ac:dyDescent="0.3">
      <c r="A66" t="str">
        <f>'rockfish release'!A65</f>
        <v>SC</v>
      </c>
      <c r="B66">
        <f>'rockfish release'!B65</f>
        <v>2014</v>
      </c>
      <c r="C66" t="str">
        <f>'rockfish release'!C65</f>
        <v>SKMA</v>
      </c>
      <c r="D66">
        <f>'rockfish release'!D65</f>
        <v>237</v>
      </c>
      <c r="E66">
        <f>[1]logbook_release_forR!$E500</f>
        <v>186</v>
      </c>
      <c r="F66" s="25">
        <f t="shared" si="71"/>
        <v>0.94230769199999997</v>
      </c>
      <c r="G66" s="25">
        <f t="shared" si="71"/>
        <v>2.7272310000000001E-3</v>
      </c>
      <c r="H66" s="7">
        <f t="shared" si="77"/>
        <v>175.269230712</v>
      </c>
      <c r="I66">
        <f t="shared" si="84"/>
        <v>94.351283676000008</v>
      </c>
      <c r="J66">
        <f t="shared" si="78"/>
        <v>9.7134588935147104</v>
      </c>
      <c r="K66" s="6">
        <f t="shared" si="79"/>
        <v>19.038379431288831</v>
      </c>
      <c r="M66" s="2">
        <f>'rockfish release'!O65</f>
        <v>443.77852348993281</v>
      </c>
      <c r="N66">
        <f>'rockfish release'!P65</f>
        <v>384758.14762319997</v>
      </c>
      <c r="O66" s="25">
        <f t="shared" si="72"/>
        <v>0.77777777800000003</v>
      </c>
      <c r="P66" s="25">
        <f t="shared" si="72"/>
        <v>1.382716E-3</v>
      </c>
      <c r="Q66" s="13">
        <f t="shared" si="74"/>
        <v>345.16107392412079</v>
      </c>
      <c r="R66" s="2">
        <f t="shared" si="7"/>
        <v>233559.25141781554</v>
      </c>
      <c r="S66">
        <f t="shared" si="80"/>
        <v>483.2796823970728</v>
      </c>
      <c r="T66" s="6">
        <f t="shared" si="81"/>
        <v>947.22817749826265</v>
      </c>
      <c r="V66" s="13">
        <f t="shared" si="75"/>
        <v>520.43030463612081</v>
      </c>
      <c r="W66">
        <f t="shared" si="76"/>
        <v>233653.60270149153</v>
      </c>
      <c r="X66">
        <f t="shared" si="82"/>
        <v>483.37728815232055</v>
      </c>
      <c r="Y66" s="6">
        <f t="shared" si="83"/>
        <v>947.41948477854828</v>
      </c>
      <c r="Z66" s="14">
        <f t="shared" si="73"/>
        <v>0.92880311512661173</v>
      </c>
    </row>
    <row r="67" spans="1:26" x14ac:dyDescent="0.3">
      <c r="A67" t="str">
        <f>'rockfish release'!A66</f>
        <v>SC</v>
      </c>
      <c r="B67">
        <f>'rockfish release'!B66</f>
        <v>2015</v>
      </c>
      <c r="C67" t="str">
        <f>'rockfish release'!C66</f>
        <v>SKMA</v>
      </c>
      <c r="D67">
        <f>'rockfish release'!D66</f>
        <v>31</v>
      </c>
      <c r="E67">
        <f>[1]logbook_release_forR!$E501</f>
        <v>29</v>
      </c>
      <c r="F67" s="25">
        <f t="shared" si="71"/>
        <v>0.94230769199999997</v>
      </c>
      <c r="G67" s="25">
        <f t="shared" si="71"/>
        <v>2.7272310000000001E-3</v>
      </c>
      <c r="H67" s="7">
        <f t="shared" si="77"/>
        <v>27.326923067999999</v>
      </c>
      <c r="I67">
        <f t="shared" si="84"/>
        <v>2.293601271</v>
      </c>
      <c r="J67">
        <f t="shared" si="78"/>
        <v>1.5144640210318632</v>
      </c>
      <c r="K67" s="6">
        <f t="shared" si="79"/>
        <v>2.9683494812224516</v>
      </c>
      <c r="M67" s="2">
        <f>'rockfish release'!O66</f>
        <v>4.8960317460317455</v>
      </c>
      <c r="N67">
        <f>'rockfish release'!P66</f>
        <v>609.53103933267892</v>
      </c>
      <c r="O67" s="25">
        <f t="shared" si="72"/>
        <v>0.73157894700000003</v>
      </c>
      <c r="P67" s="25">
        <f t="shared" si="72"/>
        <v>5.1813E-4</v>
      </c>
      <c r="Q67" s="13">
        <f t="shared" si="74"/>
        <v>3.5818337492404759</v>
      </c>
      <c r="R67" s="2">
        <f t="shared" si="7"/>
        <v>326.55397606421656</v>
      </c>
      <c r="S67">
        <f t="shared" si="80"/>
        <v>18.070804521775354</v>
      </c>
      <c r="T67" s="6">
        <f t="shared" si="81"/>
        <v>35.418776862679692</v>
      </c>
      <c r="V67" s="13">
        <f t="shared" si="75"/>
        <v>30.908756817240477</v>
      </c>
      <c r="W67">
        <f t="shared" si="76"/>
        <v>328.84757733521656</v>
      </c>
      <c r="X67">
        <f t="shared" si="82"/>
        <v>18.134154993691229</v>
      </c>
      <c r="Y67" s="6">
        <f t="shared" si="83"/>
        <v>35.542943787634812</v>
      </c>
      <c r="Z67" s="14">
        <f t="shared" si="73"/>
        <v>0.58669959134610838</v>
      </c>
    </row>
    <row r="68" spans="1:26" x14ac:dyDescent="0.3">
      <c r="A68" t="str">
        <f>'rockfish release'!A67</f>
        <v>SC</v>
      </c>
      <c r="B68">
        <f>'rockfish release'!B67</f>
        <v>2016</v>
      </c>
      <c r="C68" t="str">
        <f>'rockfish release'!C67</f>
        <v>SKMA</v>
      </c>
      <c r="D68">
        <f>'rockfish release'!D67</f>
        <v>470</v>
      </c>
      <c r="E68">
        <f>[1]logbook_release_forR!$E502</f>
        <v>459</v>
      </c>
      <c r="F68" s="25">
        <f t="shared" si="71"/>
        <v>0.90384615400000001</v>
      </c>
      <c r="G68" s="25">
        <f t="shared" si="71"/>
        <v>1.704084E-3</v>
      </c>
      <c r="H68" s="7">
        <f t="shared" si="77"/>
        <v>414.86538468600003</v>
      </c>
      <c r="I68">
        <f t="shared" si="84"/>
        <v>359.01812120400001</v>
      </c>
      <c r="J68">
        <f t="shared" si="78"/>
        <v>18.947773515745855</v>
      </c>
      <c r="K68" s="6">
        <f t="shared" si="79"/>
        <v>37.137636090861875</v>
      </c>
      <c r="M68" s="2">
        <f>'rockfish release'!O67</f>
        <v>345.07293354943272</v>
      </c>
      <c r="N68">
        <f>'rockfish release'!P67</f>
        <v>341791.03987791034</v>
      </c>
      <c r="O68" s="25">
        <f t="shared" si="72"/>
        <v>0.83437499999999998</v>
      </c>
      <c r="P68" s="25">
        <f t="shared" si="72"/>
        <v>4.3320799999999998E-4</v>
      </c>
      <c r="Q68" s="13">
        <f t="shared" si="74"/>
        <v>287.92022893030793</v>
      </c>
      <c r="R68" s="2">
        <f t="shared" ref="R68:R131" si="85">(M68^2)*P68+(O68^2)*N68+(P68*N68)</f>
        <v>238148.29789126018</v>
      </c>
      <c r="S68">
        <f t="shared" si="80"/>
        <v>488.00440355724271</v>
      </c>
      <c r="T68" s="6">
        <f t="shared" si="81"/>
        <v>956.48863097219566</v>
      </c>
      <c r="V68" s="13">
        <f t="shared" si="75"/>
        <v>702.78561361630796</v>
      </c>
      <c r="W68">
        <f t="shared" si="76"/>
        <v>238507.31601246417</v>
      </c>
      <c r="X68">
        <f t="shared" si="82"/>
        <v>488.37210814343621</v>
      </c>
      <c r="Y68" s="6">
        <f t="shared" si="83"/>
        <v>957.20933196113492</v>
      </c>
      <c r="Z68" s="14">
        <f t="shared" si="73"/>
        <v>0.69490908561777598</v>
      </c>
    </row>
    <row r="69" spans="1:26" x14ac:dyDescent="0.3">
      <c r="A69" t="str">
        <f>'rockfish release'!A68</f>
        <v>SC</v>
      </c>
      <c r="B69">
        <f>'rockfish release'!B68</f>
        <v>2017</v>
      </c>
      <c r="C69" t="str">
        <f>'rockfish release'!C68</f>
        <v>SKMA</v>
      </c>
      <c r="D69">
        <f>'rockfish release'!D68</f>
        <v>205</v>
      </c>
      <c r="E69">
        <f>[1]logbook_release_forR!$E503</f>
        <v>203</v>
      </c>
      <c r="F69" s="25">
        <f t="shared" si="71"/>
        <v>0.92307692299999999</v>
      </c>
      <c r="G69" s="25">
        <f t="shared" si="71"/>
        <v>6.1211999999999996E-4</v>
      </c>
      <c r="H69" s="7">
        <f t="shared" si="77"/>
        <v>187.38461536899999</v>
      </c>
      <c r="I69">
        <f t="shared" si="84"/>
        <v>25.224853079999999</v>
      </c>
      <c r="J69">
        <f t="shared" si="78"/>
        <v>5.022434975188828</v>
      </c>
      <c r="K69" s="6">
        <f t="shared" si="79"/>
        <v>9.8439725513701024</v>
      </c>
      <c r="M69" s="2">
        <f>'rockfish release'!O68</f>
        <v>222.51456310679612</v>
      </c>
      <c r="N69">
        <f>'rockfish release'!P68</f>
        <v>243050.23506657931</v>
      </c>
      <c r="O69" s="25">
        <f t="shared" si="72"/>
        <v>0.712121212</v>
      </c>
      <c r="P69" s="25">
        <f t="shared" si="72"/>
        <v>6.2311400000000002E-4</v>
      </c>
      <c r="Q69" s="13">
        <f t="shared" si="74"/>
        <v>158.45734036726213</v>
      </c>
      <c r="R69" s="2">
        <f t="shared" si="85"/>
        <v>123437.11391813275</v>
      </c>
      <c r="S69">
        <f t="shared" si="80"/>
        <v>351.33618361639429</v>
      </c>
      <c r="T69" s="6">
        <f t="shared" si="81"/>
        <v>688.61891988813284</v>
      </c>
      <c r="V69" s="13">
        <f t="shared" si="75"/>
        <v>345.84195573626209</v>
      </c>
      <c r="W69">
        <f t="shared" si="76"/>
        <v>123462.33877121274</v>
      </c>
      <c r="X69">
        <f t="shared" si="82"/>
        <v>351.37208023861649</v>
      </c>
      <c r="Y69" s="6">
        <f t="shared" si="83"/>
        <v>688.68927726768834</v>
      </c>
      <c r="Z69" s="14">
        <f t="shared" si="73"/>
        <v>1.015990322777875</v>
      </c>
    </row>
    <row r="70" spans="1:26" x14ac:dyDescent="0.3">
      <c r="A70" t="str">
        <f>'rockfish release'!A69</f>
        <v>SC</v>
      </c>
      <c r="B70">
        <f>'rockfish release'!B69</f>
        <v>2018</v>
      </c>
      <c r="C70" t="str">
        <f>'rockfish release'!C69</f>
        <v>SKMA</v>
      </c>
      <c r="D70">
        <f>'rockfish release'!D69</f>
        <v>160</v>
      </c>
      <c r="E70">
        <f>[1]logbook_release_forR!$E504</f>
        <v>158</v>
      </c>
      <c r="F70" s="25">
        <f t="shared" si="71"/>
        <v>0.94230769199999997</v>
      </c>
      <c r="G70" s="25">
        <f t="shared" si="71"/>
        <v>2.7272310000000001E-3</v>
      </c>
      <c r="H70" s="7">
        <f t="shared" si="77"/>
        <v>148.884615336</v>
      </c>
      <c r="I70">
        <f t="shared" si="84"/>
        <v>68.082594684</v>
      </c>
      <c r="J70">
        <f t="shared" si="78"/>
        <v>8.2512177697598066</v>
      </c>
      <c r="K70" s="6">
        <f t="shared" si="79"/>
        <v>16.17238682872922</v>
      </c>
      <c r="M70" s="2">
        <f>'rockfish release'!O69</f>
        <v>38.711340206185554</v>
      </c>
      <c r="N70">
        <f>'rockfish release'!P69</f>
        <v>2859.6263270141162</v>
      </c>
      <c r="O70" s="25">
        <f t="shared" si="72"/>
        <v>0.75919732399999995</v>
      </c>
      <c r="P70" s="25">
        <f t="shared" si="72"/>
        <v>6.13479E-4</v>
      </c>
      <c r="Q70" s="13">
        <f t="shared" si="74"/>
        <v>29.38954589298968</v>
      </c>
      <c r="R70" s="2">
        <f t="shared" si="85"/>
        <v>1650.9067323195277</v>
      </c>
      <c r="S70">
        <f t="shared" si="80"/>
        <v>40.631351593560453</v>
      </c>
      <c r="T70" s="6">
        <f t="shared" si="81"/>
        <v>79.637449123378488</v>
      </c>
      <c r="V70" s="13">
        <f t="shared" si="75"/>
        <v>178.27416122898967</v>
      </c>
      <c r="W70">
        <f t="shared" si="76"/>
        <v>1718.9893270035277</v>
      </c>
      <c r="X70">
        <f t="shared" si="82"/>
        <v>41.46069617123581</v>
      </c>
      <c r="Y70" s="6">
        <f t="shared" si="83"/>
        <v>81.262964495622185</v>
      </c>
      <c r="Z70" s="14">
        <f t="shared" si="73"/>
        <v>0.23256705226048074</v>
      </c>
    </row>
    <row r="71" spans="1:26" x14ac:dyDescent="0.3">
      <c r="A71" t="str">
        <f>'rockfish release'!A70</f>
        <v>SC</v>
      </c>
      <c r="B71">
        <f>'rockfish release'!B70</f>
        <v>2019</v>
      </c>
      <c r="C71" t="str">
        <f>'rockfish release'!C70</f>
        <v>SKMA</v>
      </c>
      <c r="D71">
        <f>'rockfish release'!D70</f>
        <v>31</v>
      </c>
      <c r="E71">
        <f>[1]logbook_release_forR!$E505</f>
        <v>23</v>
      </c>
      <c r="F71" s="25">
        <f>F119</f>
        <v>0.94230769199999997</v>
      </c>
      <c r="G71" s="25">
        <f t="shared" si="71"/>
        <v>2.7272310000000001E-3</v>
      </c>
      <c r="H71" s="7">
        <f t="shared" ref="H71:H73" si="86">E71*F71</f>
        <v>21.673076915999999</v>
      </c>
      <c r="I71">
        <f t="shared" ref="I71:I73" si="87">(E71^2)*G71</f>
        <v>1.4427051990000002</v>
      </c>
      <c r="J71">
        <f t="shared" ref="J71:J73" si="88">SQRT(I71)</f>
        <v>1.2011266373700986</v>
      </c>
      <c r="K71" s="6">
        <f t="shared" ref="K71:K73" si="89">(1.96*J71)</f>
        <v>2.3542082092453933</v>
      </c>
      <c r="M71" s="2">
        <f>'rockfish release'!O70</f>
        <v>20.087443946188344</v>
      </c>
      <c r="N71">
        <f>'rockfish release'!P70</f>
        <v>4633.0791781427242</v>
      </c>
      <c r="O71" s="25">
        <f t="shared" si="72"/>
        <v>0.78749999999999998</v>
      </c>
      <c r="P71" s="25">
        <f t="shared" si="72"/>
        <v>7.0018299999999995E-4</v>
      </c>
      <c r="Q71" s="13">
        <f t="shared" ref="Q71:Q73" si="90">M71*O71</f>
        <v>15.818862107623321</v>
      </c>
      <c r="R71" s="2">
        <f t="shared" si="85"/>
        <v>2876.7595399727566</v>
      </c>
      <c r="S71">
        <f t="shared" ref="S71:S73" si="91">SQRT(R71)</f>
        <v>53.635431758985185</v>
      </c>
      <c r="T71" s="6">
        <f t="shared" ref="T71:T73" si="92">(1.96*S71)</f>
        <v>105.12544624761097</v>
      </c>
      <c r="V71" s="13">
        <f t="shared" ref="V71:V73" si="93">Q71+H71</f>
        <v>37.491939023623317</v>
      </c>
      <c r="W71">
        <f t="shared" ref="W71:W73" si="94">R71+I71</f>
        <v>2878.2022451717567</v>
      </c>
      <c r="X71">
        <f t="shared" ref="X71:X73" si="95">SQRT(W71)</f>
        <v>53.648879253641049</v>
      </c>
      <c r="Y71" s="6">
        <f t="shared" ref="Y71:Y73" si="96">(1.96*X71)</f>
        <v>105.15180333713646</v>
      </c>
      <c r="Z71" s="14">
        <f t="shared" si="73"/>
        <v>1.4309443749985136</v>
      </c>
    </row>
    <row r="72" spans="1:26" x14ac:dyDescent="0.3">
      <c r="A72" t="str">
        <f>'rockfish release'!A71</f>
        <v>SC</v>
      </c>
      <c r="B72">
        <f>'rockfish release'!B71</f>
        <v>2020</v>
      </c>
      <c r="C72" t="str">
        <f>'rockfish release'!C71</f>
        <v>SKMA</v>
      </c>
      <c r="D72">
        <f>'rockfish release'!D71</f>
        <v>43</v>
      </c>
      <c r="E72">
        <v>43</v>
      </c>
      <c r="F72" s="25">
        <f t="shared" ref="F72:G72" si="97">F120</f>
        <v>0.94230769199999997</v>
      </c>
      <c r="G72" s="25">
        <f t="shared" si="97"/>
        <v>2.7272310000000001E-3</v>
      </c>
      <c r="H72" s="7">
        <f t="shared" si="86"/>
        <v>40.519230755999999</v>
      </c>
      <c r="I72">
        <f t="shared" si="87"/>
        <v>5.0426501190000002</v>
      </c>
      <c r="J72">
        <f t="shared" si="88"/>
        <v>2.2455845829093146</v>
      </c>
      <c r="K72" s="6">
        <f t="shared" si="89"/>
        <v>4.4013457825022568</v>
      </c>
      <c r="M72" s="2">
        <f>'rockfish release'!O71</f>
        <v>7.6833855799373012</v>
      </c>
      <c r="N72">
        <f>'rockfish release'!P71</f>
        <v>319.69915053968737</v>
      </c>
      <c r="O72" s="25">
        <f t="shared" ref="O72:P72" si="98">O168</f>
        <v>0.72222222199999997</v>
      </c>
      <c r="P72" s="25">
        <f t="shared" si="98"/>
        <v>1.8749280000000001E-3</v>
      </c>
      <c r="Q72" s="13">
        <f t="shared" si="90"/>
        <v>5.5491118060250759</v>
      </c>
      <c r="R72" s="2">
        <f t="shared" si="85"/>
        <v>167.46675374475765</v>
      </c>
      <c r="S72">
        <f t="shared" si="91"/>
        <v>12.940894626908824</v>
      </c>
      <c r="T72" s="6">
        <f t="shared" si="92"/>
        <v>25.364153468741293</v>
      </c>
      <c r="V72" s="13">
        <f t="shared" si="93"/>
        <v>46.068342562025073</v>
      </c>
      <c r="W72">
        <f t="shared" si="94"/>
        <v>172.50940386375765</v>
      </c>
      <c r="X72">
        <f t="shared" si="95"/>
        <v>13.134283530659662</v>
      </c>
      <c r="Y72" s="6">
        <f t="shared" si="96"/>
        <v>25.743195720092938</v>
      </c>
      <c r="Z72" s="14">
        <f t="shared" ref="Z72:Z73" si="99">X72/V72</f>
        <v>0.28510432110675665</v>
      </c>
    </row>
    <row r="73" spans="1:26" x14ac:dyDescent="0.3">
      <c r="A73" t="str">
        <f>'rockfish release'!A72</f>
        <v>SC</v>
      </c>
      <c r="B73">
        <f>'rockfish release'!B72</f>
        <v>2021</v>
      </c>
      <c r="C73" t="str">
        <f>'rockfish release'!C72</f>
        <v>SKMA</v>
      </c>
      <c r="D73">
        <f>'rockfish release'!D72</f>
        <v>103</v>
      </c>
      <c r="E73">
        <v>96</v>
      </c>
      <c r="F73" s="25">
        <f>F121</f>
        <v>0.94230769199999997</v>
      </c>
      <c r="G73" s="25">
        <f t="shared" ref="G73:G74" si="100">G121</f>
        <v>2.7272310000000001E-3</v>
      </c>
      <c r="H73" s="7">
        <f t="shared" si="86"/>
        <v>90.461538431999998</v>
      </c>
      <c r="I73">
        <f t="shared" si="87"/>
        <v>25.134160896000001</v>
      </c>
      <c r="J73">
        <f t="shared" si="88"/>
        <v>5.0133981385882374</v>
      </c>
      <c r="K73" s="6">
        <f t="shared" si="89"/>
        <v>9.8262603516329445</v>
      </c>
      <c r="M73" s="2">
        <f>'rockfish release'!O72</f>
        <v>12.66189324902362</v>
      </c>
      <c r="N73">
        <f>'rockfish release'!P72</f>
        <v>338.5261218660151</v>
      </c>
      <c r="O73" s="25">
        <f t="shared" ref="O73:P74" si="101">O169</f>
        <v>0.89705882400000003</v>
      </c>
      <c r="P73" s="25">
        <f t="shared" si="101"/>
        <v>4.5489800000000002E-4</v>
      </c>
      <c r="Q73" s="13">
        <f t="shared" si="90"/>
        <v>11.358463067582669</v>
      </c>
      <c r="R73" s="2">
        <f t="shared" si="85"/>
        <v>272.6438160219642</v>
      </c>
      <c r="S73">
        <f t="shared" si="91"/>
        <v>16.511929506328574</v>
      </c>
      <c r="T73" s="6">
        <f t="shared" si="92"/>
        <v>32.363381832404002</v>
      </c>
      <c r="V73" s="13">
        <f t="shared" si="93"/>
        <v>101.82000149958267</v>
      </c>
      <c r="W73">
        <f t="shared" si="94"/>
        <v>297.77797691796422</v>
      </c>
      <c r="X73">
        <f t="shared" si="95"/>
        <v>17.25624457748453</v>
      </c>
      <c r="Y73" s="6">
        <f t="shared" si="96"/>
        <v>33.822239371869678</v>
      </c>
      <c r="Z73" s="14">
        <f t="shared" si="99"/>
        <v>0.1694779446409187</v>
      </c>
    </row>
    <row r="74" spans="1:26" x14ac:dyDescent="0.3">
      <c r="A74" t="s">
        <v>147</v>
      </c>
      <c r="B74">
        <v>2022</v>
      </c>
      <c r="C74" t="str">
        <f>'rockfish release'!C73</f>
        <v>SKMA</v>
      </c>
      <c r="D74">
        <v>169</v>
      </c>
      <c r="E74">
        <v>127</v>
      </c>
      <c r="F74" s="25">
        <f>F122</f>
        <v>0.94230769199999997</v>
      </c>
      <c r="G74" s="25">
        <f t="shared" si="100"/>
        <v>2.7272310000000001E-3</v>
      </c>
      <c r="H74" s="7">
        <f t="shared" ref="H74" si="102">E74*F74</f>
        <v>119.673076884</v>
      </c>
      <c r="I74">
        <f t="shared" ref="I74" si="103">(E74^2)*G74</f>
        <v>43.987508799000004</v>
      </c>
      <c r="J74">
        <f t="shared" ref="J74" si="104">SQRT(I74)</f>
        <v>6.6323079541740224</v>
      </c>
      <c r="K74" s="6">
        <f t="shared" ref="K74" si="105">(1.96*J74)</f>
        <v>12.999323590181083</v>
      </c>
      <c r="M74" s="2">
        <f>'rockfish release'!O73</f>
        <v>68.267586580086572</v>
      </c>
      <c r="N74">
        <f>'rockfish release'!P73</f>
        <v>8667.5815603221326</v>
      </c>
      <c r="O74" s="25">
        <f t="shared" si="101"/>
        <v>0.946428571</v>
      </c>
      <c r="P74" s="25">
        <f t="shared" si="101"/>
        <v>4.5677100000000002E-4</v>
      </c>
      <c r="Q74" s="13">
        <f t="shared" ref="Q74" si="106">M74*O74</f>
        <v>64.610394412610106</v>
      </c>
      <c r="R74" s="2">
        <f t="shared" si="85"/>
        <v>7769.8750394444269</v>
      </c>
      <c r="S74">
        <f t="shared" ref="S74" si="107">SQRT(R74)</f>
        <v>88.146894667052379</v>
      </c>
      <c r="T74" s="6">
        <f t="shared" ref="T74" si="108">(1.96*S74)</f>
        <v>172.76791354742267</v>
      </c>
      <c r="V74" s="13">
        <f t="shared" ref="V74" si="109">Q74+H74</f>
        <v>184.28347129661012</v>
      </c>
      <c r="W74">
        <f t="shared" ref="W74" si="110">R74+I74</f>
        <v>7813.8625482434272</v>
      </c>
      <c r="X74">
        <f t="shared" ref="X74" si="111">SQRT(W74)</f>
        <v>88.396055049099488</v>
      </c>
      <c r="Y74" s="6">
        <f t="shared" ref="Y74" si="112">(1.96*X74)</f>
        <v>173.25626789623499</v>
      </c>
      <c r="Z74" s="14">
        <f t="shared" ref="Z74" si="113">X74/V74</f>
        <v>0.47967435401096403</v>
      </c>
    </row>
    <row r="75" spans="1:26" x14ac:dyDescent="0.3">
      <c r="A75" t="str">
        <f>'rockfish release'!A74</f>
        <v>SC</v>
      </c>
      <c r="B75">
        <f>'rockfish release'!B74</f>
        <v>1999</v>
      </c>
      <c r="C75" t="str">
        <f>'rockfish release'!C74</f>
        <v>CI</v>
      </c>
      <c r="D75">
        <f>'rockfish release'!D74</f>
        <v>621</v>
      </c>
      <c r="E75">
        <f>[1]logbook_release_forR!$E86</f>
        <v>523</v>
      </c>
      <c r="F75" s="29">
        <v>0.41886961900000003</v>
      </c>
      <c r="G75" s="29">
        <v>1.4755447E-2</v>
      </c>
      <c r="H75" s="7">
        <f>E75*F75</f>
        <v>219.06881073700001</v>
      </c>
      <c r="I75">
        <f>(E75^2)*G75</f>
        <v>4036.0426624629999</v>
      </c>
      <c r="J75">
        <f t="shared" si="78"/>
        <v>63.529856464996044</v>
      </c>
      <c r="K75" s="6">
        <f t="shared" si="79"/>
        <v>124.51851867139224</v>
      </c>
      <c r="M75" s="2">
        <f>'rockfish release'!O74</f>
        <v>1211.5727904993271</v>
      </c>
      <c r="N75">
        <f>'rockfish release'!P74</f>
        <v>419914.10578427842</v>
      </c>
      <c r="O75">
        <f>IF([2]species_comp_Region2_forR!$D89&gt;49,[2]species_comp_Region2_forR!$N89,[2]species_comp_Region2_forR!$P89)</f>
        <v>0.65</v>
      </c>
      <c r="P75">
        <f>IF([2]species_comp_Region2_forR!$D89&gt;49,[2]species_comp_Region2_forR!$O89,[2]species_comp_Region2_forR!$Q89)</f>
        <v>3.8559319999999998E-3</v>
      </c>
      <c r="Q75" s="13">
        <f t="shared" si="74"/>
        <v>787.52231382456262</v>
      </c>
      <c r="R75" s="2">
        <f t="shared" si="85"/>
        <v>184693.02577828764</v>
      </c>
      <c r="S75">
        <f t="shared" si="80"/>
        <v>429.75926491268069</v>
      </c>
      <c r="T75" s="6">
        <f t="shared" si="81"/>
        <v>842.32815922885413</v>
      </c>
      <c r="V75" s="13">
        <f>Q75+H75</f>
        <v>1006.5911245615627</v>
      </c>
      <c r="W75">
        <f t="shared" si="76"/>
        <v>188729.06844075065</v>
      </c>
      <c r="X75">
        <f t="shared" si="82"/>
        <v>434.42958973894798</v>
      </c>
      <c r="Y75" s="6">
        <f t="shared" si="83"/>
        <v>851.48199588833802</v>
      </c>
      <c r="Z75" s="14">
        <f>X75/V75</f>
        <v>0.43158495951190801</v>
      </c>
    </row>
    <row r="76" spans="1:26" x14ac:dyDescent="0.3">
      <c r="A76" t="str">
        <f>'rockfish release'!A75</f>
        <v>SC</v>
      </c>
      <c r="B76">
        <f>'rockfish release'!B75</f>
        <v>2000</v>
      </c>
      <c r="C76" t="str">
        <f>'rockfish release'!C75</f>
        <v>CI</v>
      </c>
      <c r="D76">
        <f>'rockfish release'!D75</f>
        <v>774</v>
      </c>
      <c r="E76">
        <f>[1]logbook_release_forR!$E87</f>
        <v>657</v>
      </c>
      <c r="F76" s="29">
        <v>0.41886961900000003</v>
      </c>
      <c r="G76" s="29">
        <v>1.4755447E-2</v>
      </c>
      <c r="H76" s="7">
        <f t="shared" si="77"/>
        <v>275.197339683</v>
      </c>
      <c r="I76">
        <f t="shared" si="84"/>
        <v>6369.1739421029997</v>
      </c>
      <c r="J76">
        <f t="shared" si="78"/>
        <v>79.807104584134606</v>
      </c>
      <c r="K76" s="6">
        <f t="shared" si="79"/>
        <v>156.42192498490382</v>
      </c>
      <c r="M76" s="2">
        <f>'rockfish release'!O75</f>
        <v>1510.0762316368427</v>
      </c>
      <c r="N76">
        <f>'rockfish release'!P75</f>
        <v>652317.73290916253</v>
      </c>
      <c r="O76" s="29">
        <v>0.39812478499999998</v>
      </c>
      <c r="P76" s="29">
        <v>2.2348521999999999E-2</v>
      </c>
      <c r="Q76" s="13">
        <f t="shared" si="74"/>
        <v>601.19877505402815</v>
      </c>
      <c r="R76" s="2">
        <f t="shared" si="85"/>
        <v>168934.88971145445</v>
      </c>
      <c r="S76">
        <f t="shared" si="80"/>
        <v>411.01689711185168</v>
      </c>
      <c r="T76" s="6">
        <f t="shared" si="81"/>
        <v>805.59311833922925</v>
      </c>
      <c r="V76" s="13">
        <f t="shared" si="75"/>
        <v>876.39611473702814</v>
      </c>
      <c r="W76">
        <f t="shared" si="76"/>
        <v>175304.06365355744</v>
      </c>
      <c r="X76">
        <f t="shared" si="82"/>
        <v>418.6932811182399</v>
      </c>
      <c r="Y76" s="6">
        <f t="shared" si="83"/>
        <v>820.63883099175018</v>
      </c>
      <c r="Z76" s="14">
        <f t="shared" ref="Z76:Z95" si="114">X76/V76</f>
        <v>0.47774433738090361</v>
      </c>
    </row>
    <row r="77" spans="1:26" x14ac:dyDescent="0.3">
      <c r="A77" t="str">
        <f>'rockfish release'!A76</f>
        <v>SC</v>
      </c>
      <c r="B77">
        <f>'rockfish release'!B76</f>
        <v>2001</v>
      </c>
      <c r="C77" t="str">
        <f>'rockfish release'!C76</f>
        <v>CI</v>
      </c>
      <c r="D77">
        <f>'rockfish release'!D76</f>
        <v>730</v>
      </c>
      <c r="E77">
        <f>[1]logbook_release_forR!$E88</f>
        <v>623</v>
      </c>
      <c r="F77" s="29">
        <v>0.41886961900000003</v>
      </c>
      <c r="G77" s="29">
        <v>1.4755447E-2</v>
      </c>
      <c r="H77" s="7">
        <f t="shared" si="77"/>
        <v>260.955772637</v>
      </c>
      <c r="I77">
        <f t="shared" si="84"/>
        <v>5727.0168886629999</v>
      </c>
      <c r="J77">
        <f t="shared" si="78"/>
        <v>75.67705655390543</v>
      </c>
      <c r="K77" s="6">
        <f t="shared" si="79"/>
        <v>148.32703084565463</v>
      </c>
      <c r="M77" s="2">
        <f>'rockfish release'!O76</f>
        <v>1424.2321047737664</v>
      </c>
      <c r="N77">
        <f>'rockfish release'!P76</f>
        <v>580260.46756553883</v>
      </c>
      <c r="O77">
        <f>IF([2]species_comp_Region2_forR!$D91&gt;49,[2]species_comp_Region2_forR!$N91,[2]species_comp_Region2_forR!$P91)</f>
        <v>0.53571428600000004</v>
      </c>
      <c r="P77">
        <f>IF([2]species_comp_Region2_forR!$D91&gt;49,[2]species_comp_Region2_forR!$O91,[2]species_comp_Region2_forR!$Q91)</f>
        <v>4.5222630000000003E-3</v>
      </c>
      <c r="Q77" s="13">
        <f t="shared" si="74"/>
        <v>762.98148510715555</v>
      </c>
      <c r="R77" s="2">
        <f t="shared" si="85"/>
        <v>178326.04977869906</v>
      </c>
      <c r="S77">
        <f t="shared" si="80"/>
        <v>422.28669145344736</v>
      </c>
      <c r="T77" s="6">
        <f t="shared" si="81"/>
        <v>827.68191524875681</v>
      </c>
      <c r="V77" s="13">
        <f t="shared" si="75"/>
        <v>1023.9372577441555</v>
      </c>
      <c r="W77">
        <f t="shared" si="76"/>
        <v>184053.06666736206</v>
      </c>
      <c r="X77">
        <f t="shared" si="82"/>
        <v>429.0140634843595</v>
      </c>
      <c r="Y77" s="6">
        <f t="shared" si="83"/>
        <v>840.86756442934461</v>
      </c>
      <c r="Z77" s="14">
        <f t="shared" si="114"/>
        <v>0.41898471829174755</v>
      </c>
    </row>
    <row r="78" spans="1:26" x14ac:dyDescent="0.3">
      <c r="A78" t="str">
        <f>'rockfish release'!A77</f>
        <v>SC</v>
      </c>
      <c r="B78">
        <f>'rockfish release'!B77</f>
        <v>2002</v>
      </c>
      <c r="C78" t="str">
        <f>'rockfish release'!C77</f>
        <v>CI</v>
      </c>
      <c r="D78">
        <f>'rockfish release'!D77</f>
        <v>1636</v>
      </c>
      <c r="E78">
        <f>[1]logbook_release_forR!$E89</f>
        <v>1501</v>
      </c>
      <c r="F78" s="29">
        <v>0.41886961900000003</v>
      </c>
      <c r="G78" s="29">
        <v>1.4755447E-2</v>
      </c>
      <c r="H78" s="7">
        <f>E78*F75</f>
        <v>628.72329811899999</v>
      </c>
      <c r="I78">
        <f>(E78^2)*G75</f>
        <v>33244.036846447001</v>
      </c>
      <c r="J78">
        <f t="shared" si="78"/>
        <v>182.32947333452978</v>
      </c>
      <c r="K78" s="6">
        <f t="shared" si="79"/>
        <v>357.36576773567839</v>
      </c>
      <c r="M78" s="2">
        <f>'rockfish release'!O77</f>
        <v>3191.8407169998382</v>
      </c>
      <c r="N78">
        <f>'rockfish release'!P77</f>
        <v>2914364.4593681637</v>
      </c>
      <c r="O78" s="29">
        <v>0.39812478499999998</v>
      </c>
      <c r="P78" s="29">
        <v>2.2348521999999999E-2</v>
      </c>
      <c r="Q78" s="13">
        <f t="shared" si="74"/>
        <v>1270.7508992098064</v>
      </c>
      <c r="R78" s="2">
        <f t="shared" si="85"/>
        <v>754751.57838596264</v>
      </c>
      <c r="S78">
        <f t="shared" si="80"/>
        <v>868.76439751290604</v>
      </c>
      <c r="T78" s="6">
        <f t="shared" si="81"/>
        <v>1702.7782191252959</v>
      </c>
      <c r="V78" s="13">
        <f t="shared" si="75"/>
        <v>1899.4741973288064</v>
      </c>
      <c r="W78">
        <f t="shared" si="76"/>
        <v>787995.61523240968</v>
      </c>
      <c r="X78">
        <f t="shared" si="82"/>
        <v>887.6911710907176</v>
      </c>
      <c r="Y78" s="6">
        <f t="shared" si="83"/>
        <v>1739.8746953378065</v>
      </c>
      <c r="Z78" s="14">
        <f t="shared" si="114"/>
        <v>0.46733520904840953</v>
      </c>
    </row>
    <row r="79" spans="1:26" x14ac:dyDescent="0.3">
      <c r="A79" t="str">
        <f>'rockfish release'!A78</f>
        <v>SC</v>
      </c>
      <c r="B79">
        <f>'rockfish release'!B78</f>
        <v>2003</v>
      </c>
      <c r="C79" t="str">
        <f>'rockfish release'!C78</f>
        <v>CI</v>
      </c>
      <c r="D79">
        <f>'rockfish release'!D78</f>
        <v>3266</v>
      </c>
      <c r="E79">
        <f>[1]logbook_release_forR!$E90</f>
        <v>2929</v>
      </c>
      <c r="F79">
        <f>IF([2]species_comp_Region2_forR!$G66&gt;49,[2]species_comp_Region2_forR!$AD66,[2]species_comp_Region2_forR!$AF66)</f>
        <v>0.59615384599999999</v>
      </c>
      <c r="G79">
        <f>IF([2]species_comp_Region2_forR!$G66&gt;49,[2]species_comp_Region2_forR!$AE66,[2]species_comp_Region2_forR!$AG66)</f>
        <v>4.7206749999999997E-3</v>
      </c>
      <c r="H79" s="7">
        <f t="shared" si="77"/>
        <v>1746.134614934</v>
      </c>
      <c r="I79">
        <f t="shared" si="84"/>
        <v>40498.864372674994</v>
      </c>
      <c r="J79">
        <f t="shared" si="78"/>
        <v>201.24329646642889</v>
      </c>
      <c r="K79" s="6">
        <f t="shared" si="79"/>
        <v>394.43686107420064</v>
      </c>
      <c r="M79" s="2">
        <f>'rockfish release'!O78</f>
        <v>6371.9754167001647</v>
      </c>
      <c r="N79">
        <f>'rockfish release'!P78</f>
        <v>11614743.524052385</v>
      </c>
      <c r="O79" s="29">
        <v>0.39812478499999998</v>
      </c>
      <c r="P79" s="29">
        <v>2.2348521999999999E-2</v>
      </c>
      <c r="Q79" s="13">
        <f t="shared" si="74"/>
        <v>2536.8413427990386</v>
      </c>
      <c r="R79" s="2">
        <f t="shared" si="85"/>
        <v>3007944.3149767215</v>
      </c>
      <c r="S79">
        <f t="shared" si="80"/>
        <v>1734.3426175288207</v>
      </c>
      <c r="T79" s="6">
        <f t="shared" si="81"/>
        <v>3399.3115303564887</v>
      </c>
      <c r="V79" s="13">
        <f t="shared" si="75"/>
        <v>4282.9759577330387</v>
      </c>
      <c r="W79">
        <f t="shared" si="76"/>
        <v>3048443.1793493964</v>
      </c>
      <c r="X79">
        <f t="shared" si="82"/>
        <v>1745.97914631</v>
      </c>
      <c r="Y79" s="6">
        <f t="shared" si="83"/>
        <v>3422.1191267675999</v>
      </c>
      <c r="Z79" s="14">
        <f t="shared" si="114"/>
        <v>0.40765560291263914</v>
      </c>
    </row>
    <row r="80" spans="1:26" x14ac:dyDescent="0.3">
      <c r="A80" t="str">
        <f>'rockfish release'!A79</f>
        <v>SC</v>
      </c>
      <c r="B80">
        <f>'rockfish release'!B79</f>
        <v>2004</v>
      </c>
      <c r="C80" t="str">
        <f>'rockfish release'!C79</f>
        <v>CI</v>
      </c>
      <c r="D80">
        <f>'rockfish release'!D79</f>
        <v>3521</v>
      </c>
      <c r="E80">
        <f>[1]logbook_release_forR!$E91</f>
        <v>3381</v>
      </c>
      <c r="F80" s="29">
        <v>0.41886961900000003</v>
      </c>
      <c r="G80" s="29">
        <v>1.4755447E-2</v>
      </c>
      <c r="H80" s="7">
        <f t="shared" si="77"/>
        <v>1416.1981818390002</v>
      </c>
      <c r="I80">
        <f t="shared" si="84"/>
        <v>168671.89028396699</v>
      </c>
      <c r="J80">
        <f t="shared" si="78"/>
        <v>410.69683500602605</v>
      </c>
      <c r="K80" s="6">
        <f t="shared" si="79"/>
        <v>804.96579661181102</v>
      </c>
      <c r="M80" s="2">
        <f>'rockfish release'!O79</f>
        <v>6869.481151929358</v>
      </c>
      <c r="N80">
        <f>'rockfish release'!P79</f>
        <v>13499239.841013664</v>
      </c>
      <c r="O80" s="29">
        <v>0.39812478499999998</v>
      </c>
      <c r="P80" s="29">
        <v>2.2348521999999999E-2</v>
      </c>
      <c r="Q80" s="13">
        <f t="shared" si="74"/>
        <v>2734.9107066734277</v>
      </c>
      <c r="R80" s="2">
        <f t="shared" si="85"/>
        <v>3495984.3626505877</v>
      </c>
      <c r="S80">
        <f t="shared" si="80"/>
        <v>1869.7551611509427</v>
      </c>
      <c r="T80" s="6">
        <f t="shared" si="81"/>
        <v>3664.7201158558478</v>
      </c>
      <c r="V80" s="13">
        <f t="shared" si="75"/>
        <v>4151.1088885124282</v>
      </c>
      <c r="W80">
        <f t="shared" si="76"/>
        <v>3664656.2529345546</v>
      </c>
      <c r="X80">
        <f t="shared" si="82"/>
        <v>1914.3291913708454</v>
      </c>
      <c r="Y80" s="6">
        <f t="shared" si="83"/>
        <v>3752.0852150868568</v>
      </c>
      <c r="Z80" s="14">
        <f t="shared" si="114"/>
        <v>0.46116091935541959</v>
      </c>
    </row>
    <row r="81" spans="1:26" x14ac:dyDescent="0.3">
      <c r="A81" t="str">
        <f>'rockfish release'!A80</f>
        <v>SC</v>
      </c>
      <c r="B81">
        <f>'rockfish release'!B80</f>
        <v>2005</v>
      </c>
      <c r="C81" t="str">
        <f>'rockfish release'!C80</f>
        <v>CI</v>
      </c>
      <c r="D81">
        <f>'rockfish release'!D80</f>
        <v>2204</v>
      </c>
      <c r="E81">
        <f>[1]logbook_release_forR!$E92</f>
        <v>2101</v>
      </c>
      <c r="F81">
        <f>IF([2]species_comp_Region2_forR!$G68&gt;49,[2]species_comp_Region2_forR!$AD68,[2]species_comp_Region2_forR!$AF68)</f>
        <v>0.467741935</v>
      </c>
      <c r="G81">
        <f>IF([2]species_comp_Region2_forR!$G68&gt;49,[2]species_comp_Region2_forR!$AE68,[2]species_comp_Region2_forR!$AG68)</f>
        <v>4.0813020000000002E-3</v>
      </c>
      <c r="H81" s="7">
        <f t="shared" si="77"/>
        <v>982.72580543499998</v>
      </c>
      <c r="I81">
        <f t="shared" si="84"/>
        <v>18015.687369702002</v>
      </c>
      <c r="J81">
        <f t="shared" si="78"/>
        <v>134.22252929259679</v>
      </c>
      <c r="K81" s="6">
        <f t="shared" si="79"/>
        <v>263.07615741348968</v>
      </c>
      <c r="M81" s="2">
        <f>'rockfish release'!O80</f>
        <v>4300.0103546868231</v>
      </c>
      <c r="N81">
        <f>'rockfish release'!P80</f>
        <v>5289327.3248523967</v>
      </c>
      <c r="O81" s="29">
        <v>0.39812478499999998</v>
      </c>
      <c r="P81" s="29">
        <v>2.2348521999999999E-2</v>
      </c>
      <c r="Q81" s="13">
        <f t="shared" si="74"/>
        <v>1711.9406979574651</v>
      </c>
      <c r="R81" s="2">
        <f t="shared" si="85"/>
        <v>1369810.8807907451</v>
      </c>
      <c r="S81">
        <f t="shared" si="80"/>
        <v>1170.3892005613966</v>
      </c>
      <c r="T81" s="6">
        <f t="shared" si="81"/>
        <v>2293.9628331003373</v>
      </c>
      <c r="V81" s="13">
        <f t="shared" si="75"/>
        <v>2694.6665033924651</v>
      </c>
      <c r="W81">
        <f t="shared" si="76"/>
        <v>1387826.5681604471</v>
      </c>
      <c r="X81">
        <f t="shared" si="82"/>
        <v>1178.0605112473836</v>
      </c>
      <c r="Y81" s="6">
        <f t="shared" si="83"/>
        <v>2308.9986020448719</v>
      </c>
      <c r="Z81" s="14">
        <f t="shared" si="114"/>
        <v>0.43718230429044108</v>
      </c>
    </row>
    <row r="82" spans="1:26" x14ac:dyDescent="0.3">
      <c r="A82" t="str">
        <f>'rockfish release'!A81</f>
        <v>SC</v>
      </c>
      <c r="B82">
        <f>'rockfish release'!B81</f>
        <v>2006</v>
      </c>
      <c r="C82" t="str">
        <f>'rockfish release'!C81</f>
        <v>CI</v>
      </c>
      <c r="D82">
        <f>'rockfish release'!D81</f>
        <v>1504</v>
      </c>
      <c r="E82">
        <f>[1]logbook_release_forR!$E93</f>
        <v>1399</v>
      </c>
      <c r="F82" s="29">
        <v>0.41886961900000003</v>
      </c>
      <c r="G82" s="29">
        <v>1.4755447E-2</v>
      </c>
      <c r="H82" s="7">
        <f t="shared" si="77"/>
        <v>585.99859698099999</v>
      </c>
      <c r="I82">
        <f t="shared" si="84"/>
        <v>28879.375623846998</v>
      </c>
      <c r="J82">
        <f t="shared" si="78"/>
        <v>169.9393292438422</v>
      </c>
      <c r="K82" s="6">
        <f t="shared" si="79"/>
        <v>333.08108531793067</v>
      </c>
      <c r="M82" s="2">
        <f>'rockfish release'!O81</f>
        <v>2934.3083364106087</v>
      </c>
      <c r="N82">
        <f>'rockfish release'!P81</f>
        <v>2463048.3426547754</v>
      </c>
      <c r="O82" s="29">
        <v>0.39812478499999998</v>
      </c>
      <c r="P82" s="29">
        <v>2.2348521999999999E-2</v>
      </c>
      <c r="Q82" s="13">
        <f t="shared" si="74"/>
        <v>1168.2208755571812</v>
      </c>
      <c r="R82" s="2">
        <f t="shared" si="85"/>
        <v>637871.36103857483</v>
      </c>
      <c r="S82">
        <f t="shared" si="80"/>
        <v>798.66849257910178</v>
      </c>
      <c r="T82" s="6">
        <f t="shared" si="81"/>
        <v>1565.3902454550393</v>
      </c>
      <c r="V82" s="13">
        <f t="shared" si="75"/>
        <v>1754.2194725381812</v>
      </c>
      <c r="W82">
        <f t="shared" si="76"/>
        <v>666750.73666242184</v>
      </c>
      <c r="X82">
        <f t="shared" si="82"/>
        <v>816.54806145285886</v>
      </c>
      <c r="Y82" s="6">
        <f t="shared" si="83"/>
        <v>1600.4342004476034</v>
      </c>
      <c r="Z82" s="14">
        <f t="shared" si="114"/>
        <v>0.46547656905859958</v>
      </c>
    </row>
    <row r="83" spans="1:26" x14ac:dyDescent="0.3">
      <c r="A83" t="str">
        <f>'rockfish release'!A82</f>
        <v>SC</v>
      </c>
      <c r="B83">
        <f>'rockfish release'!B82</f>
        <v>2007</v>
      </c>
      <c r="C83" t="str">
        <f>'rockfish release'!C82</f>
        <v>CI</v>
      </c>
      <c r="D83">
        <f>'rockfish release'!D82</f>
        <v>1262</v>
      </c>
      <c r="E83">
        <f>[1]logbook_release_forR!$E94</f>
        <v>1226</v>
      </c>
      <c r="F83" s="29">
        <v>0.41886961900000003</v>
      </c>
      <c r="G83" s="29">
        <v>1.4755447E-2</v>
      </c>
      <c r="H83" s="7">
        <f t="shared" si="77"/>
        <v>513.53415289400004</v>
      </c>
      <c r="I83">
        <f t="shared" si="84"/>
        <v>22178.558254971998</v>
      </c>
      <c r="J83">
        <f t="shared" si="78"/>
        <v>148.92467309002896</v>
      </c>
      <c r="K83" s="6">
        <f t="shared" si="79"/>
        <v>291.89235925645676</v>
      </c>
      <c r="M83" s="2">
        <f>'rockfish release'!O82</f>
        <v>2462.1656386636892</v>
      </c>
      <c r="N83">
        <f>'rockfish release'!P82</f>
        <v>1734187.1872873898</v>
      </c>
      <c r="O83" s="29">
        <v>0.39812478499999998</v>
      </c>
      <c r="P83" s="29">
        <v>2.2348521999999999E-2</v>
      </c>
      <c r="Q83" s="13">
        <f t="shared" si="74"/>
        <v>980.24916552736886</v>
      </c>
      <c r="R83" s="2">
        <f t="shared" si="85"/>
        <v>449113.53232245933</v>
      </c>
      <c r="S83">
        <f t="shared" si="80"/>
        <v>670.15933353379432</v>
      </c>
      <c r="T83" s="6">
        <f t="shared" si="81"/>
        <v>1313.5122937262367</v>
      </c>
      <c r="V83" s="13">
        <f t="shared" si="75"/>
        <v>1493.7833184213689</v>
      </c>
      <c r="W83">
        <f t="shared" si="76"/>
        <v>471292.09057743131</v>
      </c>
      <c r="X83">
        <f t="shared" si="82"/>
        <v>686.50716717120395</v>
      </c>
      <c r="Y83" s="6">
        <f t="shared" si="83"/>
        <v>1345.5540476555598</v>
      </c>
      <c r="Z83" s="14">
        <f t="shared" si="114"/>
        <v>0.45957613711786871</v>
      </c>
    </row>
    <row r="84" spans="1:26" x14ac:dyDescent="0.3">
      <c r="A84" t="str">
        <f>'rockfish release'!A83</f>
        <v>SC</v>
      </c>
      <c r="B84">
        <f>'rockfish release'!B83</f>
        <v>2008</v>
      </c>
      <c r="C84" t="str">
        <f>'rockfish release'!C83</f>
        <v>CI</v>
      </c>
      <c r="D84">
        <f>'rockfish release'!D83</f>
        <v>737</v>
      </c>
      <c r="E84">
        <f>[1]logbook_release_forR!$E95</f>
        <v>689</v>
      </c>
      <c r="F84" s="29">
        <v>0.41886961900000003</v>
      </c>
      <c r="G84" s="29">
        <v>1.4755447E-2</v>
      </c>
      <c r="H84" s="7">
        <f t="shared" si="77"/>
        <v>288.60116749100001</v>
      </c>
      <c r="I84">
        <f t="shared" si="84"/>
        <v>7004.720555287</v>
      </c>
      <c r="J84">
        <f t="shared" si="78"/>
        <v>83.694208612585612</v>
      </c>
      <c r="K84" s="6">
        <f t="shared" si="79"/>
        <v>164.04064888066779</v>
      </c>
      <c r="M84" s="2">
        <f>'rockfish release'!O83</f>
        <v>1437.8891249565286</v>
      </c>
      <c r="N84">
        <f>'rockfish release'!P83</f>
        <v>591442.10528636922</v>
      </c>
      <c r="O84" s="29">
        <v>0.39812478499999998</v>
      </c>
      <c r="P84" s="29">
        <v>2.2348521999999999E-2</v>
      </c>
      <c r="Q84" s="13">
        <f t="shared" si="74"/>
        <v>572.45929872715601</v>
      </c>
      <c r="R84" s="2">
        <f t="shared" si="85"/>
        <v>153169.53960712996</v>
      </c>
      <c r="S84">
        <f t="shared" si="80"/>
        <v>391.36880254707319</v>
      </c>
      <c r="T84" s="6">
        <f t="shared" si="81"/>
        <v>767.08285299226338</v>
      </c>
      <c r="V84" s="13">
        <f t="shared" si="75"/>
        <v>861.06046621815608</v>
      </c>
      <c r="W84">
        <f t="shared" si="76"/>
        <v>160174.26016241696</v>
      </c>
      <c r="X84">
        <f t="shared" si="82"/>
        <v>400.21776592552328</v>
      </c>
      <c r="Y84" s="6">
        <f t="shared" si="83"/>
        <v>784.42682121402561</v>
      </c>
      <c r="Z84" s="14">
        <f t="shared" si="114"/>
        <v>0.46479635475927789</v>
      </c>
    </row>
    <row r="85" spans="1:26" x14ac:dyDescent="0.3">
      <c r="A85" t="str">
        <f>'rockfish release'!A84</f>
        <v>SC</v>
      </c>
      <c r="B85">
        <f>'rockfish release'!B84</f>
        <v>2009</v>
      </c>
      <c r="C85" t="str">
        <f>'rockfish release'!C84</f>
        <v>CI</v>
      </c>
      <c r="D85">
        <f>'rockfish release'!D84</f>
        <v>605</v>
      </c>
      <c r="E85">
        <f>[1]logbook_release_forR!$E96</f>
        <v>538</v>
      </c>
      <c r="F85">
        <f>IF([2]species_comp_Region2_forR!$G72&gt;49,[2]species_comp_Region2_forR!$AD72,[2]species_comp_Region2_forR!$AF72)</f>
        <v>0.42592592600000001</v>
      </c>
      <c r="G85">
        <f>IF([2]species_comp_Region2_forR!$G72&gt;49,[2]species_comp_Region2_forR!$AE72,[2]species_comp_Region2_forR!$AG72)</f>
        <v>4.613453E-3</v>
      </c>
      <c r="H85" s="7">
        <f t="shared" si="77"/>
        <v>229.14814818799999</v>
      </c>
      <c r="I85">
        <f t="shared" si="84"/>
        <v>1335.3362901319999</v>
      </c>
      <c r="J85">
        <f t="shared" si="78"/>
        <v>36.542253490062706</v>
      </c>
      <c r="K85" s="6">
        <f t="shared" si="79"/>
        <v>71.622816840522901</v>
      </c>
      <c r="M85" s="2">
        <f>'rockfish release'!O84</f>
        <v>1180.3567443672994</v>
      </c>
      <c r="N85">
        <f>'rockfish release'!P84</f>
        <v>398554.77132797218</v>
      </c>
      <c r="O85" s="72">
        <v>0.32394366200000002</v>
      </c>
      <c r="P85" s="72">
        <v>3.1286310000000002E-3</v>
      </c>
      <c r="Q85" s="13">
        <f t="shared" si="74"/>
        <v>382.36908623674088</v>
      </c>
      <c r="R85" s="2">
        <f t="shared" si="85"/>
        <v>47430.007953377062</v>
      </c>
      <c r="S85">
        <f t="shared" si="80"/>
        <v>217.78431521433555</v>
      </c>
      <c r="T85" s="6">
        <f t="shared" si="81"/>
        <v>426.85725782009769</v>
      </c>
      <c r="V85" s="13">
        <f t="shared" si="75"/>
        <v>611.51723442474088</v>
      </c>
      <c r="W85">
        <f t="shared" si="76"/>
        <v>48765.344243509062</v>
      </c>
      <c r="X85">
        <f t="shared" si="82"/>
        <v>220.82876679343445</v>
      </c>
      <c r="Y85" s="6">
        <f t="shared" si="83"/>
        <v>432.82438291513154</v>
      </c>
      <c r="Z85" s="14">
        <f t="shared" si="114"/>
        <v>0.36111617851812439</v>
      </c>
    </row>
    <row r="86" spans="1:26" x14ac:dyDescent="0.3">
      <c r="A86" t="str">
        <f>'rockfish release'!A85</f>
        <v>SC</v>
      </c>
      <c r="B86">
        <f>'rockfish release'!B85</f>
        <v>2010</v>
      </c>
      <c r="C86" t="str">
        <f>'rockfish release'!C85</f>
        <v>CI</v>
      </c>
      <c r="D86">
        <f>'rockfish release'!D85</f>
        <v>690</v>
      </c>
      <c r="E86">
        <f>[1]logbook_release_forR!$E97</f>
        <v>546</v>
      </c>
      <c r="F86">
        <f>IF([2]species_comp_Region2_forR!$G73&gt;49,[2]species_comp_Region2_forR!$AD73,[2]species_comp_Region2_forR!$AF73)</f>
        <v>0.26168224299999998</v>
      </c>
      <c r="G86">
        <f>IF([2]species_comp_Region2_forR!$G73&gt;49,[2]species_comp_Region2_forR!$AE73,[2]species_comp_Region2_forR!$AG73)</f>
        <v>6.0376500000000003E-4</v>
      </c>
      <c r="H86" s="7">
        <f t="shared" si="77"/>
        <v>142.87850467799998</v>
      </c>
      <c r="I86">
        <f t="shared" si="84"/>
        <v>179.99200674000002</v>
      </c>
      <c r="J86">
        <f t="shared" si="78"/>
        <v>13.416109970479521</v>
      </c>
      <c r="K86" s="6">
        <f t="shared" si="79"/>
        <v>26.295575542139861</v>
      </c>
      <c r="M86" s="2">
        <f>'rockfish release'!O85</f>
        <v>1346.1919894436969</v>
      </c>
      <c r="N86">
        <f>'rockfish release'!P85</f>
        <v>518412.47627688694</v>
      </c>
      <c r="O86" s="72">
        <v>0.25454545499999998</v>
      </c>
      <c r="P86" s="72">
        <v>5.7675399999999996E-4</v>
      </c>
      <c r="Q86" s="13">
        <f t="shared" si="74"/>
        <v>342.66705247030097</v>
      </c>
      <c r="R86" s="2">
        <f t="shared" si="85"/>
        <v>34933.910089656405</v>
      </c>
      <c r="S86">
        <f t="shared" si="80"/>
        <v>186.90615316157039</v>
      </c>
      <c r="T86" s="6">
        <f t="shared" si="81"/>
        <v>366.33606019667798</v>
      </c>
      <c r="V86" s="13">
        <f t="shared" si="75"/>
        <v>485.54555714830099</v>
      </c>
      <c r="W86">
        <f t="shared" si="76"/>
        <v>35113.902096396407</v>
      </c>
      <c r="X86">
        <f t="shared" si="82"/>
        <v>187.38703822942611</v>
      </c>
      <c r="Y86" s="6">
        <f t="shared" si="83"/>
        <v>367.27859492967519</v>
      </c>
      <c r="Z86" s="14">
        <f t="shared" si="114"/>
        <v>0.38593090899643878</v>
      </c>
    </row>
    <row r="87" spans="1:26" x14ac:dyDescent="0.3">
      <c r="A87" t="str">
        <f>'rockfish release'!A86</f>
        <v>SC</v>
      </c>
      <c r="B87">
        <f>'rockfish release'!B86</f>
        <v>2011</v>
      </c>
      <c r="C87" t="str">
        <f>'rockfish release'!C86</f>
        <v>CI</v>
      </c>
      <c r="D87">
        <f>'rockfish release'!D86</f>
        <v>862</v>
      </c>
      <c r="E87">
        <f>[1]logbook_release_forR!$E98</f>
        <v>640</v>
      </c>
      <c r="F87">
        <f>IF([2]species_comp_Region2_forR!$G74&gt;49,[2]species_comp_Region2_forR!$AD74,[2]species_comp_Region2_forR!$AF74)</f>
        <v>0.365853659</v>
      </c>
      <c r="G87">
        <f>IF([2]species_comp_Region2_forR!$G74&gt;49,[2]species_comp_Region2_forR!$AE74,[2]species_comp_Region2_forR!$AG74)</f>
        <v>2.8642559999999999E-3</v>
      </c>
      <c r="H87" s="7">
        <f t="shared" si="77"/>
        <v>234.14634175999998</v>
      </c>
      <c r="I87">
        <f t="shared" si="84"/>
        <v>1173.1992576</v>
      </c>
      <c r="J87">
        <f t="shared" si="78"/>
        <v>34.251996403129553</v>
      </c>
      <c r="K87" s="6">
        <f t="shared" si="79"/>
        <v>67.133912950133919</v>
      </c>
      <c r="M87" s="2">
        <f>'rockfish release'!O86</f>
        <v>3933.1255813953494</v>
      </c>
      <c r="N87">
        <f>'rockfish release'!P86</f>
        <v>11556848.970422491</v>
      </c>
      <c r="O87" s="72">
        <v>0.32608695700000001</v>
      </c>
      <c r="P87" s="72">
        <v>2.4148820000000001E-3</v>
      </c>
      <c r="Q87" s="13">
        <f t="shared" si="74"/>
        <v>1282.5409523360654</v>
      </c>
      <c r="R87" s="2">
        <f t="shared" si="85"/>
        <v>1294136.3829845181</v>
      </c>
      <c r="S87">
        <f t="shared" si="80"/>
        <v>1137.6011528582933</v>
      </c>
      <c r="T87" s="6">
        <f t="shared" si="81"/>
        <v>2229.6982596022549</v>
      </c>
      <c r="V87" s="13">
        <f t="shared" si="75"/>
        <v>1516.6872940960654</v>
      </c>
      <c r="W87">
        <f t="shared" si="76"/>
        <v>1295309.582242118</v>
      </c>
      <c r="X87">
        <f t="shared" si="82"/>
        <v>1138.1166821737206</v>
      </c>
      <c r="Y87" s="6">
        <f t="shared" si="83"/>
        <v>2230.7086970604923</v>
      </c>
      <c r="Z87" s="14">
        <f t="shared" si="114"/>
        <v>0.75039639786263912</v>
      </c>
    </row>
    <row r="88" spans="1:26" x14ac:dyDescent="0.3">
      <c r="A88" t="str">
        <f>'rockfish release'!A87</f>
        <v>SC</v>
      </c>
      <c r="B88">
        <f>'rockfish release'!B87</f>
        <v>2012</v>
      </c>
      <c r="C88" t="str">
        <f>'rockfish release'!C87</f>
        <v>CI</v>
      </c>
      <c r="D88">
        <f>'rockfish release'!D87</f>
        <v>344</v>
      </c>
      <c r="E88">
        <f>[1]logbook_release_forR!$E99</f>
        <v>298</v>
      </c>
      <c r="F88" s="72">
        <v>0.20408163300000001</v>
      </c>
      <c r="G88" s="72">
        <v>8.3298599999999997E-4</v>
      </c>
      <c r="H88" s="7">
        <f t="shared" si="77"/>
        <v>60.816326634000006</v>
      </c>
      <c r="I88">
        <f t="shared" si="84"/>
        <v>73.972488744000003</v>
      </c>
      <c r="J88">
        <f t="shared" si="78"/>
        <v>8.6007260591184984</v>
      </c>
      <c r="K88" s="6">
        <f t="shared" si="79"/>
        <v>16.857423075872255</v>
      </c>
      <c r="M88" s="2">
        <f>'rockfish release'!O87</f>
        <v>547.43630769230765</v>
      </c>
      <c r="N88">
        <f>'rockfish release'!P87</f>
        <v>207052.59868229774</v>
      </c>
      <c r="O88" s="72">
        <v>0.185185185</v>
      </c>
      <c r="P88" s="72">
        <v>7.0182199999999995E-4</v>
      </c>
      <c r="Q88" s="13">
        <f t="shared" si="74"/>
        <v>101.37709391571691</v>
      </c>
      <c r="R88" s="2">
        <f t="shared" si="85"/>
        <v>7456.2098690081129</v>
      </c>
      <c r="S88">
        <f t="shared" si="80"/>
        <v>86.349347820398236</v>
      </c>
      <c r="T88" s="6">
        <f t="shared" si="81"/>
        <v>169.24472172798053</v>
      </c>
      <c r="V88" s="13">
        <f t="shared" si="75"/>
        <v>162.1934205497169</v>
      </c>
      <c r="W88">
        <f t="shared" si="76"/>
        <v>7530.1823577521127</v>
      </c>
      <c r="X88">
        <f t="shared" si="82"/>
        <v>86.776623336887866</v>
      </c>
      <c r="Y88" s="6">
        <f t="shared" si="83"/>
        <v>170.0821817403002</v>
      </c>
      <c r="Z88" s="14">
        <f t="shared" si="114"/>
        <v>0.53501938021147011</v>
      </c>
    </row>
    <row r="89" spans="1:26" x14ac:dyDescent="0.3">
      <c r="A89" t="str">
        <f>'rockfish release'!A88</f>
        <v>SC</v>
      </c>
      <c r="B89">
        <f>'rockfish release'!B88</f>
        <v>2013</v>
      </c>
      <c r="C89" t="str">
        <f>'rockfish release'!C88</f>
        <v>CI</v>
      </c>
      <c r="D89">
        <f>'rockfish release'!D88</f>
        <v>564</v>
      </c>
      <c r="E89">
        <f>[1]logbook_release_forR!$E100</f>
        <v>460</v>
      </c>
      <c r="F89" s="72">
        <v>0.37681159400000003</v>
      </c>
      <c r="G89" s="72">
        <v>3.453303E-3</v>
      </c>
      <c r="H89" s="7">
        <f t="shared" si="77"/>
        <v>173.33333324</v>
      </c>
      <c r="I89">
        <f t="shared" si="84"/>
        <v>730.71891479999999</v>
      </c>
      <c r="J89">
        <f t="shared" si="78"/>
        <v>27.031813013558672</v>
      </c>
      <c r="K89" s="6">
        <f t="shared" si="79"/>
        <v>52.982353506574995</v>
      </c>
      <c r="M89" s="2">
        <f>'rockfish release'!O88</f>
        <v>834.85890200102631</v>
      </c>
      <c r="N89">
        <f>'rockfish release'!P88</f>
        <v>376691.77400375862</v>
      </c>
      <c r="O89" s="72">
        <v>0.35135135099999998</v>
      </c>
      <c r="P89" s="72">
        <v>3.1219669999999998E-3</v>
      </c>
      <c r="Q89" s="13">
        <f t="shared" si="74"/>
        <v>293.32880311243719</v>
      </c>
      <c r="R89" s="2">
        <f t="shared" si="85"/>
        <v>49853.757325643957</v>
      </c>
      <c r="S89">
        <f t="shared" si="80"/>
        <v>223.27954972554912</v>
      </c>
      <c r="T89" s="6">
        <f t="shared" si="81"/>
        <v>437.62791746207625</v>
      </c>
      <c r="V89" s="13">
        <f t="shared" si="75"/>
        <v>466.66213635243719</v>
      </c>
      <c r="W89">
        <f t="shared" si="76"/>
        <v>50584.476240443961</v>
      </c>
      <c r="X89">
        <f t="shared" si="82"/>
        <v>224.9099291726445</v>
      </c>
      <c r="Y89" s="6">
        <f t="shared" si="83"/>
        <v>440.82346117838318</v>
      </c>
      <c r="Z89" s="14">
        <f t="shared" si="114"/>
        <v>0.48195452695306268</v>
      </c>
    </row>
    <row r="90" spans="1:26" x14ac:dyDescent="0.3">
      <c r="A90" t="str">
        <f>'rockfish release'!A89</f>
        <v>SC</v>
      </c>
      <c r="B90">
        <f>'rockfish release'!B89</f>
        <v>2014</v>
      </c>
      <c r="C90" t="str">
        <f>'rockfish release'!C89</f>
        <v>CI</v>
      </c>
      <c r="D90">
        <f>'rockfish release'!D89</f>
        <v>351</v>
      </c>
      <c r="E90">
        <f>[1]logbook_release_forR!$E101</f>
        <v>287</v>
      </c>
      <c r="F90" s="72">
        <v>0.43902438999999999</v>
      </c>
      <c r="G90" s="72">
        <v>1.2072649999999999E-3</v>
      </c>
      <c r="H90" s="7">
        <f t="shared" si="77"/>
        <v>125.99999993</v>
      </c>
      <c r="I90">
        <f t="shared" si="84"/>
        <v>99.441210784999996</v>
      </c>
      <c r="J90">
        <f t="shared" si="78"/>
        <v>9.9720213991447082</v>
      </c>
      <c r="K90" s="6">
        <f t="shared" si="79"/>
        <v>19.545161942323627</v>
      </c>
      <c r="M90" s="2">
        <f>'rockfish release'!O89</f>
        <v>720.52342487883675</v>
      </c>
      <c r="N90">
        <f>'rockfish release'!P89</f>
        <v>414487.87274656334</v>
      </c>
      <c r="O90" s="72">
        <v>0.41860465099999999</v>
      </c>
      <c r="P90" s="72">
        <v>1.1372649999999999E-3</v>
      </c>
      <c r="Q90" s="13">
        <f t="shared" si="74"/>
        <v>301.61445680873015</v>
      </c>
      <c r="R90" s="2">
        <f t="shared" si="85"/>
        <v>73692.44759035288</v>
      </c>
      <c r="S90">
        <f t="shared" si="80"/>
        <v>271.46352902434774</v>
      </c>
      <c r="T90" s="6">
        <f t="shared" si="81"/>
        <v>532.06851688772156</v>
      </c>
      <c r="V90" s="13">
        <f t="shared" si="75"/>
        <v>427.61445673873015</v>
      </c>
      <c r="W90">
        <f t="shared" si="76"/>
        <v>73791.888801137873</v>
      </c>
      <c r="X90">
        <f t="shared" si="82"/>
        <v>271.64662486608933</v>
      </c>
      <c r="Y90" s="6">
        <f t="shared" si="83"/>
        <v>532.42738473753502</v>
      </c>
      <c r="Z90" s="14">
        <f t="shared" si="114"/>
        <v>0.63526061990009797</v>
      </c>
    </row>
    <row r="91" spans="1:26" x14ac:dyDescent="0.3">
      <c r="A91" t="str">
        <f>'rockfish release'!A90</f>
        <v>SC</v>
      </c>
      <c r="B91">
        <f>'rockfish release'!B90</f>
        <v>2015</v>
      </c>
      <c r="C91" t="str">
        <f>'rockfish release'!C90</f>
        <v>CI</v>
      </c>
      <c r="D91">
        <f>'rockfish release'!D90</f>
        <v>609</v>
      </c>
      <c r="E91">
        <f>[1]logbook_release_forR!$E102</f>
        <v>486</v>
      </c>
      <c r="F91" s="72">
        <v>0.4</v>
      </c>
      <c r="G91" s="72">
        <v>2.5531909999999998E-3</v>
      </c>
      <c r="H91" s="7">
        <f t="shared" si="77"/>
        <v>194.4</v>
      </c>
      <c r="I91">
        <f t="shared" si="84"/>
        <v>603.05350143599992</v>
      </c>
      <c r="J91">
        <f t="shared" si="78"/>
        <v>24.557147664906037</v>
      </c>
      <c r="K91" s="6">
        <f t="shared" si="79"/>
        <v>48.132009423215834</v>
      </c>
      <c r="M91" s="2">
        <f>'rockfish release'!O90</f>
        <v>1152.6606776180697</v>
      </c>
      <c r="N91">
        <f>'rockfish release'!P90</f>
        <v>990408.27553210699</v>
      </c>
      <c r="O91" s="72">
        <v>0.39583333300000001</v>
      </c>
      <c r="P91" s="72">
        <v>2.5173610000000001E-3</v>
      </c>
      <c r="Q91" s="13">
        <f t="shared" si="74"/>
        <v>456.26151783959904</v>
      </c>
      <c r="R91" s="2">
        <f t="shared" si="85"/>
        <v>161019.00554173265</v>
      </c>
      <c r="S91">
        <f t="shared" si="80"/>
        <v>401.27173528885965</v>
      </c>
      <c r="T91" s="6">
        <f t="shared" si="81"/>
        <v>786.49260116616495</v>
      </c>
      <c r="V91" s="13">
        <f t="shared" si="75"/>
        <v>650.66151783959901</v>
      </c>
      <c r="W91">
        <f t="shared" si="76"/>
        <v>161622.05904316864</v>
      </c>
      <c r="X91">
        <f t="shared" si="82"/>
        <v>402.02246086900249</v>
      </c>
      <c r="Y91" s="6">
        <f t="shared" si="83"/>
        <v>787.96402330324486</v>
      </c>
      <c r="Z91" s="14">
        <f t="shared" si="114"/>
        <v>0.61786727791101514</v>
      </c>
    </row>
    <row r="92" spans="1:26" x14ac:dyDescent="0.3">
      <c r="A92" t="str">
        <f>'rockfish release'!A91</f>
        <v>SC</v>
      </c>
      <c r="B92">
        <f>'rockfish release'!B91</f>
        <v>2016</v>
      </c>
      <c r="C92" t="str">
        <f>'rockfish release'!C91</f>
        <v>CI</v>
      </c>
      <c r="D92">
        <f>'rockfish release'!D91</f>
        <v>441</v>
      </c>
      <c r="E92">
        <f>[1]logbook_release_forR!$E103</f>
        <v>355</v>
      </c>
      <c r="F92" s="72">
        <v>0.33333333300000001</v>
      </c>
      <c r="G92" s="72">
        <v>2.136752E-3</v>
      </c>
      <c r="H92" s="7">
        <f t="shared" si="77"/>
        <v>118.33333321500001</v>
      </c>
      <c r="I92">
        <f t="shared" si="84"/>
        <v>269.28417080000003</v>
      </c>
      <c r="J92">
        <f t="shared" si="78"/>
        <v>16.40988027988017</v>
      </c>
      <c r="K92" s="6">
        <f t="shared" si="79"/>
        <v>32.163365348565129</v>
      </c>
      <c r="M92" s="2">
        <f>'rockfish release'!O91</f>
        <v>588.20060043668127</v>
      </c>
      <c r="N92">
        <f>'rockfish release'!P91</f>
        <v>143523.43263146057</v>
      </c>
      <c r="O92" s="72">
        <v>0.31818181800000001</v>
      </c>
      <c r="P92" s="72">
        <v>1.990295E-3</v>
      </c>
      <c r="Q92" s="13">
        <f t="shared" si="74"/>
        <v>187.15473639563484</v>
      </c>
      <c r="R92" s="2">
        <f t="shared" si="85"/>
        <v>15504.520984918208</v>
      </c>
      <c r="S92">
        <f t="shared" si="80"/>
        <v>124.51715136846894</v>
      </c>
      <c r="T92" s="6">
        <f t="shared" si="81"/>
        <v>244.05361668219913</v>
      </c>
      <c r="V92" s="13">
        <f t="shared" si="75"/>
        <v>305.48806961063485</v>
      </c>
      <c r="W92">
        <f t="shared" si="76"/>
        <v>15773.805155718208</v>
      </c>
      <c r="X92">
        <f t="shared" si="82"/>
        <v>125.59381018074978</v>
      </c>
      <c r="Y92" s="6">
        <f t="shared" si="83"/>
        <v>246.16386795426956</v>
      </c>
      <c r="Z92" s="14">
        <f t="shared" si="114"/>
        <v>0.4111250902230898</v>
      </c>
    </row>
    <row r="93" spans="1:26" x14ac:dyDescent="0.3">
      <c r="A93" t="str">
        <f>'rockfish release'!A92</f>
        <v>SC</v>
      </c>
      <c r="B93">
        <f>'rockfish release'!B92</f>
        <v>2017</v>
      </c>
      <c r="C93" t="str">
        <f>'rockfish release'!C92</f>
        <v>CI</v>
      </c>
      <c r="D93">
        <f>'rockfish release'!D92</f>
        <v>256</v>
      </c>
      <c r="E93">
        <f>[1]logbook_release_forR!$E104</f>
        <v>228</v>
      </c>
      <c r="F93" s="72">
        <v>0.60810810800000004</v>
      </c>
      <c r="G93" s="72">
        <v>3.264557E-3</v>
      </c>
      <c r="H93" s="7">
        <f t="shared" si="77"/>
        <v>138.648648624</v>
      </c>
      <c r="I93">
        <f t="shared" si="84"/>
        <v>169.70473108799999</v>
      </c>
      <c r="J93">
        <f t="shared" si="78"/>
        <v>13.027076843559341</v>
      </c>
      <c r="K93" s="6">
        <f t="shared" si="79"/>
        <v>25.533070613376307</v>
      </c>
      <c r="M93" s="2">
        <f>'rockfish release'!O92</f>
        <v>415.61685144124169</v>
      </c>
      <c r="N93">
        <f>'rockfish release'!P92</f>
        <v>116443.01477531147</v>
      </c>
      <c r="O93" s="72">
        <v>0.58441558400000004</v>
      </c>
      <c r="P93" s="72">
        <v>3.195711E-3</v>
      </c>
      <c r="Q93" s="13">
        <f t="shared" si="74"/>
        <v>242.89296495527452</v>
      </c>
      <c r="R93" s="2">
        <f t="shared" si="85"/>
        <v>40694.267571057288</v>
      </c>
      <c r="S93">
        <f t="shared" si="80"/>
        <v>201.7282022203571</v>
      </c>
      <c r="T93" s="6">
        <f t="shared" si="81"/>
        <v>395.38727635189991</v>
      </c>
      <c r="V93" s="13">
        <f t="shared" si="75"/>
        <v>381.54161357927455</v>
      </c>
      <c r="W93">
        <f t="shared" si="76"/>
        <v>40863.972302145288</v>
      </c>
      <c r="X93">
        <f t="shared" si="82"/>
        <v>202.14839178718512</v>
      </c>
      <c r="Y93" s="6">
        <f t="shared" si="83"/>
        <v>396.21084790288285</v>
      </c>
      <c r="Z93" s="14">
        <f t="shared" si="114"/>
        <v>0.52982003690452983</v>
      </c>
    </row>
    <row r="94" spans="1:26" x14ac:dyDescent="0.3">
      <c r="A94" t="str">
        <f>'rockfish release'!A93</f>
        <v>SC</v>
      </c>
      <c r="B94">
        <f>'rockfish release'!B93</f>
        <v>2018</v>
      </c>
      <c r="C94" t="str">
        <f>'rockfish release'!C93</f>
        <v>CI</v>
      </c>
      <c r="D94">
        <f>'rockfish release'!D93</f>
        <v>378</v>
      </c>
      <c r="E94">
        <f>[1]logbook_release_forR!$E105</f>
        <v>342</v>
      </c>
      <c r="F94" s="72">
        <v>0.480836237</v>
      </c>
      <c r="G94" s="72">
        <v>8.7284199999999998E-4</v>
      </c>
      <c r="H94" s="7">
        <f t="shared" si="77"/>
        <v>164.44599305400001</v>
      </c>
      <c r="I94">
        <f t="shared" si="84"/>
        <v>102.09109168799999</v>
      </c>
      <c r="J94">
        <f t="shared" si="78"/>
        <v>10.104013642508605</v>
      </c>
      <c r="K94" s="6">
        <f t="shared" si="79"/>
        <v>19.803866739316863</v>
      </c>
      <c r="M94" s="2">
        <f>'rockfish release'!O93</f>
        <v>1080.4914054600606</v>
      </c>
      <c r="N94">
        <f>'rockfish release'!P93</f>
        <v>1139629.6871772241</v>
      </c>
      <c r="O94" s="72">
        <v>0.44951140099999998</v>
      </c>
      <c r="P94" s="72">
        <v>8.0866300000000005E-4</v>
      </c>
      <c r="Q94" s="13">
        <f t="shared" si="74"/>
        <v>485.69320543681084</v>
      </c>
      <c r="R94" s="2">
        <f t="shared" si="85"/>
        <v>232139.80340710172</v>
      </c>
      <c r="S94">
        <f t="shared" si="80"/>
        <v>481.80888680793521</v>
      </c>
      <c r="T94" s="6">
        <f t="shared" si="81"/>
        <v>944.34541814355305</v>
      </c>
      <c r="V94" s="13">
        <f t="shared" si="75"/>
        <v>650.13919849081083</v>
      </c>
      <c r="W94">
        <f t="shared" si="76"/>
        <v>232241.89449878971</v>
      </c>
      <c r="X94">
        <f t="shared" si="82"/>
        <v>481.9148207917969</v>
      </c>
      <c r="Y94" s="6">
        <f t="shared" si="83"/>
        <v>944.55304875192189</v>
      </c>
      <c r="Z94" s="14">
        <f t="shared" si="114"/>
        <v>0.74124867706866682</v>
      </c>
    </row>
    <row r="95" spans="1:26" x14ac:dyDescent="0.3">
      <c r="A95" t="str">
        <f>'rockfish release'!A94</f>
        <v>SC</v>
      </c>
      <c r="B95">
        <f>'rockfish release'!B94</f>
        <v>2019</v>
      </c>
      <c r="C95" t="str">
        <f>'rockfish release'!C94</f>
        <v>CI</v>
      </c>
      <c r="D95">
        <f>'rockfish release'!D94</f>
        <v>348</v>
      </c>
      <c r="E95">
        <f>[1]logbook_release_forR!$E106</f>
        <v>306</v>
      </c>
      <c r="F95">
        <f>IF([2]species_comp_Region2_forR!$G82&gt;49,[2]species_comp_Region2_forR!$AD82,[2]species_comp_Region2_forR!$AF82)</f>
        <v>0.8</v>
      </c>
      <c r="G95">
        <f>IF([2]species_comp_Region2_forR!$G82&gt;49,[2]species_comp_Region2_forR!$AE82,[2]species_comp_Region2_forR!$AG82)</f>
        <v>5.9479599999999997E-4</v>
      </c>
      <c r="H95" s="7">
        <f t="shared" ref="H95:H97" si="115">E95*F95</f>
        <v>244.8</v>
      </c>
      <c r="I95">
        <f t="shared" ref="I95:I97" si="116">(E95^2)*G95</f>
        <v>55.694318255999995</v>
      </c>
      <c r="J95">
        <f t="shared" ref="J95:J97" si="117">SQRT(I95)</f>
        <v>7.462862604657813</v>
      </c>
      <c r="K95" s="6">
        <f t="shared" ref="K95:K97" si="118">(1.96*J95)</f>
        <v>14.627210705129313</v>
      </c>
      <c r="M95" s="2">
        <f>'rockfish release'!O94</f>
        <v>547.29113924050637</v>
      </c>
      <c r="N95">
        <f>'rockfish release'!P94</f>
        <v>271302.84405913076</v>
      </c>
      <c r="O95" s="72">
        <v>0.76868327400000003</v>
      </c>
      <c r="P95" s="72">
        <v>6.3503300000000002E-4</v>
      </c>
      <c r="Q95" s="13">
        <f t="shared" ref="Q95:Q97" si="119">M95*O95</f>
        <v>420.69354474258233</v>
      </c>
      <c r="R95" s="2">
        <f t="shared" si="85"/>
        <v>160668.28625908314</v>
      </c>
      <c r="S95">
        <f t="shared" ref="S95:S97" si="120">SQRT(R95)</f>
        <v>400.83448736240638</v>
      </c>
      <c r="T95" s="6">
        <f t="shared" ref="T95:T97" si="121">(1.96*S95)</f>
        <v>785.63559523031654</v>
      </c>
      <c r="V95" s="13">
        <f t="shared" ref="V95:V97" si="122">Q95+H95</f>
        <v>665.49354474258234</v>
      </c>
      <c r="W95">
        <f t="shared" ref="W95:W97" si="123">R95+I95</f>
        <v>160723.98057733913</v>
      </c>
      <c r="X95">
        <f t="shared" ref="X95:X97" si="124">SQRT(W95)</f>
        <v>400.90395430494215</v>
      </c>
      <c r="Y95" s="6">
        <f t="shared" ref="Y95:Y97" si="125">(1.96*X95)</f>
        <v>785.77175043768659</v>
      </c>
      <c r="Z95" s="14">
        <f t="shared" si="114"/>
        <v>0.60241599256986733</v>
      </c>
    </row>
    <row r="96" spans="1:26" x14ac:dyDescent="0.3">
      <c r="A96" t="str">
        <f>'rockfish release'!A95</f>
        <v>SC</v>
      </c>
      <c r="B96">
        <f>'rockfish release'!B95</f>
        <v>2020</v>
      </c>
      <c r="C96" t="str">
        <f>'rockfish release'!C95</f>
        <v>CI</v>
      </c>
      <c r="D96">
        <f>'rockfish release'!D95</f>
        <v>204</v>
      </c>
      <c r="E96">
        <v>187</v>
      </c>
      <c r="F96">
        <v>0.81456953642384111</v>
      </c>
      <c r="G96">
        <v>1.0069733783605978E-3</v>
      </c>
      <c r="H96" s="7">
        <f t="shared" si="115"/>
        <v>152.3245033112583</v>
      </c>
      <c r="I96">
        <f t="shared" si="116"/>
        <v>35.212852067891745</v>
      </c>
      <c r="J96">
        <f t="shared" si="117"/>
        <v>5.9340417986303189</v>
      </c>
      <c r="K96" s="6">
        <f t="shared" si="118"/>
        <v>11.630721925315425</v>
      </c>
      <c r="M96" s="2">
        <f>'rockfish release'!O95</f>
        <v>1210.5392491467578</v>
      </c>
      <c r="N96">
        <f>'rockfish release'!P95</f>
        <v>2273424.860386584</v>
      </c>
      <c r="O96" s="72">
        <v>0.77358490599999996</v>
      </c>
      <c r="P96" s="72">
        <v>1.108553E-3</v>
      </c>
      <c r="Q96" s="13">
        <f t="shared" si="119"/>
        <v>936.45489126050518</v>
      </c>
      <c r="R96" s="2">
        <f t="shared" si="85"/>
        <v>1364638.5303311939</v>
      </c>
      <c r="S96">
        <f t="shared" si="120"/>
        <v>1168.1774395746538</v>
      </c>
      <c r="T96" s="6">
        <f t="shared" si="121"/>
        <v>2289.6277815663216</v>
      </c>
      <c r="V96" s="13">
        <f t="shared" si="122"/>
        <v>1088.7793945717635</v>
      </c>
      <c r="W96">
        <f t="shared" si="123"/>
        <v>1364673.7431832617</v>
      </c>
      <c r="X96">
        <f t="shared" si="124"/>
        <v>1168.1925111826654</v>
      </c>
      <c r="Y96" s="6">
        <f t="shared" si="125"/>
        <v>2289.6573219180241</v>
      </c>
      <c r="Z96" s="14">
        <f t="shared" ref="Z96:Z97" si="126">X96/V96</f>
        <v>1.0729377475426383</v>
      </c>
    </row>
    <row r="97" spans="1:26" x14ac:dyDescent="0.3">
      <c r="A97" t="str">
        <f>'rockfish release'!A96</f>
        <v>SC</v>
      </c>
      <c r="B97">
        <f>'rockfish release'!B96</f>
        <v>2021</v>
      </c>
      <c r="C97" t="str">
        <f>'rockfish release'!C96</f>
        <v>CI</v>
      </c>
      <c r="D97">
        <f>'rockfish release'!D96</f>
        <v>445</v>
      </c>
      <c r="E97">
        <v>401</v>
      </c>
      <c r="F97">
        <v>0.83838383838383834</v>
      </c>
      <c r="G97">
        <v>1.3826161012308203E-3</v>
      </c>
      <c r="H97" s="7">
        <f t="shared" si="115"/>
        <v>336.19191919191917</v>
      </c>
      <c r="I97">
        <f t="shared" si="116"/>
        <v>222.32605169401714</v>
      </c>
      <c r="J97">
        <f t="shared" si="117"/>
        <v>14.910601989658806</v>
      </c>
      <c r="K97" s="6">
        <f t="shared" si="118"/>
        <v>29.22477989973126</v>
      </c>
      <c r="M97" s="2">
        <f>'rockfish release'!O96</f>
        <v>640.73748902546095</v>
      </c>
      <c r="N97">
        <f>'rockfish release'!P96</f>
        <v>632576.5790776629</v>
      </c>
      <c r="O97" s="72">
        <v>0.80582524300000002</v>
      </c>
      <c r="P97" s="72">
        <v>1.5340289999999999E-3</v>
      </c>
      <c r="Q97" s="13">
        <f t="shared" si="119"/>
        <v>516.32244279315194</v>
      </c>
      <c r="R97" s="2">
        <f t="shared" si="85"/>
        <v>412366.51381359639</v>
      </c>
      <c r="S97">
        <f t="shared" si="120"/>
        <v>642.15770166961045</v>
      </c>
      <c r="T97" s="6">
        <f t="shared" si="121"/>
        <v>1258.6290952724364</v>
      </c>
      <c r="V97" s="13">
        <f t="shared" si="122"/>
        <v>852.5143619850711</v>
      </c>
      <c r="W97">
        <f t="shared" si="123"/>
        <v>412588.83986529039</v>
      </c>
      <c r="X97">
        <f t="shared" si="124"/>
        <v>642.33078695115523</v>
      </c>
      <c r="Y97" s="6">
        <f t="shared" si="125"/>
        <v>1258.9683424242642</v>
      </c>
      <c r="Z97" s="14">
        <f t="shared" si="126"/>
        <v>0.75345450539448333</v>
      </c>
    </row>
    <row r="98" spans="1:26" x14ac:dyDescent="0.3">
      <c r="A98" t="s">
        <v>147</v>
      </c>
      <c r="B98">
        <v>2022</v>
      </c>
      <c r="C98" t="s">
        <v>32</v>
      </c>
      <c r="D98">
        <f>'rockfish release'!D97</f>
        <v>322</v>
      </c>
      <c r="E98">
        <v>301</v>
      </c>
      <c r="F98" s="57">
        <v>0.76646706600000003</v>
      </c>
      <c r="G98" s="57">
        <v>1.078285E-3</v>
      </c>
      <c r="H98" s="7">
        <f t="shared" ref="H98" si="127">E98*F98</f>
        <v>230.70658686600001</v>
      </c>
      <c r="I98">
        <f t="shared" ref="I98" si="128">(E98^2)*G98</f>
        <v>97.693699284999994</v>
      </c>
      <c r="J98">
        <f t="shared" ref="J98" si="129">SQRT(I98)</f>
        <v>9.884012307003669</v>
      </c>
      <c r="K98" s="6">
        <f t="shared" ref="K98" si="130">(1.96*J98)</f>
        <v>19.37266412172719</v>
      </c>
      <c r="M98" s="2">
        <f>'rockfish release'!O97</f>
        <v>581.70030850594981</v>
      </c>
      <c r="N98">
        <f>'rockfish release'!P97</f>
        <v>428659.7446844136</v>
      </c>
      <c r="O98" s="72">
        <v>0.74418604700000002</v>
      </c>
      <c r="P98" s="72">
        <v>1.113293E-3</v>
      </c>
      <c r="Q98" s="13">
        <f t="shared" ref="Q98" si="131">M98*O98</f>
        <v>432.89325312572328</v>
      </c>
      <c r="R98" s="2">
        <f t="shared" si="85"/>
        <v>238251.21923913475</v>
      </c>
      <c r="S98">
        <f t="shared" ref="S98" si="132">SQRT(R98)</f>
        <v>488.10984341553154</v>
      </c>
      <c r="T98" s="6">
        <f t="shared" ref="T98" si="133">(1.96*S98)</f>
        <v>956.69529309444181</v>
      </c>
      <c r="V98" s="13">
        <f t="shared" ref="V98" si="134">Q98+H98</f>
        <v>663.59983999172323</v>
      </c>
      <c r="W98">
        <f t="shared" ref="W98" si="135">R98+I98</f>
        <v>238348.91293841976</v>
      </c>
      <c r="X98">
        <f t="shared" ref="X98" si="136">SQRT(W98)</f>
        <v>488.20990663690935</v>
      </c>
      <c r="Y98" s="6">
        <f t="shared" ref="Y98" si="137">(1.96*X98)</f>
        <v>956.89141700834227</v>
      </c>
      <c r="Z98" s="14">
        <f t="shared" ref="Z98" si="138">X98/V98</f>
        <v>0.73569925309656281</v>
      </c>
    </row>
    <row r="99" spans="1:26" x14ac:dyDescent="0.3">
      <c r="A99" t="str">
        <f>'rockfish release'!A98</f>
        <v>SC</v>
      </c>
      <c r="B99">
        <f>'rockfish release'!B98</f>
        <v>1999</v>
      </c>
      <c r="C99" t="str">
        <f>'rockfish release'!C98</f>
        <v>EASTSIDE</v>
      </c>
      <c r="D99">
        <f>'rockfish release'!D98</f>
        <v>434</v>
      </c>
      <c r="E99">
        <f>[1]logbook_release_forR!$E107</f>
        <v>301</v>
      </c>
      <c r="F99" s="50">
        <v>0.94230769199999997</v>
      </c>
      <c r="G99" s="50">
        <v>2.7272310000000001E-3</v>
      </c>
      <c r="H99" s="7">
        <f t="shared" si="77"/>
        <v>283.63461529199998</v>
      </c>
      <c r="I99">
        <f t="shared" si="84"/>
        <v>247.08985583100002</v>
      </c>
      <c r="J99">
        <f t="shared" si="78"/>
        <v>15.719092080365202</v>
      </c>
      <c r="K99" s="6">
        <f t="shared" si="79"/>
        <v>30.809420477515797</v>
      </c>
      <c r="M99" s="2">
        <f>'rockfish release'!O98</f>
        <v>162.859496047015</v>
      </c>
      <c r="N99">
        <f>'rockfish release'!P98</f>
        <v>70201.723372615947</v>
      </c>
      <c r="O99" s="25">
        <f>O147</f>
        <v>0.71300448400000005</v>
      </c>
      <c r="P99" s="25">
        <f t="shared" ref="O99:P122" si="139">P147</f>
        <v>9.2175299999999998E-4</v>
      </c>
      <c r="Q99" s="13">
        <f t="shared" si="74"/>
        <v>116.11955094350198</v>
      </c>
      <c r="R99" s="2">
        <f t="shared" si="85"/>
        <v>35777.985295898303</v>
      </c>
      <c r="S99">
        <f t="shared" si="80"/>
        <v>189.15069467463846</v>
      </c>
      <c r="T99" s="6">
        <f t="shared" si="81"/>
        <v>370.73536156229136</v>
      </c>
      <c r="V99" s="13">
        <f t="shared" si="75"/>
        <v>399.75416623550194</v>
      </c>
      <c r="W99">
        <f t="shared" si="76"/>
        <v>36025.075151729303</v>
      </c>
      <c r="X99">
        <f t="shared" si="82"/>
        <v>189.80272693438656</v>
      </c>
      <c r="Y99" s="6">
        <f t="shared" si="83"/>
        <v>372.01334479139763</v>
      </c>
      <c r="Z99" s="14">
        <f>X99/V99</f>
        <v>0.47479862116701632</v>
      </c>
    </row>
    <row r="100" spans="1:26" x14ac:dyDescent="0.3">
      <c r="A100" t="str">
        <f>'rockfish release'!A99</f>
        <v>SC</v>
      </c>
      <c r="B100">
        <f>'rockfish release'!B99</f>
        <v>2000</v>
      </c>
      <c r="C100" t="str">
        <f>'rockfish release'!C99</f>
        <v>EASTSIDE</v>
      </c>
      <c r="D100">
        <f>'rockfish release'!D99</f>
        <v>1194</v>
      </c>
      <c r="E100">
        <f>[1]logbook_release_forR!$E108</f>
        <v>1035</v>
      </c>
      <c r="F100" s="50">
        <v>0.94230769199999997</v>
      </c>
      <c r="G100" s="50">
        <v>2.7272310000000001E-3</v>
      </c>
      <c r="H100" s="7">
        <f t="shared" si="77"/>
        <v>975.28846121999993</v>
      </c>
      <c r="I100">
        <f t="shared" si="84"/>
        <v>2921.4780279750003</v>
      </c>
      <c r="J100">
        <f t="shared" si="78"/>
        <v>54.050698681654431</v>
      </c>
      <c r="K100" s="6">
        <f t="shared" si="79"/>
        <v>105.93936941604268</v>
      </c>
      <c r="M100" s="2">
        <f>'rockfish release'!O99</f>
        <v>448.05124027681086</v>
      </c>
      <c r="N100">
        <f>'rockfish release'!P99</f>
        <v>531345.45277051278</v>
      </c>
      <c r="O100" s="25">
        <f t="shared" si="139"/>
        <v>0.743589744</v>
      </c>
      <c r="P100" s="25">
        <f t="shared" si="139"/>
        <v>9.828040000000001E-4</v>
      </c>
      <c r="Q100" s="13">
        <f t="shared" si="74"/>
        <v>333.16630705631627</v>
      </c>
      <c r="R100" s="2">
        <f t="shared" si="85"/>
        <v>294514.06659209577</v>
      </c>
      <c r="S100">
        <f t="shared" si="80"/>
        <v>542.69150222948565</v>
      </c>
      <c r="T100" s="6">
        <f t="shared" si="81"/>
        <v>1063.6753443697919</v>
      </c>
      <c r="V100" s="13">
        <f t="shared" si="75"/>
        <v>1308.4547682763161</v>
      </c>
      <c r="W100">
        <f t="shared" si="76"/>
        <v>297435.54462007078</v>
      </c>
      <c r="X100">
        <f t="shared" si="82"/>
        <v>545.37651638117939</v>
      </c>
      <c r="Y100" s="6">
        <f t="shared" si="83"/>
        <v>1068.9379721071116</v>
      </c>
      <c r="Z100" s="14">
        <f t="shared" ref="Z100:Z119" si="140">X100/V100</f>
        <v>0.41680960595957578</v>
      </c>
    </row>
    <row r="101" spans="1:26" x14ac:dyDescent="0.3">
      <c r="A101" t="str">
        <f>'rockfish release'!A100</f>
        <v>SC</v>
      </c>
      <c r="B101">
        <f>'rockfish release'!B100</f>
        <v>2001</v>
      </c>
      <c r="C101" t="str">
        <f>'rockfish release'!C100</f>
        <v>EASTSIDE</v>
      </c>
      <c r="D101">
        <f>'rockfish release'!D100</f>
        <v>548</v>
      </c>
      <c r="E101">
        <f>[1]logbook_release_forR!$E109</f>
        <v>385</v>
      </c>
      <c r="F101" s="50">
        <v>0.94230769199999997</v>
      </c>
      <c r="G101" s="50">
        <v>2.7272310000000001E-3</v>
      </c>
      <c r="H101" s="7">
        <f t="shared" si="77"/>
        <v>362.78846141999998</v>
      </c>
      <c r="I101">
        <f t="shared" si="84"/>
        <v>404.24381497500002</v>
      </c>
      <c r="J101">
        <f t="shared" si="78"/>
        <v>20.105815451629908</v>
      </c>
      <c r="K101" s="6">
        <f t="shared" si="79"/>
        <v>39.407398285194617</v>
      </c>
      <c r="M101" s="2">
        <f>'rockfish release'!O100</f>
        <v>205.63825768148433</v>
      </c>
      <c r="N101">
        <f>'rockfish release'!P100</f>
        <v>111925.60011727823</v>
      </c>
      <c r="O101" s="25">
        <f t="shared" si="139"/>
        <v>0.82022471900000005</v>
      </c>
      <c r="P101" s="25">
        <f t="shared" si="139"/>
        <v>1.6756379999999999E-3</v>
      </c>
      <c r="Q101" s="13">
        <f t="shared" si="74"/>
        <v>168.66958212244509</v>
      </c>
      <c r="R101" s="2">
        <f t="shared" si="85"/>
        <v>75558.432786303951</v>
      </c>
      <c r="S101">
        <f t="shared" si="80"/>
        <v>274.87894205686973</v>
      </c>
      <c r="T101" s="6">
        <f t="shared" si="81"/>
        <v>538.76272643146467</v>
      </c>
      <c r="V101" s="13">
        <f t="shared" si="75"/>
        <v>531.45804354244501</v>
      </c>
      <c r="W101">
        <f t="shared" si="76"/>
        <v>75962.676601278945</v>
      </c>
      <c r="X101">
        <f t="shared" si="82"/>
        <v>275.61327363042398</v>
      </c>
      <c r="Y101" s="6">
        <f t="shared" si="83"/>
        <v>540.202016315631</v>
      </c>
      <c r="Z101" s="14">
        <f t="shared" si="140"/>
        <v>0.518598367226353</v>
      </c>
    </row>
    <row r="102" spans="1:26" x14ac:dyDescent="0.3">
      <c r="A102" t="str">
        <f>'rockfish release'!A101</f>
        <v>SC</v>
      </c>
      <c r="B102">
        <f>'rockfish release'!B101</f>
        <v>2002</v>
      </c>
      <c r="C102" t="str">
        <f>'rockfish release'!C101</f>
        <v>EASTSIDE</v>
      </c>
      <c r="D102">
        <f>'rockfish release'!D101</f>
        <v>736</v>
      </c>
      <c r="E102">
        <f>[1]logbook_release_forR!$E110</f>
        <v>695</v>
      </c>
      <c r="F102" s="50">
        <v>0.94230769199999997</v>
      </c>
      <c r="G102" s="50">
        <v>2.7272310000000001E-3</v>
      </c>
      <c r="H102" s="7">
        <f t="shared" si="77"/>
        <v>654.90384594</v>
      </c>
      <c r="I102">
        <f t="shared" si="84"/>
        <v>1317.320753775</v>
      </c>
      <c r="J102">
        <f t="shared" si="78"/>
        <v>36.294913607487757</v>
      </c>
      <c r="K102" s="6">
        <f t="shared" si="79"/>
        <v>71.138030670676002</v>
      </c>
      <c r="M102" s="2">
        <f>'rockfish release'!O101</f>
        <v>276.18568914885498</v>
      </c>
      <c r="N102">
        <f>'rockfish release'!P101</f>
        <v>201894.24676703988</v>
      </c>
      <c r="O102" s="25">
        <f t="shared" si="139"/>
        <v>0.60843373499999998</v>
      </c>
      <c r="P102" s="25">
        <f t="shared" si="139"/>
        <v>1.443892E-3</v>
      </c>
      <c r="Q102" s="13">
        <f t="shared" si="74"/>
        <v>168.04069040238679</v>
      </c>
      <c r="R102" s="2">
        <f t="shared" si="85"/>
        <v>75141.207691475225</v>
      </c>
      <c r="S102">
        <f t="shared" si="80"/>
        <v>274.11896631111688</v>
      </c>
      <c r="T102" s="6">
        <f t="shared" si="81"/>
        <v>537.27317396978913</v>
      </c>
      <c r="V102" s="13">
        <f t="shared" si="75"/>
        <v>822.94453634238675</v>
      </c>
      <c r="W102">
        <f t="shared" si="76"/>
        <v>76458.528445250224</v>
      </c>
      <c r="X102">
        <f t="shared" si="82"/>
        <v>276.51135319413237</v>
      </c>
      <c r="Y102" s="6">
        <f t="shared" si="83"/>
        <v>541.96225226049944</v>
      </c>
      <c r="Z102" s="14">
        <f t="shared" si="140"/>
        <v>0.33600241691025651</v>
      </c>
    </row>
    <row r="103" spans="1:26" x14ac:dyDescent="0.3">
      <c r="A103" t="str">
        <f>'rockfish release'!A102</f>
        <v>SC</v>
      </c>
      <c r="B103">
        <f>'rockfish release'!B102</f>
        <v>2003</v>
      </c>
      <c r="C103" t="str">
        <f>'rockfish release'!C102</f>
        <v>EASTSIDE</v>
      </c>
      <c r="D103">
        <f>'rockfish release'!D102</f>
        <v>878</v>
      </c>
      <c r="E103">
        <f>[1]logbook_release_forR!$E111</f>
        <v>834</v>
      </c>
      <c r="F103" s="50">
        <v>0.94230769199999997</v>
      </c>
      <c r="G103" s="50">
        <v>2.7272310000000001E-3</v>
      </c>
      <c r="H103" s="7">
        <f t="shared" si="77"/>
        <v>785.88461512799995</v>
      </c>
      <c r="I103">
        <f t="shared" si="84"/>
        <v>1896.9418854360001</v>
      </c>
      <c r="J103">
        <f t="shared" si="78"/>
        <v>43.55389632898531</v>
      </c>
      <c r="K103" s="6">
        <f t="shared" si="79"/>
        <v>85.365636804811203</v>
      </c>
      <c r="M103" s="2">
        <f>'rockfish release'!O102</f>
        <v>329.47151504442195</v>
      </c>
      <c r="N103">
        <f>'rockfish release'!P102</f>
        <v>287314.36917526205</v>
      </c>
      <c r="O103" s="25">
        <f t="shared" si="139"/>
        <v>0.73262032099999996</v>
      </c>
      <c r="P103" s="25">
        <f t="shared" si="139"/>
        <v>1.05316E-3</v>
      </c>
      <c r="Q103" s="13">
        <f t="shared" si="74"/>
        <v>241.37752711220074</v>
      </c>
      <c r="R103" s="2">
        <f t="shared" si="85"/>
        <v>154627.87971218018</v>
      </c>
      <c r="S103">
        <f t="shared" si="80"/>
        <v>393.22751647383501</v>
      </c>
      <c r="T103" s="6">
        <f t="shared" si="81"/>
        <v>770.72593228871665</v>
      </c>
      <c r="V103" s="13">
        <f t="shared" si="75"/>
        <v>1027.2621422402008</v>
      </c>
      <c r="W103">
        <f t="shared" si="76"/>
        <v>156524.82159761619</v>
      </c>
      <c r="X103">
        <f t="shared" si="82"/>
        <v>395.63217967907536</v>
      </c>
      <c r="Y103" s="6">
        <f t="shared" si="83"/>
        <v>775.43907217098774</v>
      </c>
      <c r="Z103" s="14">
        <f t="shared" si="140"/>
        <v>0.3851326388961448</v>
      </c>
    </row>
    <row r="104" spans="1:26" x14ac:dyDescent="0.3">
      <c r="A104" t="str">
        <f>'rockfish release'!A103</f>
        <v>SC</v>
      </c>
      <c r="B104">
        <f>'rockfish release'!B103</f>
        <v>2004</v>
      </c>
      <c r="C104" t="str">
        <f>'rockfish release'!C103</f>
        <v>EASTSIDE</v>
      </c>
      <c r="D104">
        <f>'rockfish release'!D103</f>
        <v>453</v>
      </c>
      <c r="E104">
        <f>[1]logbook_release_forR!$E112</f>
        <v>420</v>
      </c>
      <c r="F104" s="50">
        <v>0.94230769199999997</v>
      </c>
      <c r="G104" s="50">
        <v>2.7272310000000001E-3</v>
      </c>
      <c r="H104" s="7">
        <f t="shared" si="77"/>
        <v>395.76923063999999</v>
      </c>
      <c r="I104">
        <f t="shared" si="84"/>
        <v>481.08354840000004</v>
      </c>
      <c r="J104">
        <f t="shared" si="78"/>
        <v>21.933616856323539</v>
      </c>
      <c r="K104" s="6">
        <f t="shared" si="79"/>
        <v>42.989889038394132</v>
      </c>
      <c r="M104" s="2">
        <f>'rockfish release'!O103</f>
        <v>169.98928965275991</v>
      </c>
      <c r="N104">
        <f>'rockfish release'!P103</f>
        <v>76482.965509838526</v>
      </c>
      <c r="O104" s="25">
        <f t="shared" si="139"/>
        <v>0.77966101700000001</v>
      </c>
      <c r="P104" s="25">
        <f t="shared" si="139"/>
        <v>1.4682880000000001E-3</v>
      </c>
      <c r="Q104" s="13">
        <f t="shared" si="74"/>
        <v>132.53402244977838</v>
      </c>
      <c r="R104" s="2">
        <f t="shared" si="85"/>
        <v>46646.526978684808</v>
      </c>
      <c r="S104">
        <f t="shared" si="80"/>
        <v>215.97807059672704</v>
      </c>
      <c r="T104" s="6">
        <f t="shared" si="81"/>
        <v>423.31701836958496</v>
      </c>
      <c r="V104" s="13">
        <f t="shared" si="75"/>
        <v>528.30325308977831</v>
      </c>
      <c r="W104">
        <f t="shared" si="76"/>
        <v>47127.610527084806</v>
      </c>
      <c r="X104">
        <f t="shared" si="82"/>
        <v>217.08894611906155</v>
      </c>
      <c r="Y104" s="6">
        <f t="shared" si="83"/>
        <v>425.49433439336065</v>
      </c>
      <c r="Z104" s="14">
        <f t="shared" si="140"/>
        <v>0.4109172995801525</v>
      </c>
    </row>
    <row r="105" spans="1:26" x14ac:dyDescent="0.3">
      <c r="A105" t="str">
        <f>'rockfish release'!A104</f>
        <v>SC</v>
      </c>
      <c r="B105">
        <f>'rockfish release'!B104</f>
        <v>2005</v>
      </c>
      <c r="C105" t="str">
        <f>'rockfish release'!C104</f>
        <v>EASTSIDE</v>
      </c>
      <c r="D105">
        <f>'rockfish release'!D104</f>
        <v>744</v>
      </c>
      <c r="E105">
        <f>[1]logbook_release_forR!$E113</f>
        <v>697</v>
      </c>
      <c r="F105" s="50">
        <v>0.94230769199999997</v>
      </c>
      <c r="G105" s="50">
        <v>2.7272310000000001E-3</v>
      </c>
      <c r="H105" s="7">
        <f t="shared" si="77"/>
        <v>656.78846132399997</v>
      </c>
      <c r="I105">
        <f t="shared" si="84"/>
        <v>1324.913364879</v>
      </c>
      <c r="J105">
        <f t="shared" si="78"/>
        <v>36.399359402041682</v>
      </c>
      <c r="K105" s="6">
        <f t="shared" si="79"/>
        <v>71.342744428001694</v>
      </c>
      <c r="M105" s="2">
        <f>'rockfish release'!O104</f>
        <v>279.1877075091686</v>
      </c>
      <c r="N105">
        <f>'rockfish release'!P104</f>
        <v>206307.10542156521</v>
      </c>
      <c r="O105" s="25">
        <f t="shared" si="139"/>
        <v>0.82183908000000006</v>
      </c>
      <c r="P105" s="25">
        <f t="shared" si="139"/>
        <v>8.4635600000000004E-4</v>
      </c>
      <c r="Q105" s="13">
        <f t="shared" si="74"/>
        <v>229.44736868664424</v>
      </c>
      <c r="R105" s="2">
        <f t="shared" si="85"/>
        <v>139584.41563738624</v>
      </c>
      <c r="S105">
        <f t="shared" si="80"/>
        <v>373.60997796818305</v>
      </c>
      <c r="T105" s="6">
        <f t="shared" si="81"/>
        <v>732.27555681763874</v>
      </c>
      <c r="V105" s="13">
        <f t="shared" si="75"/>
        <v>886.23583001064424</v>
      </c>
      <c r="W105">
        <f t="shared" si="76"/>
        <v>140909.32900226524</v>
      </c>
      <c r="X105">
        <f t="shared" si="82"/>
        <v>375.3789139020268</v>
      </c>
      <c r="Y105" s="6">
        <f t="shared" si="83"/>
        <v>735.74267124797245</v>
      </c>
      <c r="Z105" s="14">
        <f t="shared" si="140"/>
        <v>0.42356549034755037</v>
      </c>
    </row>
    <row r="106" spans="1:26" x14ac:dyDescent="0.3">
      <c r="A106" t="str">
        <f>'rockfish release'!A105</f>
        <v>SC</v>
      </c>
      <c r="B106">
        <f>'rockfish release'!B105</f>
        <v>2006</v>
      </c>
      <c r="C106" t="str">
        <f>'rockfish release'!C105</f>
        <v>EASTSIDE</v>
      </c>
      <c r="D106">
        <f>'rockfish release'!D105</f>
        <v>822</v>
      </c>
      <c r="E106">
        <f>[1]logbook_release_forR!$E114</f>
        <v>795</v>
      </c>
      <c r="F106" s="50">
        <v>0.94230769199999997</v>
      </c>
      <c r="G106" s="50">
        <v>2.7272310000000001E-3</v>
      </c>
      <c r="H106" s="7">
        <f t="shared" si="77"/>
        <v>749.13461513999994</v>
      </c>
      <c r="I106">
        <f t="shared" si="84"/>
        <v>1723.6781727750001</v>
      </c>
      <c r="J106">
        <f t="shared" si="78"/>
        <v>41.517203335183837</v>
      </c>
      <c r="K106" s="6">
        <f t="shared" si="79"/>
        <v>81.373718536960311</v>
      </c>
      <c r="M106" s="2">
        <f>'rockfish release'!O105</f>
        <v>308.45738652222667</v>
      </c>
      <c r="N106">
        <f>'rockfish release'!P105</f>
        <v>251832.60026387597</v>
      </c>
      <c r="O106" s="25">
        <f t="shared" si="139"/>
        <v>0.79807692299999999</v>
      </c>
      <c r="P106" s="25">
        <f t="shared" si="139"/>
        <v>1.564565E-3</v>
      </c>
      <c r="Q106" s="13">
        <f t="shared" si="74"/>
        <v>246.17272191228034</v>
      </c>
      <c r="R106" s="2">
        <f t="shared" si="85"/>
        <v>160941.79644231198</v>
      </c>
      <c r="S106">
        <f t="shared" si="80"/>
        <v>401.17551824894798</v>
      </c>
      <c r="T106" s="6">
        <f t="shared" si="81"/>
        <v>786.30401576793804</v>
      </c>
      <c r="V106" s="13">
        <f t="shared" si="75"/>
        <v>995.30733705228022</v>
      </c>
      <c r="W106">
        <f t="shared" si="76"/>
        <v>162665.47461508698</v>
      </c>
      <c r="X106">
        <f t="shared" si="82"/>
        <v>403.31808119037629</v>
      </c>
      <c r="Y106" s="6">
        <f t="shared" si="83"/>
        <v>790.50343913313748</v>
      </c>
      <c r="Z106" s="14">
        <f t="shared" si="140"/>
        <v>0.40521964038248753</v>
      </c>
    </row>
    <row r="107" spans="1:26" x14ac:dyDescent="0.3">
      <c r="A107" t="str">
        <f>'rockfish release'!A106</f>
        <v>SC</v>
      </c>
      <c r="B107">
        <f>'rockfish release'!B106</f>
        <v>2007</v>
      </c>
      <c r="C107" t="str">
        <f>'rockfish release'!C106</f>
        <v>EASTSIDE</v>
      </c>
      <c r="D107">
        <f>'rockfish release'!D106</f>
        <v>2661</v>
      </c>
      <c r="E107">
        <f>[1]logbook_release_forR!$E115</f>
        <v>2611</v>
      </c>
      <c r="F107" s="50">
        <v>0.94230769199999997</v>
      </c>
      <c r="G107" s="50">
        <v>2.7272310000000001E-3</v>
      </c>
      <c r="H107" s="7">
        <f t="shared" si="77"/>
        <v>2460.3653838119999</v>
      </c>
      <c r="I107">
        <f t="shared" si="84"/>
        <v>18592.409168151</v>
      </c>
      <c r="J107">
        <f t="shared" si="78"/>
        <v>136.35398479014466</v>
      </c>
      <c r="K107" s="6">
        <f t="shared" si="79"/>
        <v>267.25381018868353</v>
      </c>
      <c r="M107" s="2">
        <f>'rockfish release'!O106</f>
        <v>998.54635709932472</v>
      </c>
      <c r="N107">
        <f>'rockfish release'!P106</f>
        <v>2639113.4727077819</v>
      </c>
      <c r="O107" s="25">
        <f t="shared" si="139"/>
        <v>0.89411764699999996</v>
      </c>
      <c r="P107" s="25">
        <f t="shared" si="139"/>
        <v>1.127039E-3</v>
      </c>
      <c r="Q107" s="13">
        <f t="shared" si="74"/>
        <v>892.81791923006995</v>
      </c>
      <c r="R107" s="2">
        <f t="shared" si="85"/>
        <v>2113927.8255702779</v>
      </c>
      <c r="S107">
        <f t="shared" si="80"/>
        <v>1453.9352893338403</v>
      </c>
      <c r="T107" s="6">
        <f t="shared" si="81"/>
        <v>2849.7131670943268</v>
      </c>
      <c r="V107" s="13">
        <f t="shared" si="75"/>
        <v>3353.1833030420698</v>
      </c>
      <c r="W107">
        <f t="shared" si="76"/>
        <v>2132520.2347384291</v>
      </c>
      <c r="X107">
        <f t="shared" si="82"/>
        <v>1460.3151148770696</v>
      </c>
      <c r="Y107" s="6">
        <f t="shared" si="83"/>
        <v>2862.2176251590563</v>
      </c>
      <c r="Z107" s="14">
        <f t="shared" si="140"/>
        <v>0.43550112919632061</v>
      </c>
    </row>
    <row r="108" spans="1:26" x14ac:dyDescent="0.3">
      <c r="A108" t="str">
        <f>'rockfish release'!A107</f>
        <v>SC</v>
      </c>
      <c r="B108">
        <f>'rockfish release'!B107</f>
        <v>2008</v>
      </c>
      <c r="C108" t="str">
        <f>'rockfish release'!C107</f>
        <v>EASTSIDE</v>
      </c>
      <c r="D108">
        <f>'rockfish release'!D107</f>
        <v>902</v>
      </c>
      <c r="E108">
        <f>[1]logbook_release_forR!$E116</f>
        <v>786</v>
      </c>
      <c r="F108" s="50">
        <v>0.94230769199999997</v>
      </c>
      <c r="G108" s="50">
        <v>2.7272310000000001E-3</v>
      </c>
      <c r="H108" s="7">
        <f t="shared" si="77"/>
        <v>740.65384591199995</v>
      </c>
      <c r="I108">
        <f t="shared" si="84"/>
        <v>1684.872402876</v>
      </c>
      <c r="J108">
        <f t="shared" si="78"/>
        <v>41.047197259691188</v>
      </c>
      <c r="K108" s="6">
        <f t="shared" si="79"/>
        <v>80.452506628994726</v>
      </c>
      <c r="M108" s="2">
        <f>'rockfish release'!O107</f>
        <v>338.47757012536294</v>
      </c>
      <c r="N108">
        <f>'rockfish release'!P107</f>
        <v>303236.44026658998</v>
      </c>
      <c r="O108" s="25">
        <f t="shared" si="139"/>
        <v>0.693333333</v>
      </c>
      <c r="P108" s="25">
        <f t="shared" si="139"/>
        <v>2.873273E-3</v>
      </c>
      <c r="Q108" s="13">
        <f t="shared" si="74"/>
        <v>234.67778184075911</v>
      </c>
      <c r="R108" s="2">
        <f t="shared" si="85"/>
        <v>146969.5895221291</v>
      </c>
      <c r="S108">
        <f t="shared" si="80"/>
        <v>383.36612985777589</v>
      </c>
      <c r="T108" s="6">
        <f t="shared" si="81"/>
        <v>751.39761452124071</v>
      </c>
      <c r="V108" s="13">
        <f t="shared" si="75"/>
        <v>975.331627752759</v>
      </c>
      <c r="W108">
        <f t="shared" si="76"/>
        <v>148654.4619250051</v>
      </c>
      <c r="X108">
        <f t="shared" si="82"/>
        <v>385.55733934786548</v>
      </c>
      <c r="Y108" s="6">
        <f t="shared" si="83"/>
        <v>755.6923851218163</v>
      </c>
      <c r="Z108" s="14">
        <f t="shared" si="140"/>
        <v>0.39530896812627719</v>
      </c>
    </row>
    <row r="109" spans="1:26" x14ac:dyDescent="0.3">
      <c r="A109" t="str">
        <f>'rockfish release'!A108</f>
        <v>SC</v>
      </c>
      <c r="B109">
        <f>'rockfish release'!B108</f>
        <v>2009</v>
      </c>
      <c r="C109" t="str">
        <f>'rockfish release'!C108</f>
        <v>EASTSIDE</v>
      </c>
      <c r="D109">
        <f>'rockfish release'!D108</f>
        <v>637</v>
      </c>
      <c r="E109">
        <f>[1]logbook_release_forR!$E117</f>
        <v>604</v>
      </c>
      <c r="F109">
        <f>IF([2]species_comp_Region2_forR!$G126&gt;49,[2]species_comp_Region2_forR!$AD126,[2]species_comp_Region2_forR!$AF126)</f>
        <v>1</v>
      </c>
      <c r="G109">
        <f>IF([2]species_comp_Region2_forR!$G126&gt;49,[2]species_comp_Region2_forR!$AE126,[2]species_comp_Region2_forR!$AG126)</f>
        <v>0</v>
      </c>
      <c r="H109" s="7">
        <f t="shared" si="77"/>
        <v>604</v>
      </c>
      <c r="I109">
        <f t="shared" si="84"/>
        <v>0</v>
      </c>
      <c r="J109">
        <f t="shared" si="78"/>
        <v>0</v>
      </c>
      <c r="K109" s="6">
        <f t="shared" si="79"/>
        <v>0</v>
      </c>
      <c r="M109" s="2">
        <f>'rockfish release'!O108</f>
        <v>239.03571193997368</v>
      </c>
      <c r="N109">
        <f>'rockfish release'!P108</f>
        <v>151233.21312399392</v>
      </c>
      <c r="O109" s="25">
        <f t="shared" si="139"/>
        <v>0.55882352899999999</v>
      </c>
      <c r="P109" s="25">
        <f t="shared" si="139"/>
        <v>3.6796979999999999E-3</v>
      </c>
      <c r="Q109" s="13">
        <f t="shared" si="74"/>
        <v>133.57878010332354</v>
      </c>
      <c r="R109" s="2">
        <f t="shared" si="85"/>
        <v>47994.416286535146</v>
      </c>
      <c r="S109">
        <f t="shared" si="80"/>
        <v>219.076279607207</v>
      </c>
      <c r="T109" s="6">
        <f t="shared" si="81"/>
        <v>429.38950803012568</v>
      </c>
      <c r="V109" s="13">
        <f t="shared" si="75"/>
        <v>737.57878010332354</v>
      </c>
      <c r="W109">
        <f t="shared" si="76"/>
        <v>47994.416286535146</v>
      </c>
      <c r="X109">
        <f t="shared" si="82"/>
        <v>219.076279607207</v>
      </c>
      <c r="Y109" s="6">
        <f t="shared" si="83"/>
        <v>429.38950803012568</v>
      </c>
      <c r="Z109" s="14">
        <f t="shared" si="140"/>
        <v>0.29702085460825994</v>
      </c>
    </row>
    <row r="110" spans="1:26" x14ac:dyDescent="0.3">
      <c r="A110" t="str">
        <f>'rockfish release'!A109</f>
        <v>SC</v>
      </c>
      <c r="B110">
        <f>'rockfish release'!B109</f>
        <v>2010</v>
      </c>
      <c r="C110" t="str">
        <f>'rockfish release'!C109</f>
        <v>EASTSIDE</v>
      </c>
      <c r="D110">
        <f>'rockfish release'!D109</f>
        <v>1209</v>
      </c>
      <c r="E110">
        <f>[1]logbook_release_forR!$E118</f>
        <v>1014</v>
      </c>
      <c r="F110" s="50">
        <v>0.94230769199999997</v>
      </c>
      <c r="G110" s="50">
        <v>2.7272310000000001E-3</v>
      </c>
      <c r="H110" s="7">
        <f t="shared" si="77"/>
        <v>955.499999688</v>
      </c>
      <c r="I110">
        <f t="shared" si="84"/>
        <v>2804.1280052760003</v>
      </c>
      <c r="J110">
        <f t="shared" si="78"/>
        <v>52.954017838838254</v>
      </c>
      <c r="K110" s="6">
        <f t="shared" si="79"/>
        <v>103.78987496412297</v>
      </c>
      <c r="M110" s="2">
        <f>'rockfish release'!O109</f>
        <v>453.6800247023989</v>
      </c>
      <c r="N110">
        <f>'rockfish release'!P109</f>
        <v>544779.70025382063</v>
      </c>
      <c r="O110" s="25">
        <f t="shared" si="139"/>
        <v>0.74806438500000005</v>
      </c>
      <c r="P110" s="25">
        <f t="shared" si="139"/>
        <v>6.3493509999999996E-3</v>
      </c>
      <c r="Q110" s="13">
        <f t="shared" si="74"/>
        <v>339.38186866578485</v>
      </c>
      <c r="R110" s="2">
        <f t="shared" si="85"/>
        <v>309624.75311845948</v>
      </c>
      <c r="S110">
        <f t="shared" si="80"/>
        <v>556.43935259690204</v>
      </c>
      <c r="T110" s="6">
        <f t="shared" si="81"/>
        <v>1090.621131089928</v>
      </c>
      <c r="V110" s="13">
        <f t="shared" si="75"/>
        <v>1294.8818683537847</v>
      </c>
      <c r="W110">
        <f t="shared" si="76"/>
        <v>312428.88112373551</v>
      </c>
      <c r="X110">
        <f t="shared" si="82"/>
        <v>558.95338009867646</v>
      </c>
      <c r="Y110" s="6">
        <f t="shared" si="83"/>
        <v>1095.5486249934058</v>
      </c>
      <c r="Z110" s="14">
        <f t="shared" si="140"/>
        <v>0.43166360867288045</v>
      </c>
    </row>
    <row r="111" spans="1:26" x14ac:dyDescent="0.3">
      <c r="A111" t="str">
        <f>'rockfish release'!A110</f>
        <v>SC</v>
      </c>
      <c r="B111">
        <f>'rockfish release'!B110</f>
        <v>2011</v>
      </c>
      <c r="C111" t="str">
        <f>'rockfish release'!C110</f>
        <v>EASTSIDE</v>
      </c>
      <c r="D111">
        <f>'rockfish release'!D110</f>
        <v>491</v>
      </c>
      <c r="E111">
        <f>[1]logbook_release_forR!$E119</f>
        <v>489</v>
      </c>
      <c r="F111" s="50">
        <v>0.94230769199999997</v>
      </c>
      <c r="G111" s="50">
        <v>2.7272310000000001E-3</v>
      </c>
      <c r="H111" s="7">
        <f t="shared" si="77"/>
        <v>460.78846138799997</v>
      </c>
      <c r="I111">
        <f t="shared" si="84"/>
        <v>652.13820395100004</v>
      </c>
      <c r="J111">
        <f t="shared" si="78"/>
        <v>25.536996768433834</v>
      </c>
      <c r="K111" s="6">
        <f t="shared" si="79"/>
        <v>50.052513666130316</v>
      </c>
      <c r="M111" s="2">
        <f>'rockfish release'!O110</f>
        <v>71.087542087542033</v>
      </c>
      <c r="N111">
        <f>'rockfish release'!P110</f>
        <v>14775.888674929201</v>
      </c>
      <c r="O111" s="25">
        <f t="shared" si="139"/>
        <v>0.71830985899999999</v>
      </c>
      <c r="P111" s="25">
        <f t="shared" si="139"/>
        <v>2.890583E-3</v>
      </c>
      <c r="Q111" s="13">
        <f t="shared" si="74"/>
        <v>51.062882333558882</v>
      </c>
      <c r="R111" s="2">
        <f t="shared" si="85"/>
        <v>7681.2196112034935</v>
      </c>
      <c r="S111">
        <f t="shared" si="80"/>
        <v>87.642567347171507</v>
      </c>
      <c r="T111" s="6">
        <f t="shared" si="81"/>
        <v>171.77943200045615</v>
      </c>
      <c r="V111" s="13">
        <f t="shared" si="75"/>
        <v>511.85134372155886</v>
      </c>
      <c r="W111">
        <f t="shared" si="76"/>
        <v>8333.3578151544934</v>
      </c>
      <c r="X111">
        <f t="shared" si="82"/>
        <v>91.28722700988618</v>
      </c>
      <c r="Y111" s="6">
        <f t="shared" si="83"/>
        <v>178.9229649393769</v>
      </c>
      <c r="Z111" s="14">
        <f t="shared" si="140"/>
        <v>0.17834714733023219</v>
      </c>
    </row>
    <row r="112" spans="1:26" x14ac:dyDescent="0.3">
      <c r="A112" t="str">
        <f>'rockfish release'!A111</f>
        <v>SC</v>
      </c>
      <c r="B112">
        <f>'rockfish release'!B111</f>
        <v>2012</v>
      </c>
      <c r="C112" t="str">
        <f>'rockfish release'!C111</f>
        <v>EASTSIDE</v>
      </c>
      <c r="D112">
        <f>'rockfish release'!D111</f>
        <v>540</v>
      </c>
      <c r="E112">
        <f>[1]logbook_release_forR!$E120</f>
        <v>524</v>
      </c>
      <c r="F112" s="50">
        <v>0.94230769199999997</v>
      </c>
      <c r="G112" s="50">
        <v>2.7272310000000001E-3</v>
      </c>
      <c r="H112" s="7">
        <f t="shared" si="77"/>
        <v>493.76923060799999</v>
      </c>
      <c r="I112">
        <f t="shared" si="84"/>
        <v>748.83217905599997</v>
      </c>
      <c r="J112">
        <f t="shared" si="78"/>
        <v>27.364798173127461</v>
      </c>
      <c r="K112" s="6">
        <f t="shared" si="79"/>
        <v>53.635004419329825</v>
      </c>
      <c r="M112" s="2">
        <f>'rockfish release'!O111</f>
        <v>458.47058823529403</v>
      </c>
      <c r="N112">
        <f>'rockfish release'!P111</f>
        <v>1490481.068122806</v>
      </c>
      <c r="O112" s="25">
        <f t="shared" si="139"/>
        <v>0.74509803900000005</v>
      </c>
      <c r="P112" s="25">
        <f t="shared" si="139"/>
        <v>1.2495189999999999E-3</v>
      </c>
      <c r="Q112" s="13">
        <f t="shared" si="74"/>
        <v>341.60553623329406</v>
      </c>
      <c r="R112" s="2">
        <f t="shared" si="85"/>
        <v>829597.02322843426</v>
      </c>
      <c r="S112">
        <f t="shared" si="80"/>
        <v>910.82216882794103</v>
      </c>
      <c r="T112" s="6">
        <f t="shared" si="81"/>
        <v>1785.2114509027645</v>
      </c>
      <c r="V112" s="13">
        <f t="shared" si="75"/>
        <v>835.3747668412941</v>
      </c>
      <c r="W112">
        <f t="shared" si="76"/>
        <v>830345.85540749028</v>
      </c>
      <c r="X112">
        <f t="shared" si="82"/>
        <v>911.23315095945134</v>
      </c>
      <c r="Y112" s="6">
        <f t="shared" si="83"/>
        <v>1786.0169758805246</v>
      </c>
      <c r="Z112" s="14">
        <f t="shared" si="140"/>
        <v>1.0908076077100004</v>
      </c>
    </row>
    <row r="113" spans="1:26" x14ac:dyDescent="0.3">
      <c r="A113" t="str">
        <f>'rockfish release'!A112</f>
        <v>SC</v>
      </c>
      <c r="B113">
        <f>'rockfish release'!B112</f>
        <v>2013</v>
      </c>
      <c r="C113" t="str">
        <f>'rockfish release'!C112</f>
        <v>EASTSIDE</v>
      </c>
      <c r="D113">
        <f>'rockfish release'!D112</f>
        <v>635</v>
      </c>
      <c r="E113">
        <f>[1]logbook_release_forR!$E121</f>
        <v>628</v>
      </c>
      <c r="F113" s="50">
        <v>0.94230769199999997</v>
      </c>
      <c r="G113" s="50">
        <v>2.7272310000000001E-3</v>
      </c>
      <c r="H113" s="7">
        <f t="shared" si="77"/>
        <v>591.76923057599993</v>
      </c>
      <c r="I113">
        <f t="shared" si="84"/>
        <v>1075.5762707040001</v>
      </c>
      <c r="J113">
        <f t="shared" si="78"/>
        <v>32.795979489931383</v>
      </c>
      <c r="K113" s="6">
        <f t="shared" si="79"/>
        <v>64.28011980026551</v>
      </c>
      <c r="M113" s="2">
        <f>'rockfish release'!O112</f>
        <v>47.370160528800739</v>
      </c>
      <c r="N113">
        <f>'rockfish release'!P112</f>
        <v>68725.118908531891</v>
      </c>
      <c r="O113" s="25">
        <f t="shared" si="139"/>
        <v>0.66871165600000004</v>
      </c>
      <c r="P113" s="25">
        <f t="shared" si="139"/>
        <v>1.3675079999999999E-3</v>
      </c>
      <c r="Q113" s="13">
        <f t="shared" si="74"/>
        <v>31.676978492200181</v>
      </c>
      <c r="R113" s="2">
        <f t="shared" si="85"/>
        <v>30829.224958332925</v>
      </c>
      <c r="S113">
        <f t="shared" si="80"/>
        <v>175.58253033355263</v>
      </c>
      <c r="T113" s="6">
        <f t="shared" si="81"/>
        <v>344.14175945376314</v>
      </c>
      <c r="V113" s="13">
        <f t="shared" si="75"/>
        <v>623.44620906820012</v>
      </c>
      <c r="W113">
        <f t="shared" si="76"/>
        <v>31904.801229036926</v>
      </c>
      <c r="X113">
        <f t="shared" si="82"/>
        <v>178.61915135011958</v>
      </c>
      <c r="Y113" s="6">
        <f t="shared" si="83"/>
        <v>350.09353664623438</v>
      </c>
      <c r="Z113" s="14">
        <f t="shared" si="140"/>
        <v>0.28650290715069543</v>
      </c>
    </row>
    <row r="114" spans="1:26" x14ac:dyDescent="0.3">
      <c r="A114" t="str">
        <f>'rockfish release'!A113</f>
        <v>SC</v>
      </c>
      <c r="B114">
        <f>'rockfish release'!B113</f>
        <v>2014</v>
      </c>
      <c r="C114" t="str">
        <f>'rockfish release'!C113</f>
        <v>EASTSIDE</v>
      </c>
      <c r="D114">
        <f>'rockfish release'!D113</f>
        <v>835</v>
      </c>
      <c r="E114">
        <f>[1]logbook_release_forR!$E122</f>
        <v>825</v>
      </c>
      <c r="F114" s="50">
        <v>0.94230769199999997</v>
      </c>
      <c r="G114" s="50">
        <v>2.7272310000000001E-3</v>
      </c>
      <c r="H114" s="7">
        <f t="shared" si="77"/>
        <v>777.40384589999996</v>
      </c>
      <c r="I114">
        <f t="shared" si="84"/>
        <v>1856.2215993750001</v>
      </c>
      <c r="J114">
        <f t="shared" si="78"/>
        <v>43.083890253492662</v>
      </c>
      <c r="K114" s="6">
        <f t="shared" si="79"/>
        <v>84.444424896845618</v>
      </c>
      <c r="M114" s="2">
        <f>'rockfish release'!O113</f>
        <v>34.065210407966561</v>
      </c>
      <c r="N114">
        <f>'rockfish release'!P113</f>
        <v>3250.7424273281285</v>
      </c>
      <c r="O114" s="25">
        <f t="shared" si="139"/>
        <v>0.77777777800000003</v>
      </c>
      <c r="P114" s="25">
        <f t="shared" si="139"/>
        <v>1.382716E-3</v>
      </c>
      <c r="Q114" s="13">
        <f t="shared" si="74"/>
        <v>26.495163658210707</v>
      </c>
      <c r="R114" s="2">
        <f t="shared" si="85"/>
        <v>1972.5979170747</v>
      </c>
      <c r="S114">
        <f t="shared" si="80"/>
        <v>44.413938319796635</v>
      </c>
      <c r="T114" s="6">
        <f t="shared" si="81"/>
        <v>87.051319106801401</v>
      </c>
      <c r="V114" s="13">
        <f t="shared" si="75"/>
        <v>803.89900955821065</v>
      </c>
      <c r="W114">
        <f t="shared" si="76"/>
        <v>3828.8195164497001</v>
      </c>
      <c r="X114">
        <f t="shared" si="82"/>
        <v>61.877455639753805</v>
      </c>
      <c r="Y114" s="6">
        <f t="shared" si="83"/>
        <v>121.27981305391745</v>
      </c>
      <c r="Z114" s="14">
        <f t="shared" si="140"/>
        <v>7.6971677914815531E-2</v>
      </c>
    </row>
    <row r="115" spans="1:26" x14ac:dyDescent="0.3">
      <c r="A115" t="str">
        <f>'rockfish release'!A114</f>
        <v>SC</v>
      </c>
      <c r="B115">
        <f>'rockfish release'!B114</f>
        <v>2015</v>
      </c>
      <c r="C115" t="str">
        <f>'rockfish release'!C114</f>
        <v>EASTSIDE</v>
      </c>
      <c r="D115">
        <f>'rockfish release'!D114</f>
        <v>769</v>
      </c>
      <c r="E115">
        <f>[1]logbook_release_forR!$E123</f>
        <v>758</v>
      </c>
      <c r="F115" s="50">
        <v>0.94230769199999997</v>
      </c>
      <c r="G115" s="50">
        <v>2.7272310000000001E-3</v>
      </c>
      <c r="H115" s="7">
        <f t="shared" si="77"/>
        <v>714.26923053600001</v>
      </c>
      <c r="I115">
        <f t="shared" si="84"/>
        <v>1566.9687522839999</v>
      </c>
      <c r="J115">
        <f t="shared" si="78"/>
        <v>39.584956135936288</v>
      </c>
      <c r="K115" s="6">
        <f t="shared" si="79"/>
        <v>77.586514026435125</v>
      </c>
      <c r="M115" s="2">
        <f>'rockfish release'!O114</f>
        <v>51.545289855072497</v>
      </c>
      <c r="N115">
        <f>'rockfish release'!P114</f>
        <v>68872.735103343221</v>
      </c>
      <c r="O115" s="25">
        <f t="shared" si="139"/>
        <v>0.73157894700000003</v>
      </c>
      <c r="P115" s="25">
        <f t="shared" si="139"/>
        <v>5.1813E-4</v>
      </c>
      <c r="Q115" s="13">
        <f t="shared" si="74"/>
        <v>37.709448874983721</v>
      </c>
      <c r="R115" s="2">
        <f t="shared" si="85"/>
        <v>36898.283641737864</v>
      </c>
      <c r="S115">
        <f t="shared" si="80"/>
        <v>192.08925956892506</v>
      </c>
      <c r="T115" s="6">
        <f t="shared" si="81"/>
        <v>376.49494875509311</v>
      </c>
      <c r="V115" s="13">
        <f t="shared" si="75"/>
        <v>751.97867941098377</v>
      </c>
      <c r="W115">
        <f t="shared" si="76"/>
        <v>38465.252394021867</v>
      </c>
      <c r="X115">
        <f t="shared" si="82"/>
        <v>196.12560361671768</v>
      </c>
      <c r="Y115" s="6">
        <f t="shared" si="83"/>
        <v>384.40618308876662</v>
      </c>
      <c r="Z115" s="14">
        <f t="shared" si="140"/>
        <v>0.26081271848071624</v>
      </c>
    </row>
    <row r="116" spans="1:26" x14ac:dyDescent="0.3">
      <c r="A116" t="str">
        <f>'rockfish release'!A115</f>
        <v>SC</v>
      </c>
      <c r="B116">
        <f>'rockfish release'!B115</f>
        <v>2016</v>
      </c>
      <c r="C116" t="str">
        <f>'rockfish release'!C115</f>
        <v>EASTSIDE</v>
      </c>
      <c r="D116">
        <f>'rockfish release'!D115</f>
        <v>1006</v>
      </c>
      <c r="E116">
        <f>[1]logbook_release_forR!$E124</f>
        <v>996</v>
      </c>
      <c r="F116">
        <f>IF([2]species_comp_Region2_forR!$G133&gt;49,[2]species_comp_Region2_forR!$AD133,[2]species_comp_Region2_forR!$AF133)</f>
        <v>0.90384615400000001</v>
      </c>
      <c r="G116">
        <f>IF([2]species_comp_Region2_forR!$G133&gt;49,[2]species_comp_Region2_forR!$AE133,[2]species_comp_Region2_forR!$AG133)</f>
        <v>1.704084E-3</v>
      </c>
      <c r="H116" s="7">
        <f t="shared" si="77"/>
        <v>900.23076938400004</v>
      </c>
      <c r="I116">
        <f t="shared" si="84"/>
        <v>1690.478593344</v>
      </c>
      <c r="J116">
        <f t="shared" si="78"/>
        <v>41.115430112598844</v>
      </c>
      <c r="K116" s="6">
        <f t="shared" si="79"/>
        <v>80.586243020693729</v>
      </c>
      <c r="M116" s="2">
        <f>'rockfish release'!O115</f>
        <v>738.60291734197722</v>
      </c>
      <c r="N116">
        <f>'rockfish release'!P115</f>
        <v>1565888.8041370797</v>
      </c>
      <c r="O116" s="25">
        <f t="shared" si="139"/>
        <v>0.83437499999999998</v>
      </c>
      <c r="P116" s="25">
        <f t="shared" si="139"/>
        <v>4.3320799999999998E-4</v>
      </c>
      <c r="Q116" s="13">
        <f t="shared" si="74"/>
        <v>616.27180915721226</v>
      </c>
      <c r="R116" s="2">
        <f t="shared" si="85"/>
        <v>1091057.7220673584</v>
      </c>
      <c r="S116">
        <f t="shared" si="80"/>
        <v>1044.5370850608217</v>
      </c>
      <c r="T116" s="6">
        <f t="shared" si="81"/>
        <v>2047.2926867192105</v>
      </c>
      <c r="V116" s="13">
        <f t="shared" si="75"/>
        <v>1516.5025785412122</v>
      </c>
      <c r="W116">
        <f t="shared" si="76"/>
        <v>1092748.2006607025</v>
      </c>
      <c r="X116">
        <f t="shared" si="82"/>
        <v>1045.3459717532289</v>
      </c>
      <c r="Y116" s="6">
        <f t="shared" si="83"/>
        <v>2048.8781046363288</v>
      </c>
      <c r="Z116" s="14">
        <f t="shared" si="140"/>
        <v>0.68931367908308561</v>
      </c>
    </row>
    <row r="117" spans="1:26" x14ac:dyDescent="0.3">
      <c r="A117" t="str">
        <f>'rockfish release'!A116</f>
        <v>SC</v>
      </c>
      <c r="B117">
        <f>'rockfish release'!B116</f>
        <v>2017</v>
      </c>
      <c r="C117" t="str">
        <f>'rockfish release'!C116</f>
        <v>EASTSIDE</v>
      </c>
      <c r="D117">
        <f>'rockfish release'!D116</f>
        <v>745</v>
      </c>
      <c r="E117">
        <f>[1]logbook_release_forR!$E125</f>
        <v>745</v>
      </c>
      <c r="F117">
        <f>IF([2]species_comp_Region2_forR!$G134&gt;49,[2]species_comp_Region2_forR!$AD134,[2]species_comp_Region2_forR!$AF134)</f>
        <v>0.92307692299999999</v>
      </c>
      <c r="G117">
        <f>IF([2]species_comp_Region2_forR!$G134&gt;49,[2]species_comp_Region2_forR!$AE134,[2]species_comp_Region2_forR!$AG134)</f>
        <v>6.1211999999999996E-4</v>
      </c>
      <c r="H117" s="7">
        <f t="shared" si="77"/>
        <v>687.69230763500002</v>
      </c>
      <c r="I117">
        <f t="shared" si="84"/>
        <v>339.74190299999998</v>
      </c>
      <c r="J117">
        <f t="shared" si="78"/>
        <v>18.432088948353087</v>
      </c>
      <c r="K117" s="6">
        <f t="shared" si="79"/>
        <v>36.126894338772047</v>
      </c>
      <c r="M117" s="2">
        <f>'rockfish release'!O116</f>
        <v>808.65048543689318</v>
      </c>
      <c r="N117">
        <f>'rockfish release'!P116</f>
        <v>3209969.2258852636</v>
      </c>
      <c r="O117" s="25">
        <f t="shared" si="139"/>
        <v>0.712121212</v>
      </c>
      <c r="P117" s="25">
        <f t="shared" si="139"/>
        <v>6.2311400000000002E-4</v>
      </c>
      <c r="Q117" s="13">
        <f t="shared" si="74"/>
        <v>575.85716377370875</v>
      </c>
      <c r="R117" s="2">
        <f t="shared" si="85"/>
        <v>1630236.3867319843</v>
      </c>
      <c r="S117">
        <f t="shared" si="80"/>
        <v>1276.8071063132381</v>
      </c>
      <c r="T117" s="6">
        <f t="shared" si="81"/>
        <v>2502.5419283739466</v>
      </c>
      <c r="V117" s="13">
        <f t="shared" si="75"/>
        <v>1263.5494714087088</v>
      </c>
      <c r="W117">
        <f t="shared" si="76"/>
        <v>1630576.1286349844</v>
      </c>
      <c r="X117">
        <f t="shared" si="82"/>
        <v>1276.9401429334832</v>
      </c>
      <c r="Y117" s="6">
        <f t="shared" si="83"/>
        <v>2502.8026801496271</v>
      </c>
      <c r="Z117" s="14">
        <f t="shared" si="140"/>
        <v>1.010597663033997</v>
      </c>
    </row>
    <row r="118" spans="1:26" x14ac:dyDescent="0.3">
      <c r="A118" t="str">
        <f>'rockfish release'!A117</f>
        <v>SC</v>
      </c>
      <c r="B118">
        <f>'rockfish release'!B117</f>
        <v>2018</v>
      </c>
      <c r="C118" t="str">
        <f>'rockfish release'!C117</f>
        <v>EASTSIDE</v>
      </c>
      <c r="D118">
        <f>'rockfish release'!D117</f>
        <v>730</v>
      </c>
      <c r="E118">
        <f>[1]logbook_release_forR!$E126</f>
        <v>659</v>
      </c>
      <c r="F118" s="50">
        <v>0.94230769199999997</v>
      </c>
      <c r="G118" s="50">
        <v>2.7272310000000001E-3</v>
      </c>
      <c r="H118" s="7">
        <f t="shared" si="77"/>
        <v>620.98076902799994</v>
      </c>
      <c r="I118">
        <f t="shared" si="84"/>
        <v>1184.3846059110001</v>
      </c>
      <c r="J118">
        <f t="shared" si="78"/>
        <v>34.414889305517171</v>
      </c>
      <c r="K118" s="6">
        <f t="shared" si="79"/>
        <v>67.453183038813648</v>
      </c>
      <c r="M118" s="2">
        <f>'rockfish release'!O117</f>
        <v>218.11574697173626</v>
      </c>
      <c r="N118">
        <f>'rockfish release'!P117</f>
        <v>204519.58191929138</v>
      </c>
      <c r="O118" s="25">
        <f t="shared" si="139"/>
        <v>0.75919732399999995</v>
      </c>
      <c r="P118" s="25">
        <f t="shared" si="139"/>
        <v>6.13479E-4</v>
      </c>
      <c r="Q118" s="13">
        <f t="shared" si="74"/>
        <v>165.59289142320327</v>
      </c>
      <c r="R118" s="2">
        <f t="shared" si="85"/>
        <v>118035.76899959298</v>
      </c>
      <c r="S118">
        <f t="shared" si="80"/>
        <v>343.56334059324922</v>
      </c>
      <c r="T118" s="6">
        <f t="shared" si="81"/>
        <v>673.38414756276848</v>
      </c>
      <c r="V118" s="13">
        <f>Q118+H118</f>
        <v>786.57366045120318</v>
      </c>
      <c r="W118">
        <f t="shared" si="76"/>
        <v>119220.15360550399</v>
      </c>
      <c r="X118">
        <f t="shared" si="82"/>
        <v>345.2827154745861</v>
      </c>
      <c r="Y118" s="6">
        <f t="shared" si="83"/>
        <v>676.75412233018869</v>
      </c>
      <c r="Z118" s="14">
        <f t="shared" si="140"/>
        <v>0.43897060483378147</v>
      </c>
    </row>
    <row r="119" spans="1:26" x14ac:dyDescent="0.3">
      <c r="A119" t="str">
        <f>'rockfish release'!A118</f>
        <v>SC</v>
      </c>
      <c r="B119">
        <f>'rockfish release'!B118</f>
        <v>2019</v>
      </c>
      <c r="C119" t="str">
        <f>'rockfish release'!C118</f>
        <v>EASTSIDE</v>
      </c>
      <c r="D119">
        <f>'rockfish release'!D118</f>
        <v>675</v>
      </c>
      <c r="E119">
        <f>[1]logbook_release_forR!$E127</f>
        <v>675</v>
      </c>
      <c r="F119" s="50">
        <v>0.94230769199999997</v>
      </c>
      <c r="G119" s="50">
        <v>2.7272310000000001E-3</v>
      </c>
      <c r="H119" s="7">
        <f t="shared" ref="H119:H121" si="141">E119*F119</f>
        <v>636.05769209999994</v>
      </c>
      <c r="I119">
        <f t="shared" ref="I119:I121" si="142">(E119^2)*G119</f>
        <v>1242.594624375</v>
      </c>
      <c r="J119">
        <f t="shared" ref="J119:J121" si="143">SQRT(I119)</f>
        <v>35.250455661948543</v>
      </c>
      <c r="K119" s="6">
        <f t="shared" ref="K119:K121" si="144">(1.96*J119)</f>
        <v>69.090893097419141</v>
      </c>
      <c r="M119" s="2">
        <f>'rockfish release'!O118</f>
        <v>437.38789237668175</v>
      </c>
      <c r="N119">
        <f>'rockfish release'!P118</f>
        <v>2196614.6727796867</v>
      </c>
      <c r="O119" s="25">
        <f t="shared" si="139"/>
        <v>0.78749999999999998</v>
      </c>
      <c r="P119" s="25">
        <f t="shared" si="139"/>
        <v>7.0018299999999995E-4</v>
      </c>
      <c r="Q119" s="13">
        <f t="shared" ref="Q119:Q121" si="145">M119*O119</f>
        <v>344.44296524663685</v>
      </c>
      <c r="R119" s="2">
        <f t="shared" si="85"/>
        <v>1363916.3011447317</v>
      </c>
      <c r="S119">
        <f t="shared" ref="S119:S121" si="146">SQRT(R119)</f>
        <v>1167.8682721714515</v>
      </c>
      <c r="T119" s="6">
        <f t="shared" ref="T119:T121" si="147">(1.96*S119)</f>
        <v>2289.021813456045</v>
      </c>
      <c r="V119" s="13">
        <f t="shared" ref="V119:V121" si="148">Q119+H119</f>
        <v>980.50065734663679</v>
      </c>
      <c r="W119">
        <f t="shared" ref="W119:W121" si="149">R119+I119</f>
        <v>1365158.8957691067</v>
      </c>
      <c r="X119">
        <f t="shared" ref="X119:X121" si="150">SQRT(W119)</f>
        <v>1168.4001436875583</v>
      </c>
      <c r="Y119" s="6">
        <f t="shared" ref="Y119:Y121" si="151">(1.96*X119)</f>
        <v>2290.064281627614</v>
      </c>
      <c r="Z119" s="14">
        <f t="shared" si="140"/>
        <v>1.1916362675874201</v>
      </c>
    </row>
    <row r="120" spans="1:26" x14ac:dyDescent="0.3">
      <c r="A120" t="str">
        <f>'rockfish release'!A119</f>
        <v>SC</v>
      </c>
      <c r="B120">
        <f>'rockfish release'!B119</f>
        <v>2020</v>
      </c>
      <c r="C120" t="str">
        <f>'rockfish release'!C119</f>
        <v>EASTSIDE</v>
      </c>
      <c r="D120">
        <f>'rockfish release'!D119</f>
        <v>339</v>
      </c>
      <c r="E120">
        <v>336</v>
      </c>
      <c r="F120" s="50">
        <v>0.94230769199999997</v>
      </c>
      <c r="G120" s="50">
        <v>2.7272310000000001E-3</v>
      </c>
      <c r="H120" s="7">
        <f t="shared" si="141"/>
        <v>316.61538451199999</v>
      </c>
      <c r="I120">
        <f t="shared" si="142"/>
        <v>307.893470976</v>
      </c>
      <c r="J120">
        <f t="shared" si="143"/>
        <v>17.546893485058831</v>
      </c>
      <c r="K120" s="6">
        <f t="shared" si="144"/>
        <v>34.391911230715309</v>
      </c>
      <c r="M120" s="2">
        <f>'rockfish release'!O119</f>
        <v>60.573667711598716</v>
      </c>
      <c r="N120">
        <f>'rockfish release'!P119</f>
        <v>19870.279112585948</v>
      </c>
      <c r="O120" s="25">
        <f t="shared" si="139"/>
        <v>0.72222222199999997</v>
      </c>
      <c r="P120" s="25">
        <f t="shared" si="139"/>
        <v>1.8749280000000001E-3</v>
      </c>
      <c r="Q120" s="13">
        <f t="shared" si="145"/>
        <v>43.747648889360477</v>
      </c>
      <c r="R120" s="2">
        <f t="shared" si="85"/>
        <v>10408.570474365224</v>
      </c>
      <c r="S120">
        <f t="shared" si="146"/>
        <v>102.02240182609515</v>
      </c>
      <c r="T120" s="6">
        <f t="shared" si="147"/>
        <v>199.96390757914648</v>
      </c>
      <c r="V120" s="13">
        <f t="shared" si="148"/>
        <v>360.36303340136044</v>
      </c>
      <c r="W120">
        <f t="shared" si="149"/>
        <v>10716.463945341224</v>
      </c>
      <c r="X120">
        <f t="shared" si="150"/>
        <v>103.52035522225194</v>
      </c>
      <c r="Y120" s="6">
        <f t="shared" si="151"/>
        <v>202.8998962356138</v>
      </c>
      <c r="Z120" s="14">
        <f t="shared" ref="Z120:Z121" si="152">X120/V120</f>
        <v>0.28726685488562415</v>
      </c>
    </row>
    <row r="121" spans="1:26" x14ac:dyDescent="0.3">
      <c r="A121" t="str">
        <f>'rockfish release'!A120</f>
        <v>SC</v>
      </c>
      <c r="B121">
        <f>'rockfish release'!B120</f>
        <v>2021</v>
      </c>
      <c r="C121" t="str">
        <f>'rockfish release'!C120</f>
        <v>EASTSIDE</v>
      </c>
      <c r="D121">
        <f>'rockfish release'!D120</f>
        <v>693</v>
      </c>
      <c r="E121">
        <v>678</v>
      </c>
      <c r="F121" s="50">
        <v>0.94230769199999997</v>
      </c>
      <c r="G121" s="50">
        <v>2.7272310000000001E-3</v>
      </c>
      <c r="H121" s="7">
        <f t="shared" si="141"/>
        <v>638.88461517600001</v>
      </c>
      <c r="I121">
        <f t="shared" si="142"/>
        <v>1253.664455004</v>
      </c>
      <c r="J121">
        <f t="shared" si="143"/>
        <v>35.407124353779423</v>
      </c>
      <c r="K121" s="6">
        <f t="shared" si="144"/>
        <v>69.397963733407664</v>
      </c>
      <c r="M121" s="2">
        <f>'rockfish release'!O120</f>
        <v>85.191184675469572</v>
      </c>
      <c r="N121">
        <f>'rockfish release'!P120</f>
        <v>15324.425629185775</v>
      </c>
      <c r="O121" s="25">
        <f t="shared" si="139"/>
        <v>0.89705882400000003</v>
      </c>
      <c r="P121" s="25">
        <f t="shared" si="139"/>
        <v>4.5489800000000002E-4</v>
      </c>
      <c r="Q121" s="13">
        <f t="shared" si="145"/>
        <v>76.421503940143552</v>
      </c>
      <c r="R121" s="2">
        <f t="shared" si="85"/>
        <v>12342.060514726394</v>
      </c>
      <c r="S121">
        <f t="shared" si="146"/>
        <v>111.09482667850197</v>
      </c>
      <c r="T121" s="6">
        <f t="shared" si="147"/>
        <v>217.74586028986386</v>
      </c>
      <c r="V121" s="13">
        <f t="shared" si="148"/>
        <v>715.30611911614358</v>
      </c>
      <c r="W121">
        <f t="shared" si="149"/>
        <v>13595.724969730394</v>
      </c>
      <c r="X121">
        <f t="shared" si="150"/>
        <v>116.6007074152228</v>
      </c>
      <c r="Y121" s="6">
        <f t="shared" si="151"/>
        <v>228.5373865338367</v>
      </c>
      <c r="Z121" s="14">
        <f t="shared" si="152"/>
        <v>0.16300812239562354</v>
      </c>
    </row>
    <row r="122" spans="1:26" x14ac:dyDescent="0.3">
      <c r="A122" t="s">
        <v>147</v>
      </c>
      <c r="B122">
        <v>2022</v>
      </c>
      <c r="C122" t="s">
        <v>33</v>
      </c>
      <c r="D122">
        <v>281</v>
      </c>
      <c r="E122">
        <v>271</v>
      </c>
      <c r="F122" s="50">
        <v>0.94230769199999997</v>
      </c>
      <c r="G122" s="50">
        <v>2.7272310000000001E-3</v>
      </c>
      <c r="H122" s="7">
        <f t="shared" ref="H122" si="153">E122*F122</f>
        <v>255.36538453200001</v>
      </c>
      <c r="I122">
        <f t="shared" ref="I122" si="154">(E122^2)*G122</f>
        <v>200.290571871</v>
      </c>
      <c r="J122">
        <f t="shared" ref="J122" si="155">SQRT(I122)</f>
        <v>14.152405162056377</v>
      </c>
      <c r="K122" s="6">
        <f t="shared" ref="K122" si="156">(1.96*J122)</f>
        <v>27.738714117630497</v>
      </c>
      <c r="M122" s="2">
        <f>'rockfish release'!O121</f>
        <v>113.51001082251082</v>
      </c>
      <c r="N122">
        <f>'rockfish release'!P121</f>
        <v>23962.778179496378</v>
      </c>
      <c r="O122" s="25">
        <f t="shared" si="139"/>
        <v>0.946428571</v>
      </c>
      <c r="P122" s="25">
        <f t="shared" si="139"/>
        <v>4.5677100000000002E-4</v>
      </c>
      <c r="Q122" s="13">
        <f t="shared" ref="Q122" si="157">M122*O122</f>
        <v>107.42911733694345</v>
      </c>
      <c r="R122" s="2">
        <f t="shared" si="85"/>
        <v>21480.939147423815</v>
      </c>
      <c r="S122">
        <f t="shared" ref="S122" si="158">SQRT(R122)</f>
        <v>146.56377160616404</v>
      </c>
      <c r="T122" s="6">
        <f t="shared" ref="T122" si="159">(1.96*S122)</f>
        <v>287.26499234808153</v>
      </c>
      <c r="V122" s="13">
        <f t="shared" ref="V122" si="160">Q122+H122</f>
        <v>362.79450186894348</v>
      </c>
      <c r="W122">
        <f t="shared" ref="W122" si="161">R122+I122</f>
        <v>21681.229719294814</v>
      </c>
      <c r="X122">
        <f t="shared" ref="X122" si="162">SQRT(W122)</f>
        <v>147.24547435929844</v>
      </c>
      <c r="Y122" s="6">
        <f t="shared" ref="Y122" si="163">(1.96*X122)</f>
        <v>288.60112974422492</v>
      </c>
      <c r="Z122" s="14">
        <f t="shared" ref="Z122" si="164">X122/V122</f>
        <v>0.40586467986907271</v>
      </c>
    </row>
    <row r="123" spans="1:26" x14ac:dyDescent="0.3">
      <c r="A123" t="str">
        <f>'rockfish release'!A122</f>
        <v>SC</v>
      </c>
      <c r="B123">
        <f>'rockfish release'!B122</f>
        <v>1999</v>
      </c>
      <c r="C123" t="str">
        <f>'rockfish release'!C122</f>
        <v>NG</v>
      </c>
      <c r="D123">
        <f>'rockfish release'!D122</f>
        <v>3209</v>
      </c>
      <c r="E123">
        <f>[1]logbook_release_forR!$E149</f>
        <v>3084</v>
      </c>
      <c r="F123">
        <v>0.93184353799999997</v>
      </c>
      <c r="G123">
        <v>2.6463000000000002E-4</v>
      </c>
      <c r="H123" s="7">
        <f t="shared" si="77"/>
        <v>2873.8054711919999</v>
      </c>
      <c r="I123">
        <f t="shared" si="84"/>
        <v>2516.9107492800003</v>
      </c>
      <c r="J123">
        <f t="shared" si="78"/>
        <v>50.168822482494051</v>
      </c>
      <c r="K123" s="6">
        <f t="shared" si="79"/>
        <v>98.330892065688332</v>
      </c>
      <c r="M123" s="2">
        <f>'rockfish release'!O122</f>
        <v>3707.3175962775076</v>
      </c>
      <c r="N123">
        <f>'rockfish release'!P122</f>
        <v>2137459.1917773169</v>
      </c>
      <c r="O123">
        <v>0.57976282899999998</v>
      </c>
      <c r="P123">
        <v>1.624253E-3</v>
      </c>
      <c r="Q123" s="13">
        <f t="shared" si="74"/>
        <v>2149.3649376193275</v>
      </c>
      <c r="R123" s="2">
        <f t="shared" si="85"/>
        <v>744249.17677261343</v>
      </c>
      <c r="S123">
        <f t="shared" si="80"/>
        <v>862.69877522378192</v>
      </c>
      <c r="T123" s="6">
        <f t="shared" si="81"/>
        <v>1690.8895994386125</v>
      </c>
      <c r="V123" s="13">
        <f t="shared" si="75"/>
        <v>5023.1704088113274</v>
      </c>
      <c r="W123">
        <f t="shared" si="76"/>
        <v>746766.08752189344</v>
      </c>
      <c r="X123">
        <f t="shared" si="82"/>
        <v>864.15628651413135</v>
      </c>
      <c r="Y123" s="6">
        <f t="shared" si="83"/>
        <v>1693.7463215676974</v>
      </c>
      <c r="Z123" s="14">
        <f>X123/V123</f>
        <v>0.17203403750712559</v>
      </c>
    </row>
    <row r="124" spans="1:26" x14ac:dyDescent="0.3">
      <c r="A124" t="str">
        <f>'rockfish release'!A123</f>
        <v>SC</v>
      </c>
      <c r="B124">
        <f>'rockfish release'!B123</f>
        <v>2000</v>
      </c>
      <c r="C124" t="str">
        <f>'rockfish release'!C123</f>
        <v>NG</v>
      </c>
      <c r="D124">
        <f>'rockfish release'!D123</f>
        <v>6487</v>
      </c>
      <c r="E124">
        <f>[1]logbook_release_forR!$E150</f>
        <v>5410</v>
      </c>
      <c r="F124">
        <v>0.87924992300000004</v>
      </c>
      <c r="G124">
        <v>1.083362E-3</v>
      </c>
      <c r="H124" s="7">
        <f t="shared" si="77"/>
        <v>4756.7420834300001</v>
      </c>
      <c r="I124">
        <f t="shared" si="84"/>
        <v>31707.947352200001</v>
      </c>
      <c r="J124">
        <f t="shared" si="78"/>
        <v>178.06725513749012</v>
      </c>
      <c r="K124" s="6">
        <f t="shared" si="79"/>
        <v>349.01182006948062</v>
      </c>
      <c r="M124" s="2">
        <f>'rockfish release'!O123</f>
        <v>7494.3500302437496</v>
      </c>
      <c r="N124">
        <f>'rockfish release'!P123</f>
        <v>8734663.8024410233</v>
      </c>
      <c r="O124">
        <v>0.74264705900000005</v>
      </c>
      <c r="P124">
        <v>1.4157219999999999E-3</v>
      </c>
      <c r="Q124" s="13">
        <f t="shared" si="74"/>
        <v>5565.657009077082</v>
      </c>
      <c r="R124" s="2">
        <f t="shared" si="85"/>
        <v>4909262.7151590884</v>
      </c>
      <c r="S124">
        <f t="shared" si="80"/>
        <v>2215.685608374773</v>
      </c>
      <c r="T124" s="6">
        <f t="shared" si="81"/>
        <v>4342.7437924145552</v>
      </c>
      <c r="V124" s="13">
        <f t="shared" si="75"/>
        <v>10322.399092507083</v>
      </c>
      <c r="W124">
        <f t="shared" si="76"/>
        <v>4940970.6625112882</v>
      </c>
      <c r="X124">
        <f t="shared" si="82"/>
        <v>2222.8294272191215</v>
      </c>
      <c r="Y124" s="6">
        <f t="shared" si="83"/>
        <v>4356.7456773494778</v>
      </c>
      <c r="Z124" s="14">
        <f t="shared" ref="Z124:Z143" si="165">X124/V124</f>
        <v>0.21534038814994561</v>
      </c>
    </row>
    <row r="125" spans="1:26" x14ac:dyDescent="0.3">
      <c r="A125" t="str">
        <f>'rockfish release'!A124</f>
        <v>SC</v>
      </c>
      <c r="B125">
        <f>'rockfish release'!B124</f>
        <v>2001</v>
      </c>
      <c r="C125" t="str">
        <f>'rockfish release'!C124</f>
        <v>NG</v>
      </c>
      <c r="D125">
        <f>'rockfish release'!D124</f>
        <v>5305</v>
      </c>
      <c r="E125">
        <f>[1]logbook_release_forR!$E151</f>
        <v>5021</v>
      </c>
      <c r="F125">
        <v>0.91030543200000003</v>
      </c>
      <c r="G125">
        <v>5.0400900000000003E-4</v>
      </c>
      <c r="H125" s="7">
        <f t="shared" si="77"/>
        <v>4570.6435740719999</v>
      </c>
      <c r="I125">
        <f t="shared" si="84"/>
        <v>12706.289157969</v>
      </c>
      <c r="J125">
        <f t="shared" si="78"/>
        <v>112.7221768684805</v>
      </c>
      <c r="K125" s="6">
        <f t="shared" si="79"/>
        <v>220.93546666222178</v>
      </c>
      <c r="M125" s="2">
        <f>'rockfish release'!O124</f>
        <v>6128.8002020106505</v>
      </c>
      <c r="N125">
        <f>'rockfish release'!P124</f>
        <v>5841564.4717163835</v>
      </c>
      <c r="O125">
        <v>0.73493975899999997</v>
      </c>
      <c r="P125">
        <v>1.1806259999999999E-3</v>
      </c>
      <c r="Q125" s="13">
        <f t="shared" si="74"/>
        <v>4504.2989434248584</v>
      </c>
      <c r="R125" s="2">
        <f t="shared" si="85"/>
        <v>3206485.4957436416</v>
      </c>
      <c r="S125">
        <f t="shared" si="80"/>
        <v>1790.6662156146358</v>
      </c>
      <c r="T125" s="6">
        <f t="shared" si="81"/>
        <v>3509.7057826046862</v>
      </c>
      <c r="V125" s="13">
        <f t="shared" si="75"/>
        <v>9074.9425174968583</v>
      </c>
      <c r="W125">
        <f t="shared" si="76"/>
        <v>3219191.7849016106</v>
      </c>
      <c r="X125">
        <f t="shared" si="82"/>
        <v>1794.2106300269238</v>
      </c>
      <c r="Y125" s="6">
        <f t="shared" si="83"/>
        <v>3516.6528348527704</v>
      </c>
      <c r="Z125" s="14">
        <f t="shared" si="165"/>
        <v>0.19771041266295766</v>
      </c>
    </row>
    <row r="126" spans="1:26" x14ac:dyDescent="0.3">
      <c r="A126" t="str">
        <f>'rockfish release'!A125</f>
        <v>SC</v>
      </c>
      <c r="B126">
        <f>'rockfish release'!B125</f>
        <v>2002</v>
      </c>
      <c r="C126" t="str">
        <f>'rockfish release'!C125</f>
        <v>NG</v>
      </c>
      <c r="D126">
        <f>'rockfish release'!D125</f>
        <v>3882</v>
      </c>
      <c r="E126">
        <f>[1]logbook_release_forR!$E152</f>
        <v>3608</v>
      </c>
      <c r="F126">
        <v>0.88527489999999998</v>
      </c>
      <c r="G126">
        <v>4.83635E-4</v>
      </c>
      <c r="H126" s="7">
        <f t="shared" si="77"/>
        <v>3194.0718391999999</v>
      </c>
      <c r="I126">
        <f t="shared" si="84"/>
        <v>6295.7979286399996</v>
      </c>
      <c r="J126">
        <f t="shared" si="78"/>
        <v>79.346064355076862</v>
      </c>
      <c r="K126" s="6">
        <f t="shared" si="79"/>
        <v>155.51828613595066</v>
      </c>
      <c r="M126" s="2">
        <f>'rockfish release'!O125</f>
        <v>4484.8260856183497</v>
      </c>
      <c r="N126">
        <f>'rockfish release'!P125</f>
        <v>3128019.5583049804</v>
      </c>
      <c r="O126">
        <v>0.75615469700000004</v>
      </c>
      <c r="P126">
        <v>6.6325499999999996E-4</v>
      </c>
      <c r="Q126" s="13">
        <f t="shared" si="74"/>
        <v>3391.2223098684394</v>
      </c>
      <c r="R126" s="2">
        <f t="shared" si="85"/>
        <v>1803922.6742416718</v>
      </c>
      <c r="S126">
        <f t="shared" si="80"/>
        <v>1343.1018852796208</v>
      </c>
      <c r="T126" s="6">
        <f t="shared" si="81"/>
        <v>2632.4796951480566</v>
      </c>
      <c r="V126" s="13">
        <f t="shared" si="75"/>
        <v>6585.2941490684389</v>
      </c>
      <c r="W126">
        <f t="shared" si="76"/>
        <v>1810218.4721703117</v>
      </c>
      <c r="X126">
        <f t="shared" si="82"/>
        <v>1345.443596800071</v>
      </c>
      <c r="Y126" s="6">
        <f t="shared" si="83"/>
        <v>2637.0694497281393</v>
      </c>
      <c r="Z126" s="14">
        <f t="shared" si="165"/>
        <v>0.20431032636414556</v>
      </c>
    </row>
    <row r="127" spans="1:26" x14ac:dyDescent="0.3">
      <c r="A127" t="str">
        <f>'rockfish release'!A126</f>
        <v>SC</v>
      </c>
      <c r="B127">
        <f>'rockfish release'!B126</f>
        <v>2003</v>
      </c>
      <c r="C127" t="str">
        <f>'rockfish release'!C126</f>
        <v>NG</v>
      </c>
      <c r="D127">
        <f>'rockfish release'!D126</f>
        <v>4229</v>
      </c>
      <c r="E127">
        <f>[1]logbook_release_forR!$E153</f>
        <v>3621</v>
      </c>
      <c r="F127">
        <v>0.892801917</v>
      </c>
      <c r="G127">
        <v>1.9027200000000001E-4</v>
      </c>
      <c r="H127" s="7">
        <f t="shared" si="77"/>
        <v>3232.835741457</v>
      </c>
      <c r="I127">
        <f t="shared" si="84"/>
        <v>2494.7781563520002</v>
      </c>
      <c r="J127">
        <f t="shared" si="78"/>
        <v>49.947754267354206</v>
      </c>
      <c r="K127" s="6">
        <f t="shared" si="79"/>
        <v>97.897598364014243</v>
      </c>
      <c r="M127" s="2">
        <f>'rockfish release'!O126</f>
        <v>4885.7108490674909</v>
      </c>
      <c r="N127">
        <f>'rockfish release'!P126</f>
        <v>3712220.5286072767</v>
      </c>
      <c r="O127">
        <v>0.80010162399999996</v>
      </c>
      <c r="P127">
        <v>5.2267700000000004E-4</v>
      </c>
      <c r="Q127" s="13">
        <f t="shared" si="74"/>
        <v>3909.0651847333183</v>
      </c>
      <c r="R127" s="2">
        <f t="shared" si="85"/>
        <v>2390841.4591608043</v>
      </c>
      <c r="S127">
        <f t="shared" si="80"/>
        <v>1546.2346067659992</v>
      </c>
      <c r="T127" s="6">
        <f t="shared" si="81"/>
        <v>3030.6198292613585</v>
      </c>
      <c r="V127" s="13">
        <f t="shared" si="75"/>
        <v>7141.9009261903184</v>
      </c>
      <c r="W127">
        <f t="shared" si="76"/>
        <v>2393336.2373171565</v>
      </c>
      <c r="X127">
        <f t="shared" si="82"/>
        <v>1547.0411233439002</v>
      </c>
      <c r="Y127" s="6">
        <f t="shared" si="83"/>
        <v>3032.2006017540443</v>
      </c>
      <c r="Z127" s="14">
        <f t="shared" si="165"/>
        <v>0.21661475555768223</v>
      </c>
    </row>
    <row r="128" spans="1:26" x14ac:dyDescent="0.3">
      <c r="A128" t="str">
        <f>'rockfish release'!A127</f>
        <v>SC</v>
      </c>
      <c r="B128">
        <f>'rockfish release'!B127</f>
        <v>2004</v>
      </c>
      <c r="C128" t="str">
        <f>'rockfish release'!C127</f>
        <v>NG</v>
      </c>
      <c r="D128">
        <f>'rockfish release'!D127</f>
        <v>4972</v>
      </c>
      <c r="E128">
        <f>[1]logbook_release_forR!$E154</f>
        <v>4578</v>
      </c>
      <c r="F128">
        <v>0.90127856799999995</v>
      </c>
      <c r="G128">
        <v>1.4011899999999999E-4</v>
      </c>
      <c r="H128" s="7">
        <f t="shared" ref="H128:H181" si="166">E128*F128</f>
        <v>4126.053284304</v>
      </c>
      <c r="I128">
        <f t="shared" ref="I128:I182" si="167">(E128^2)*G128</f>
        <v>2936.6257719959999</v>
      </c>
      <c r="J128">
        <f t="shared" ref="J128:J181" si="168">SQRT(I128)</f>
        <v>54.190642845384296</v>
      </c>
      <c r="K128" s="6">
        <f t="shared" ref="K128:K181" si="169">(1.96*J128)</f>
        <v>106.21365997695322</v>
      </c>
      <c r="M128" s="2">
        <f>'rockfish release'!O127</f>
        <v>5744.0894635998029</v>
      </c>
      <c r="N128">
        <f>'rockfish release'!P127</f>
        <v>5131220.0279598515</v>
      </c>
      <c r="O128">
        <v>0.72031376300000005</v>
      </c>
      <c r="P128">
        <v>4.58911E-4</v>
      </c>
      <c r="Q128" s="13">
        <f t="shared" ref="Q128:Q180" si="170">M128*O128</f>
        <v>4137.5466965342257</v>
      </c>
      <c r="R128" s="2">
        <f t="shared" si="85"/>
        <v>2679839.6904804022</v>
      </c>
      <c r="S128">
        <f t="shared" ref="S128:S181" si="171">SQRT(R128)</f>
        <v>1637.0215913299378</v>
      </c>
      <c r="T128" s="6">
        <f t="shared" ref="T128:T181" si="172">(1.96*S128)</f>
        <v>3208.5623190066781</v>
      </c>
      <c r="V128" s="13">
        <f t="shared" ref="V128:V180" si="173">Q128+H128</f>
        <v>8263.5999808382257</v>
      </c>
      <c r="W128">
        <f t="shared" ref="W128:W180" si="174">R128+I128</f>
        <v>2682776.3162523983</v>
      </c>
      <c r="X128">
        <f t="shared" ref="X128:X181" si="175">SQRT(W128)</f>
        <v>1637.9182874161941</v>
      </c>
      <c r="Y128" s="6">
        <f t="shared" ref="Y128:Y181" si="176">(1.96*X128)</f>
        <v>3210.3198433357402</v>
      </c>
      <c r="Z128" s="14">
        <f t="shared" si="165"/>
        <v>0.19820880623629247</v>
      </c>
    </row>
    <row r="129" spans="1:26" x14ac:dyDescent="0.3">
      <c r="A129" t="str">
        <f>'rockfish release'!A128</f>
        <v>SC</v>
      </c>
      <c r="B129">
        <f>'rockfish release'!B128</f>
        <v>2005</v>
      </c>
      <c r="C129" t="str">
        <f>'rockfish release'!C128</f>
        <v>NG</v>
      </c>
      <c r="D129">
        <f>'rockfish release'!D128</f>
        <v>4991</v>
      </c>
      <c r="E129">
        <f>[1]logbook_release_forR!$E155</f>
        <v>4462</v>
      </c>
      <c r="F129">
        <v>0.91241422000000005</v>
      </c>
      <c r="G129">
        <v>2.19545E-4</v>
      </c>
      <c r="H129" s="7">
        <f t="shared" si="166"/>
        <v>4071.1922496400002</v>
      </c>
      <c r="I129">
        <f t="shared" si="167"/>
        <v>4371.0188829799999</v>
      </c>
      <c r="J129">
        <f t="shared" si="168"/>
        <v>66.113681511318063</v>
      </c>
      <c r="K129" s="6">
        <f t="shared" si="169"/>
        <v>129.5828157621834</v>
      </c>
      <c r="M129" s="2">
        <f>'rockfish release'!O128</f>
        <v>5766.0399261517741</v>
      </c>
      <c r="N129">
        <f>'rockfish release'!P128</f>
        <v>5170511.8464407185</v>
      </c>
      <c r="O129">
        <v>0.65745444099999995</v>
      </c>
      <c r="P129">
        <v>9.2678200000000002E-4</v>
      </c>
      <c r="Q129" s="13">
        <f t="shared" si="170"/>
        <v>3790.9085564317957</v>
      </c>
      <c r="R129" s="2">
        <f t="shared" si="85"/>
        <v>2270539.6908906535</v>
      </c>
      <c r="S129">
        <f t="shared" si="171"/>
        <v>1506.8310094004084</v>
      </c>
      <c r="T129" s="6">
        <f t="shared" si="172"/>
        <v>2953.3887784248004</v>
      </c>
      <c r="V129" s="13">
        <f t="shared" si="173"/>
        <v>7862.1008060717959</v>
      </c>
      <c r="W129">
        <f t="shared" si="174"/>
        <v>2274910.7097736336</v>
      </c>
      <c r="X129">
        <f t="shared" si="175"/>
        <v>1508.2807131875795</v>
      </c>
      <c r="Y129" s="6">
        <f t="shared" si="176"/>
        <v>2956.2301978476557</v>
      </c>
      <c r="Z129" s="14">
        <f t="shared" si="165"/>
        <v>0.19184194535164881</v>
      </c>
    </row>
    <row r="130" spans="1:26" x14ac:dyDescent="0.3">
      <c r="A130" t="str">
        <f>'rockfish release'!A129</f>
        <v>SC</v>
      </c>
      <c r="B130">
        <f>'rockfish release'!B129</f>
        <v>2006</v>
      </c>
      <c r="C130" t="str">
        <f>'rockfish release'!C129</f>
        <v>NG</v>
      </c>
      <c r="D130">
        <f>'rockfish release'!D129</f>
        <v>3683</v>
      </c>
      <c r="E130">
        <f>[1]logbook_release_forR!$E156</f>
        <v>3243</v>
      </c>
      <c r="F130">
        <v>0.91806032699999995</v>
      </c>
      <c r="G130">
        <v>1.3174399999999999E-4</v>
      </c>
      <c r="H130" s="7">
        <f t="shared" si="166"/>
        <v>2977.2696404609997</v>
      </c>
      <c r="I130">
        <f t="shared" si="167"/>
        <v>1385.5581034559998</v>
      </c>
      <c r="J130">
        <f t="shared" si="168"/>
        <v>37.223085625133223</v>
      </c>
      <c r="K130" s="6">
        <f t="shared" si="169"/>
        <v>72.957247825261121</v>
      </c>
      <c r="M130" s="2">
        <f>'rockfish release'!O129</f>
        <v>4254.9238725740297</v>
      </c>
      <c r="N130">
        <f>'rockfish release'!P129</f>
        <v>2815540.8673867746</v>
      </c>
      <c r="O130">
        <v>0.59946611999999999</v>
      </c>
      <c r="P130">
        <v>7.7204699999999999E-4</v>
      </c>
      <c r="Q130" s="13">
        <f t="shared" si="170"/>
        <v>2550.682704787328</v>
      </c>
      <c r="R130" s="2">
        <f t="shared" si="85"/>
        <v>1027942.8815712456</v>
      </c>
      <c r="S130">
        <f t="shared" si="171"/>
        <v>1013.8751804690978</v>
      </c>
      <c r="T130" s="6">
        <f t="shared" si="172"/>
        <v>1987.1953537194318</v>
      </c>
      <c r="V130" s="13">
        <f t="shared" si="173"/>
        <v>5527.9523452483281</v>
      </c>
      <c r="W130">
        <f t="shared" si="174"/>
        <v>1029328.4396747017</v>
      </c>
      <c r="X130">
        <f t="shared" si="175"/>
        <v>1014.5582485371166</v>
      </c>
      <c r="Y130" s="6">
        <f t="shared" si="176"/>
        <v>1988.5341671327485</v>
      </c>
      <c r="Z130" s="14">
        <f t="shared" si="165"/>
        <v>0.18353237965396033</v>
      </c>
    </row>
    <row r="131" spans="1:26" x14ac:dyDescent="0.3">
      <c r="A131" t="str">
        <f>'rockfish release'!A130</f>
        <v>SC</v>
      </c>
      <c r="B131">
        <f>'rockfish release'!B130</f>
        <v>2007</v>
      </c>
      <c r="C131" t="str">
        <f>'rockfish release'!C130</f>
        <v>NG</v>
      </c>
      <c r="D131">
        <f>'rockfish release'!D130</f>
        <v>3175</v>
      </c>
      <c r="E131">
        <f>[1]logbook_release_forR!$E157</f>
        <v>2816</v>
      </c>
      <c r="F131">
        <v>0.96377290800000004</v>
      </c>
      <c r="G131" s="81">
        <v>6.5752699999999998E-5</v>
      </c>
      <c r="H131" s="7">
        <f t="shared" si="166"/>
        <v>2713.9845089280002</v>
      </c>
      <c r="I131">
        <f t="shared" si="167"/>
        <v>521.40944261120001</v>
      </c>
      <c r="J131">
        <f t="shared" si="168"/>
        <v>22.834391662822988</v>
      </c>
      <c r="K131" s="6">
        <f t="shared" si="169"/>
        <v>44.755407659133056</v>
      </c>
      <c r="M131" s="2">
        <f>'rockfish release'!O130</f>
        <v>3668.0378211845082</v>
      </c>
      <c r="N131">
        <f>'rockfish release'!P130</f>
        <v>2092405.5197583043</v>
      </c>
      <c r="O131">
        <v>0.69551280599999998</v>
      </c>
      <c r="P131">
        <v>8.3048900000000001E-4</v>
      </c>
      <c r="Q131" s="13">
        <f t="shared" si="170"/>
        <v>2551.1672775261636</v>
      </c>
      <c r="R131" s="2">
        <f t="shared" si="85"/>
        <v>1025087.7290157753</v>
      </c>
      <c r="S131">
        <f t="shared" si="171"/>
        <v>1012.466161911486</v>
      </c>
      <c r="T131" s="6">
        <f t="shared" si="172"/>
        <v>1984.4336773465125</v>
      </c>
      <c r="V131" s="13">
        <f t="shared" si="173"/>
        <v>5265.1517864541638</v>
      </c>
      <c r="W131">
        <f t="shared" si="174"/>
        <v>1025609.1384583864</v>
      </c>
      <c r="X131">
        <f t="shared" si="175"/>
        <v>1012.7236239262844</v>
      </c>
      <c r="Y131" s="6">
        <f t="shared" si="176"/>
        <v>1984.9383028955174</v>
      </c>
      <c r="Z131" s="14">
        <f t="shared" si="165"/>
        <v>0.19234462082019232</v>
      </c>
    </row>
    <row r="132" spans="1:26" x14ac:dyDescent="0.3">
      <c r="A132" t="str">
        <f>'rockfish release'!A131</f>
        <v>SC</v>
      </c>
      <c r="B132">
        <f>'rockfish release'!B131</f>
        <v>2008</v>
      </c>
      <c r="C132" t="str">
        <f>'rockfish release'!C131</f>
        <v>NG</v>
      </c>
      <c r="D132">
        <f>'rockfish release'!D131</f>
        <v>2762</v>
      </c>
      <c r="E132">
        <f>[1]logbook_release_forR!$E158</f>
        <v>2366</v>
      </c>
      <c r="F132">
        <v>0.95413883899999996</v>
      </c>
      <c r="G132" s="81">
        <v>7.6366300000000001E-5</v>
      </c>
      <c r="H132" s="7">
        <f t="shared" si="166"/>
        <v>2257.4924930739999</v>
      </c>
      <c r="I132">
        <f t="shared" si="167"/>
        <v>427.49518728280003</v>
      </c>
      <c r="J132">
        <f t="shared" si="168"/>
        <v>20.675956744073538</v>
      </c>
      <c r="K132" s="6">
        <f t="shared" si="169"/>
        <v>40.524875218384132</v>
      </c>
      <c r="M132" s="2">
        <f>'rockfish release'!O131</f>
        <v>3190.9040825548382</v>
      </c>
      <c r="N132">
        <f>'rockfish release'!P131</f>
        <v>1583455.0748461601</v>
      </c>
      <c r="O132">
        <v>0.69406392699999997</v>
      </c>
      <c r="P132">
        <v>9.7403300000000002E-4</v>
      </c>
      <c r="Q132" s="13">
        <f t="shared" si="170"/>
        <v>2214.6914182183432</v>
      </c>
      <c r="R132" s="2">
        <f t="shared" ref="R132:R195" si="177">(M132^2)*P132+(O132^2)*N132+(P132*N132)</f>
        <v>774249.28971104603</v>
      </c>
      <c r="S132">
        <f t="shared" si="171"/>
        <v>879.91436498732423</v>
      </c>
      <c r="T132" s="6">
        <f t="shared" si="172"/>
        <v>1724.6321553751554</v>
      </c>
      <c r="V132" s="13">
        <f t="shared" si="173"/>
        <v>4472.1839112923426</v>
      </c>
      <c r="W132">
        <f t="shared" si="174"/>
        <v>774676.78489832883</v>
      </c>
      <c r="X132">
        <f t="shared" si="175"/>
        <v>880.15725009700895</v>
      </c>
      <c r="Y132" s="6">
        <f t="shared" si="176"/>
        <v>1725.1082101901375</v>
      </c>
      <c r="Z132" s="14">
        <f t="shared" si="165"/>
        <v>0.19680703377931227</v>
      </c>
    </row>
    <row r="133" spans="1:26" x14ac:dyDescent="0.3">
      <c r="A133" t="str">
        <f>'rockfish release'!A132</f>
        <v>SC</v>
      </c>
      <c r="B133">
        <f>'rockfish release'!B132</f>
        <v>2009</v>
      </c>
      <c r="C133" t="str">
        <f>'rockfish release'!C132</f>
        <v>NG</v>
      </c>
      <c r="D133">
        <f>'rockfish release'!D132</f>
        <v>1655</v>
      </c>
      <c r="E133">
        <f>[1]logbook_release_forR!$E159</f>
        <v>1435</v>
      </c>
      <c r="F133">
        <v>0.82317551899999997</v>
      </c>
      <c r="G133">
        <v>1.8425000000000001E-4</v>
      </c>
      <c r="H133" s="7">
        <f t="shared" si="166"/>
        <v>1181.2568697649999</v>
      </c>
      <c r="I133">
        <f t="shared" si="167"/>
        <v>379.41220625</v>
      </c>
      <c r="J133">
        <f t="shared" si="168"/>
        <v>19.478506263314955</v>
      </c>
      <c r="K133" s="6">
        <f t="shared" si="169"/>
        <v>38.177872276097311</v>
      </c>
      <c r="M133" s="2">
        <f>'rockfish release'!O132</f>
        <v>1912.0008170268852</v>
      </c>
      <c r="N133">
        <f>'rockfish release'!P132</f>
        <v>568531.31911523244</v>
      </c>
      <c r="O133">
        <v>0.67383496099999995</v>
      </c>
      <c r="P133">
        <v>3.9743500000000002E-4</v>
      </c>
      <c r="Q133" s="13">
        <f t="shared" si="170"/>
        <v>1288.3729959732793</v>
      </c>
      <c r="R133" s="2">
        <f t="shared" si="177"/>
        <v>259822.54248631149</v>
      </c>
      <c r="S133">
        <f t="shared" si="171"/>
        <v>509.72791024850846</v>
      </c>
      <c r="T133" s="6">
        <f t="shared" si="172"/>
        <v>999.06670408707657</v>
      </c>
      <c r="V133" s="13">
        <f t="shared" si="173"/>
        <v>2469.6298657382795</v>
      </c>
      <c r="W133">
        <f t="shared" si="174"/>
        <v>260201.9546925615</v>
      </c>
      <c r="X133">
        <f t="shared" si="175"/>
        <v>510.0999457876481</v>
      </c>
      <c r="Y133" s="6">
        <f t="shared" si="176"/>
        <v>999.7958937437902</v>
      </c>
      <c r="Z133" s="14">
        <f t="shared" si="165"/>
        <v>0.2065491484632484</v>
      </c>
    </row>
    <row r="134" spans="1:26" x14ac:dyDescent="0.3">
      <c r="A134" t="str">
        <f>'rockfish release'!A133</f>
        <v>SC</v>
      </c>
      <c r="B134">
        <f>'rockfish release'!B133</f>
        <v>2010</v>
      </c>
      <c r="C134" t="str">
        <f>'rockfish release'!C133</f>
        <v>NG</v>
      </c>
      <c r="D134">
        <f>'rockfish release'!D133</f>
        <v>1667</v>
      </c>
      <c r="E134">
        <f>[1]logbook_release_forR!$E160</f>
        <v>1370</v>
      </c>
      <c r="F134">
        <v>0.85620829099999995</v>
      </c>
      <c r="G134">
        <v>1.43158E-4</v>
      </c>
      <c r="H134" s="7">
        <f t="shared" si="166"/>
        <v>1173.0053586699999</v>
      </c>
      <c r="I134">
        <f t="shared" si="167"/>
        <v>268.69325020000002</v>
      </c>
      <c r="J134">
        <f t="shared" si="168"/>
        <v>16.391865366699424</v>
      </c>
      <c r="K134" s="6">
        <f t="shared" si="169"/>
        <v>32.128056118730868</v>
      </c>
      <c r="M134" s="2">
        <f>'rockfish release'!O133</f>
        <v>1925.8642670597087</v>
      </c>
      <c r="N134">
        <f>'rockfish release'!P133</f>
        <v>576805.77170519042</v>
      </c>
      <c r="O134">
        <v>0.676178744</v>
      </c>
      <c r="P134">
        <v>4.0176300000000002E-4</v>
      </c>
      <c r="Q134" s="13">
        <f t="shared" si="170"/>
        <v>1302.2284812149144</v>
      </c>
      <c r="R134" s="2">
        <f t="shared" si="177"/>
        <v>265447.66410291946</v>
      </c>
      <c r="S134">
        <f t="shared" si="171"/>
        <v>515.21613338764871</v>
      </c>
      <c r="T134" s="6">
        <f t="shared" si="172"/>
        <v>1009.8236214397915</v>
      </c>
      <c r="V134" s="13">
        <f t="shared" si="173"/>
        <v>2475.2338398849142</v>
      </c>
      <c r="W134">
        <f t="shared" si="174"/>
        <v>265716.35735311947</v>
      </c>
      <c r="X134">
        <f t="shared" si="175"/>
        <v>515.47682523380183</v>
      </c>
      <c r="Y134" s="6">
        <f t="shared" si="176"/>
        <v>1010.3345774582516</v>
      </c>
      <c r="Z134" s="14">
        <f t="shared" si="165"/>
        <v>0.20825378876436534</v>
      </c>
    </row>
    <row r="135" spans="1:26" x14ac:dyDescent="0.3">
      <c r="A135" t="str">
        <f>'rockfish release'!A134</f>
        <v>SC</v>
      </c>
      <c r="B135">
        <f>'rockfish release'!B134</f>
        <v>2011</v>
      </c>
      <c r="C135" t="str">
        <f>'rockfish release'!C134</f>
        <v>NG</v>
      </c>
      <c r="D135">
        <f>'rockfish release'!D134</f>
        <v>1572</v>
      </c>
      <c r="E135">
        <f>[1]logbook_release_forR!$E161</f>
        <v>1223</v>
      </c>
      <c r="F135">
        <v>0.79315106300000005</v>
      </c>
      <c r="G135">
        <v>2.3238299999999999E-4</v>
      </c>
      <c r="H135" s="7">
        <f t="shared" si="166"/>
        <v>970.023750049</v>
      </c>
      <c r="I135">
        <f t="shared" si="167"/>
        <v>347.58199220699998</v>
      </c>
      <c r="J135">
        <f t="shared" si="168"/>
        <v>18.643550954874449</v>
      </c>
      <c r="K135" s="6">
        <f t="shared" si="169"/>
        <v>36.541359871553922</v>
      </c>
      <c r="M135" s="2">
        <f>'rockfish release'!O134</f>
        <v>2275.6784090909091</v>
      </c>
      <c r="N135">
        <f>'rockfish release'!P134</f>
        <v>892264.95911748335</v>
      </c>
      <c r="O135">
        <v>0.49397571499999998</v>
      </c>
      <c r="P135">
        <v>6.4757400000000004E-4</v>
      </c>
      <c r="Q135" s="13">
        <f t="shared" si="170"/>
        <v>1124.1298692407443</v>
      </c>
      <c r="R135" s="2">
        <f t="shared" si="177"/>
        <v>221654.77043556719</v>
      </c>
      <c r="S135">
        <f t="shared" si="171"/>
        <v>470.80226256419712</v>
      </c>
      <c r="T135" s="6">
        <f t="shared" si="172"/>
        <v>922.77243462582635</v>
      </c>
      <c r="V135" s="13">
        <f t="shared" si="173"/>
        <v>2094.1536192897443</v>
      </c>
      <c r="W135">
        <f t="shared" si="174"/>
        <v>222002.3524277742</v>
      </c>
      <c r="X135">
        <f t="shared" si="175"/>
        <v>471.17125594392343</v>
      </c>
      <c r="Y135" s="6">
        <f t="shared" si="176"/>
        <v>923.49566165008991</v>
      </c>
      <c r="Z135" s="14">
        <f t="shared" si="165"/>
        <v>0.22499364497611521</v>
      </c>
    </row>
    <row r="136" spans="1:26" x14ac:dyDescent="0.3">
      <c r="A136" t="str">
        <f>'rockfish release'!A135</f>
        <v>SC</v>
      </c>
      <c r="B136">
        <f>'rockfish release'!B135</f>
        <v>2012</v>
      </c>
      <c r="C136" t="str">
        <f>'rockfish release'!C135</f>
        <v>NG</v>
      </c>
      <c r="D136">
        <f>'rockfish release'!D135</f>
        <v>1193</v>
      </c>
      <c r="E136">
        <f>[1]logbook_release_forR!$E162</f>
        <v>860</v>
      </c>
      <c r="F136">
        <v>0.88672560300000003</v>
      </c>
      <c r="G136">
        <v>1.5405400000000001E-4</v>
      </c>
      <c r="H136" s="7">
        <f t="shared" si="166"/>
        <v>762.58401858000002</v>
      </c>
      <c r="I136">
        <f t="shared" si="167"/>
        <v>113.93833840000001</v>
      </c>
      <c r="J136">
        <f t="shared" si="168"/>
        <v>10.674190292476521</v>
      </c>
      <c r="K136" s="6">
        <f t="shared" si="169"/>
        <v>20.921412973253979</v>
      </c>
      <c r="M136" s="2">
        <f>'rockfish release'!O135</f>
        <v>949.13010468192806</v>
      </c>
      <c r="N136">
        <f>'rockfish release'!P135</f>
        <v>240497.98554259419</v>
      </c>
      <c r="O136">
        <v>0.62068968700000005</v>
      </c>
      <c r="P136">
        <v>4.5188900000000002E-4</v>
      </c>
      <c r="Q136" s="13">
        <f t="shared" si="170"/>
        <v>589.11526759730316</v>
      </c>
      <c r="R136" s="2">
        <f t="shared" si="177"/>
        <v>93168.978450162191</v>
      </c>
      <c r="S136">
        <f t="shared" si="171"/>
        <v>305.23593898845235</v>
      </c>
      <c r="T136" s="6">
        <f t="shared" si="172"/>
        <v>598.26244041736663</v>
      </c>
      <c r="V136" s="13">
        <f t="shared" si="173"/>
        <v>1351.6992861773033</v>
      </c>
      <c r="W136">
        <f t="shared" si="174"/>
        <v>93282.916788562186</v>
      </c>
      <c r="X136">
        <f t="shared" si="175"/>
        <v>305.42252174416046</v>
      </c>
      <c r="Y136" s="6">
        <f t="shared" si="176"/>
        <v>598.62814261855453</v>
      </c>
      <c r="Z136" s="14">
        <f t="shared" si="165"/>
        <v>0.22595448918813588</v>
      </c>
    </row>
    <row r="137" spans="1:26" x14ac:dyDescent="0.3">
      <c r="A137" t="str">
        <f>'rockfish release'!A136</f>
        <v>SC</v>
      </c>
      <c r="B137">
        <f>'rockfish release'!B136</f>
        <v>2013</v>
      </c>
      <c r="C137" t="str">
        <f>'rockfish release'!C136</f>
        <v>NG</v>
      </c>
      <c r="D137">
        <f>'rockfish release'!D136</f>
        <v>1672</v>
      </c>
      <c r="E137">
        <f>[1]logbook_release_forR!$E163</f>
        <v>1258</v>
      </c>
      <c r="F137">
        <v>0.81632559500000001</v>
      </c>
      <c r="G137">
        <v>1.53468E-4</v>
      </c>
      <c r="H137" s="7">
        <f t="shared" si="166"/>
        <v>1026.93759851</v>
      </c>
      <c r="I137">
        <f t="shared" si="167"/>
        <v>242.87293195200002</v>
      </c>
      <c r="J137">
        <f t="shared" si="168"/>
        <v>15.584381025629476</v>
      </c>
      <c r="K137" s="6">
        <f t="shared" si="169"/>
        <v>30.545386810233772</v>
      </c>
      <c r="M137" s="2">
        <f>'rockfish release'!O136</f>
        <v>2602.9620253164558</v>
      </c>
      <c r="N137">
        <f>'rockfish release'!P136</f>
        <v>2110427.8950474532</v>
      </c>
      <c r="O137">
        <v>0.78481222799999995</v>
      </c>
      <c r="P137">
        <v>2.61833E-4</v>
      </c>
      <c r="Q137" s="13">
        <f t="shared" si="170"/>
        <v>2042.8364264879999</v>
      </c>
      <c r="R137" s="2">
        <f t="shared" si="177"/>
        <v>1302202.9515223629</v>
      </c>
      <c r="S137">
        <f t="shared" si="171"/>
        <v>1141.1410743297092</v>
      </c>
      <c r="T137" s="6">
        <f t="shared" si="172"/>
        <v>2236.6365056862301</v>
      </c>
      <c r="V137" s="13">
        <f t="shared" si="173"/>
        <v>3069.7740249979997</v>
      </c>
      <c r="W137">
        <f t="shared" si="174"/>
        <v>1302445.8244543148</v>
      </c>
      <c r="X137">
        <f t="shared" si="175"/>
        <v>1141.2474860670295</v>
      </c>
      <c r="Y137" s="6">
        <f t="shared" si="176"/>
        <v>2236.8450726913779</v>
      </c>
      <c r="Z137" s="14">
        <f t="shared" si="165"/>
        <v>0.37176921713896288</v>
      </c>
    </row>
    <row r="138" spans="1:26" x14ac:dyDescent="0.3">
      <c r="A138" t="str">
        <f>'rockfish release'!A137</f>
        <v>SC</v>
      </c>
      <c r="B138">
        <f>'rockfish release'!B137</f>
        <v>2014</v>
      </c>
      <c r="C138" t="str">
        <f>'rockfish release'!C137</f>
        <v>NG</v>
      </c>
      <c r="D138">
        <f>'rockfish release'!D137</f>
        <v>1570</v>
      </c>
      <c r="E138">
        <f>[1]logbook_release_forR!$E164</f>
        <v>1220</v>
      </c>
      <c r="F138">
        <v>0.84300274100000006</v>
      </c>
      <c r="G138">
        <v>1.7391499999999999E-4</v>
      </c>
      <c r="H138" s="7">
        <f t="shared" si="166"/>
        <v>1028.46334402</v>
      </c>
      <c r="I138">
        <f t="shared" si="167"/>
        <v>258.85508599999997</v>
      </c>
      <c r="J138">
        <f t="shared" si="168"/>
        <v>16.088974050572645</v>
      </c>
      <c r="K138" s="6">
        <f t="shared" si="169"/>
        <v>31.534389139122382</v>
      </c>
      <c r="M138" s="2">
        <f>'rockfish release'!O137</f>
        <v>3083.2881210736723</v>
      </c>
      <c r="N138">
        <f>'rockfish release'!P137</f>
        <v>2945178.4390610256</v>
      </c>
      <c r="O138">
        <v>0.67737336199999998</v>
      </c>
      <c r="P138">
        <v>4.1389900000000002E-4</v>
      </c>
      <c r="Q138" s="13">
        <f t="shared" si="170"/>
        <v>2088.5372405863363</v>
      </c>
      <c r="R138" s="2">
        <f t="shared" si="177"/>
        <v>1356503.7875458777</v>
      </c>
      <c r="S138">
        <f t="shared" si="171"/>
        <v>1164.6904256264313</v>
      </c>
      <c r="T138" s="6">
        <f t="shared" si="172"/>
        <v>2282.7932342278054</v>
      </c>
      <c r="V138" s="13">
        <f t="shared" si="173"/>
        <v>3117.0005846063364</v>
      </c>
      <c r="W138">
        <f t="shared" si="174"/>
        <v>1356762.6426318777</v>
      </c>
      <c r="X138">
        <f t="shared" si="175"/>
        <v>1164.8015464583989</v>
      </c>
      <c r="Y138" s="6">
        <f t="shared" si="176"/>
        <v>2283.0110310584619</v>
      </c>
      <c r="Z138" s="14">
        <f t="shared" si="165"/>
        <v>0.37369307924127587</v>
      </c>
    </row>
    <row r="139" spans="1:26" x14ac:dyDescent="0.3">
      <c r="A139" t="str">
        <f>'rockfish release'!A138</f>
        <v>SC</v>
      </c>
      <c r="B139">
        <f>'rockfish release'!B138</f>
        <v>2015</v>
      </c>
      <c r="C139" t="str">
        <f>'rockfish release'!C138</f>
        <v>NG</v>
      </c>
      <c r="D139">
        <f>'rockfish release'!D138</f>
        <v>2088</v>
      </c>
      <c r="E139">
        <f>[1]logbook_release_forR!$E165</f>
        <v>1742</v>
      </c>
      <c r="F139">
        <v>0.82899436900000001</v>
      </c>
      <c r="G139">
        <v>3.3672900000000002E-4</v>
      </c>
      <c r="H139" s="7">
        <f t="shared" si="166"/>
        <v>1444.1081907980001</v>
      </c>
      <c r="I139">
        <f t="shared" si="167"/>
        <v>1021.825701156</v>
      </c>
      <c r="J139">
        <f t="shared" si="168"/>
        <v>31.966008527121431</v>
      </c>
      <c r="K139" s="6">
        <f t="shared" si="169"/>
        <v>62.653376713158003</v>
      </c>
      <c r="M139" s="2">
        <f>'rockfish release'!O138</f>
        <v>1923.7752808988762</v>
      </c>
      <c r="N139">
        <f>'rockfish release'!P138</f>
        <v>1041844.5175399669</v>
      </c>
      <c r="O139">
        <v>0.72616414699999998</v>
      </c>
      <c r="P139">
        <v>3.8536799999999997E-4</v>
      </c>
      <c r="Q139" s="13">
        <f t="shared" si="170"/>
        <v>1396.9766358736179</v>
      </c>
      <c r="R139" s="2">
        <f t="shared" si="177"/>
        <v>551207.29006132903</v>
      </c>
      <c r="S139">
        <f t="shared" si="171"/>
        <v>742.43335731992067</v>
      </c>
      <c r="T139" s="6">
        <f t="shared" si="172"/>
        <v>1455.1693803470446</v>
      </c>
      <c r="V139" s="13">
        <f t="shared" si="173"/>
        <v>2841.084826671618</v>
      </c>
      <c r="W139">
        <f t="shared" si="174"/>
        <v>552229.11576248507</v>
      </c>
      <c r="X139">
        <f t="shared" si="175"/>
        <v>743.12119856890445</v>
      </c>
      <c r="Y139" s="6">
        <f t="shared" si="176"/>
        <v>1456.5175491950527</v>
      </c>
      <c r="Z139" s="14">
        <f t="shared" si="165"/>
        <v>0.26156248190571779</v>
      </c>
    </row>
    <row r="140" spans="1:26" x14ac:dyDescent="0.3">
      <c r="A140" t="str">
        <f>'rockfish release'!A139</f>
        <v>SC</v>
      </c>
      <c r="B140">
        <f>'rockfish release'!B139</f>
        <v>2016</v>
      </c>
      <c r="C140" t="str">
        <f>'rockfish release'!C139</f>
        <v>NG</v>
      </c>
      <c r="D140">
        <f>'rockfish release'!D139</f>
        <v>2900</v>
      </c>
      <c r="E140">
        <f>[1]logbook_release_forR!$E166</f>
        <v>2162</v>
      </c>
      <c r="F140">
        <v>0.852560981</v>
      </c>
      <c r="G140">
        <v>1.05987E-4</v>
      </c>
      <c r="H140" s="7">
        <f t="shared" si="166"/>
        <v>1843.2368409220001</v>
      </c>
      <c r="I140">
        <f t="shared" si="167"/>
        <v>495.40909882800003</v>
      </c>
      <c r="J140">
        <f t="shared" si="168"/>
        <v>22.257787374939138</v>
      </c>
      <c r="K140" s="6">
        <f t="shared" si="169"/>
        <v>43.625263254880707</v>
      </c>
      <c r="M140" s="2">
        <f>'rockfish release'!O139</f>
        <v>2935.5314499765882</v>
      </c>
      <c r="N140">
        <f>'rockfish release'!P139</f>
        <v>2018848.2847185002</v>
      </c>
      <c r="O140">
        <v>0.60664232900000004</v>
      </c>
      <c r="P140">
        <v>5.3028299999999999E-4</v>
      </c>
      <c r="Q140" s="13">
        <f t="shared" si="170"/>
        <v>1780.8176356665444</v>
      </c>
      <c r="R140" s="2">
        <f t="shared" si="177"/>
        <v>748606.47300125402</v>
      </c>
      <c r="S140">
        <f t="shared" si="171"/>
        <v>865.22047652679487</v>
      </c>
      <c r="T140" s="6">
        <f t="shared" si="172"/>
        <v>1695.8321339925178</v>
      </c>
      <c r="V140" s="13">
        <f t="shared" si="173"/>
        <v>3624.0544765885443</v>
      </c>
      <c r="W140">
        <f t="shared" si="174"/>
        <v>749101.882100082</v>
      </c>
      <c r="X140">
        <f t="shared" si="175"/>
        <v>865.5067198468663</v>
      </c>
      <c r="Y140" s="6">
        <f t="shared" si="176"/>
        <v>1696.393170899858</v>
      </c>
      <c r="Z140" s="14">
        <f t="shared" si="165"/>
        <v>0.23882276754890275</v>
      </c>
    </row>
    <row r="141" spans="1:26" x14ac:dyDescent="0.3">
      <c r="A141" t="str">
        <f>'rockfish release'!A140</f>
        <v>SC</v>
      </c>
      <c r="B141">
        <f>'rockfish release'!B140</f>
        <v>2017</v>
      </c>
      <c r="C141" t="str">
        <f>'rockfish release'!C140</f>
        <v>NG</v>
      </c>
      <c r="D141">
        <f>'rockfish release'!D140</f>
        <v>1281</v>
      </c>
      <c r="E141">
        <f>[1]logbook_release_forR!$E167</f>
        <v>859</v>
      </c>
      <c r="F141">
        <v>0.82740575500000002</v>
      </c>
      <c r="G141">
        <v>3.0384100000000001E-4</v>
      </c>
      <c r="H141" s="7">
        <f t="shared" si="166"/>
        <v>710.74154354500001</v>
      </c>
      <c r="I141">
        <f t="shared" si="167"/>
        <v>224.198500921</v>
      </c>
      <c r="J141">
        <f t="shared" si="168"/>
        <v>14.97325952894025</v>
      </c>
      <c r="K141" s="6">
        <f t="shared" si="169"/>
        <v>29.347588676722889</v>
      </c>
      <c r="M141" s="2">
        <f>'rockfish release'!O140</f>
        <v>1309.5412844036696</v>
      </c>
      <c r="N141">
        <f>'rockfish release'!P140</f>
        <v>666136.04778705724</v>
      </c>
      <c r="O141">
        <v>0.67233394599999996</v>
      </c>
      <c r="P141">
        <v>1.0391560000000001E-3</v>
      </c>
      <c r="Q141" s="13">
        <f t="shared" si="170"/>
        <v>880.44905919302732</v>
      </c>
      <c r="R141" s="2">
        <f t="shared" si="177"/>
        <v>303589.69896035921</v>
      </c>
      <c r="S141">
        <f t="shared" si="171"/>
        <v>550.98974487766941</v>
      </c>
      <c r="T141" s="6">
        <f t="shared" si="172"/>
        <v>1079.939899960232</v>
      </c>
      <c r="V141" s="13">
        <f t="shared" si="173"/>
        <v>1591.1906027380273</v>
      </c>
      <c r="W141">
        <f t="shared" si="174"/>
        <v>303813.89746128023</v>
      </c>
      <c r="X141">
        <f t="shared" si="175"/>
        <v>551.19315803199174</v>
      </c>
      <c r="Y141" s="6">
        <f t="shared" si="176"/>
        <v>1080.3385897427038</v>
      </c>
      <c r="Z141" s="14">
        <f t="shared" si="165"/>
        <v>0.34640297465528702</v>
      </c>
    </row>
    <row r="142" spans="1:26" x14ac:dyDescent="0.3">
      <c r="A142" t="str">
        <f>'rockfish release'!A141</f>
        <v>SC</v>
      </c>
      <c r="B142">
        <f>'rockfish release'!B141</f>
        <v>2018</v>
      </c>
      <c r="C142" t="str">
        <f>'rockfish release'!C141</f>
        <v>NG</v>
      </c>
      <c r="D142">
        <f>'rockfish release'!D141</f>
        <v>2876</v>
      </c>
      <c r="E142">
        <f>[1]logbook_release_forR!$E168</f>
        <v>1955</v>
      </c>
      <c r="F142">
        <v>0.82521329899999996</v>
      </c>
      <c r="G142">
        <v>1.6988999999999999E-4</v>
      </c>
      <c r="H142" s="7">
        <f t="shared" si="166"/>
        <v>1613.291999545</v>
      </c>
      <c r="I142">
        <f t="shared" si="167"/>
        <v>649.32382724999991</v>
      </c>
      <c r="J142">
        <f t="shared" si="168"/>
        <v>25.481833278828269</v>
      </c>
      <c r="K142" s="6">
        <f t="shared" si="169"/>
        <v>49.944393226503408</v>
      </c>
      <c r="M142" s="2">
        <f>'rockfish release'!O141</f>
        <v>2808.9590021470203</v>
      </c>
      <c r="N142">
        <f>'rockfish release'!P141</f>
        <v>2622776.2416290417</v>
      </c>
      <c r="O142">
        <v>0.56036244700000004</v>
      </c>
      <c r="P142">
        <v>6.7494899999999999E-4</v>
      </c>
      <c r="Q142" s="13">
        <f t="shared" si="170"/>
        <v>1574.0351399657827</v>
      </c>
      <c r="R142" s="2">
        <f t="shared" si="177"/>
        <v>830663.42239424225</v>
      </c>
      <c r="S142">
        <f t="shared" si="171"/>
        <v>911.40738552759285</v>
      </c>
      <c r="T142" s="6">
        <f t="shared" si="172"/>
        <v>1786.358475634082</v>
      </c>
      <c r="V142" s="13">
        <f t="shared" si="173"/>
        <v>3187.3271395107827</v>
      </c>
      <c r="W142">
        <f t="shared" si="174"/>
        <v>831312.7462214923</v>
      </c>
      <c r="X142">
        <f t="shared" si="175"/>
        <v>911.76353635221244</v>
      </c>
      <c r="Y142" s="6">
        <f t="shared" si="176"/>
        <v>1787.0565312503363</v>
      </c>
      <c r="Z142" s="14">
        <f t="shared" si="165"/>
        <v>0.28605897557542759</v>
      </c>
    </row>
    <row r="143" spans="1:26" x14ac:dyDescent="0.3">
      <c r="A143" t="str">
        <f>'rockfish release'!A142</f>
        <v>SC</v>
      </c>
      <c r="B143">
        <f>'rockfish release'!B142</f>
        <v>2019</v>
      </c>
      <c r="C143" t="str">
        <f>'rockfish release'!C142</f>
        <v>NG</v>
      </c>
      <c r="D143">
        <f>'rockfish release'!D142</f>
        <v>3435</v>
      </c>
      <c r="E143">
        <f>[1]logbook_release_forR!$E169</f>
        <v>2629</v>
      </c>
      <c r="F143">
        <v>0.78021243900000004</v>
      </c>
      <c r="G143">
        <v>1.88856E-4</v>
      </c>
      <c r="H143" s="7">
        <f t="shared" ref="H143:H145" si="178">E143*F143</f>
        <v>2051.1785021310002</v>
      </c>
      <c r="I143">
        <f t="shared" ref="I143:I145" si="179">(E143^2)*G143</f>
        <v>1305.3048726960001</v>
      </c>
      <c r="J143">
        <f t="shared" ref="J143:J145" si="180">SQRT(I143)</f>
        <v>36.129003206509864</v>
      </c>
      <c r="K143" s="6">
        <f t="shared" ref="K143:K145" si="181">(1.96*J143)</f>
        <v>70.812846284759331</v>
      </c>
      <c r="M143" s="2">
        <f>'rockfish release'!O142</f>
        <v>3945.7570335636719</v>
      </c>
      <c r="N143">
        <f>'rockfish release'!P142</f>
        <v>2905309.8792155185</v>
      </c>
      <c r="O143">
        <v>0.51586905000000005</v>
      </c>
      <c r="P143">
        <v>6.9567700000000001E-4</v>
      </c>
      <c r="Q143" s="13">
        <f t="shared" ref="Q143:Q145" si="182">M143*O143</f>
        <v>2035.4939324353097</v>
      </c>
      <c r="R143" s="2">
        <f t="shared" si="177"/>
        <v>786015.76375875261</v>
      </c>
      <c r="S143">
        <f t="shared" ref="S143:S145" si="183">SQRT(R143)</f>
        <v>886.5753006703676</v>
      </c>
      <c r="T143" s="6">
        <f t="shared" ref="T143:T145" si="184">(1.96*S143)</f>
        <v>1737.6875893139204</v>
      </c>
      <c r="V143" s="13">
        <f t="shared" ref="V143:V145" si="185">Q143+H143</f>
        <v>4086.6724345663097</v>
      </c>
      <c r="W143">
        <f t="shared" ref="W143:W145" si="186">R143+I143</f>
        <v>787321.06863144867</v>
      </c>
      <c r="X143">
        <f t="shared" ref="X143:X145" si="187">SQRT(W143)</f>
        <v>887.31114533259904</v>
      </c>
      <c r="Y143" s="6">
        <f t="shared" ref="Y143:Y145" si="188">(1.96*X143)</f>
        <v>1739.1298448518942</v>
      </c>
      <c r="Z143" s="14">
        <f t="shared" si="165"/>
        <v>0.21712313857784474</v>
      </c>
    </row>
    <row r="144" spans="1:26" x14ac:dyDescent="0.3">
      <c r="A144" t="str">
        <f>'rockfish release'!A143</f>
        <v>SC</v>
      </c>
      <c r="B144">
        <f>'rockfish release'!B143</f>
        <v>2020</v>
      </c>
      <c r="C144" t="str">
        <f>'rockfish release'!C143</f>
        <v>NG</v>
      </c>
      <c r="D144">
        <f>'rockfish release'!D143</f>
        <v>1464</v>
      </c>
      <c r="E144">
        <v>1008</v>
      </c>
      <c r="F144">
        <v>0.83391731549317816</v>
      </c>
      <c r="G144">
        <v>2.9157731876595651E-4</v>
      </c>
      <c r="H144" s="7">
        <f t="shared" si="178"/>
        <v>840.58865401712353</v>
      </c>
      <c r="I144">
        <f t="shared" si="179"/>
        <v>296.26121681461285</v>
      </c>
      <c r="J144">
        <f t="shared" si="180"/>
        <v>17.212240319453272</v>
      </c>
      <c r="K144" s="6">
        <f t="shared" si="181"/>
        <v>33.73599102612841</v>
      </c>
      <c r="M144" s="2">
        <f>'rockfish release'!O143</f>
        <v>1757.7337230932767</v>
      </c>
      <c r="N144">
        <f>'rockfish release'!P143</f>
        <v>866649.66309016955</v>
      </c>
      <c r="O144">
        <v>0.53973360766829914</v>
      </c>
      <c r="P144">
        <v>9.4098954705174888E-4</v>
      </c>
      <c r="Q144" s="13">
        <f t="shared" si="182"/>
        <v>948.70796368536537</v>
      </c>
      <c r="R144" s="2">
        <f t="shared" si="177"/>
        <v>256188.58070516461</v>
      </c>
      <c r="S144">
        <f t="shared" si="183"/>
        <v>506.15074899200198</v>
      </c>
      <c r="T144" s="6">
        <f t="shared" si="184"/>
        <v>992.05546802432389</v>
      </c>
      <c r="V144" s="13">
        <f t="shared" si="185"/>
        <v>1789.2966177024889</v>
      </c>
      <c r="W144">
        <f t="shared" si="186"/>
        <v>256484.84192197921</v>
      </c>
      <c r="X144">
        <f t="shared" si="187"/>
        <v>506.44332547875405</v>
      </c>
      <c r="Y144" s="6">
        <f t="shared" si="188"/>
        <v>992.62891793835797</v>
      </c>
      <c r="Z144" s="14">
        <f t="shared" ref="Z144:Z145" si="189">X144/V144</f>
        <v>0.28304045314132581</v>
      </c>
    </row>
    <row r="145" spans="1:26" x14ac:dyDescent="0.3">
      <c r="A145" t="str">
        <f>'rockfish release'!A144</f>
        <v>SC</v>
      </c>
      <c r="B145">
        <f>'rockfish release'!B144</f>
        <v>2021</v>
      </c>
      <c r="C145" t="str">
        <f>'rockfish release'!C144</f>
        <v>NG</v>
      </c>
      <c r="D145">
        <f>'rockfish release'!D144</f>
        <v>2146</v>
      </c>
      <c r="E145">
        <v>1540</v>
      </c>
      <c r="F145">
        <v>0.89477406574136154</v>
      </c>
      <c r="G145">
        <v>1.4137152705410685E-4</v>
      </c>
      <c r="H145" s="7">
        <f t="shared" si="178"/>
        <v>1377.9520612416968</v>
      </c>
      <c r="I145">
        <f t="shared" si="179"/>
        <v>335.27671356151978</v>
      </c>
      <c r="J145">
        <f t="shared" si="180"/>
        <v>18.310562895812893</v>
      </c>
      <c r="K145" s="6">
        <f t="shared" si="181"/>
        <v>35.888703275793269</v>
      </c>
      <c r="M145" s="2">
        <f>'rockfish release'!O144</f>
        <v>2319.7536501194581</v>
      </c>
      <c r="N145">
        <f>'rockfish release'!P144</f>
        <v>1685346.1615010377</v>
      </c>
      <c r="O145">
        <v>0.65172611940440628</v>
      </c>
      <c r="P145">
        <v>1.3430720987602357E-3</v>
      </c>
      <c r="Q145" s="13">
        <f t="shared" si="182"/>
        <v>1511.8440443665613</v>
      </c>
      <c r="R145" s="2">
        <f t="shared" si="177"/>
        <v>725336.57356496726</v>
      </c>
      <c r="S145">
        <f t="shared" si="183"/>
        <v>851.66693816595182</v>
      </c>
      <c r="T145" s="6">
        <f t="shared" si="184"/>
        <v>1669.2671988052655</v>
      </c>
      <c r="V145" s="13">
        <f t="shared" si="185"/>
        <v>2889.7961056082581</v>
      </c>
      <c r="W145">
        <f t="shared" si="186"/>
        <v>725671.85027852876</v>
      </c>
      <c r="X145">
        <f t="shared" si="187"/>
        <v>851.86375100630312</v>
      </c>
      <c r="Y145" s="6">
        <f t="shared" si="188"/>
        <v>1669.652951972354</v>
      </c>
      <c r="Z145" s="14">
        <f t="shared" si="189"/>
        <v>0.29478334106447235</v>
      </c>
    </row>
    <row r="146" spans="1:26" x14ac:dyDescent="0.3">
      <c r="A146" t="s">
        <v>147</v>
      </c>
      <c r="B146">
        <v>2022</v>
      </c>
      <c r="C146" t="s">
        <v>34</v>
      </c>
      <c r="D146">
        <v>1529</v>
      </c>
      <c r="E146">
        <v>1057</v>
      </c>
      <c r="F146" s="57">
        <v>0.8594790397079175</v>
      </c>
      <c r="G146" s="57">
        <v>1.5523755785433607E-4</v>
      </c>
      <c r="H146" s="7">
        <f t="shared" ref="H146" si="190">E146*F146</f>
        <v>908.46934497126881</v>
      </c>
      <c r="I146">
        <f t="shared" ref="I146" si="191">(E146^2)*G146</f>
        <v>173.43900627519912</v>
      </c>
      <c r="J146">
        <f t="shared" ref="J146" si="192">SQRT(I146)</f>
        <v>13.16962437866772</v>
      </c>
      <c r="K146" s="6">
        <f t="shared" ref="K146" si="193">(1.96*J146)</f>
        <v>25.812463782188733</v>
      </c>
      <c r="M146" s="2">
        <f>'rockfish release'!O145</f>
        <v>1738.2315789473687</v>
      </c>
      <c r="N146">
        <f>'rockfish release'!P145</f>
        <v>1240576.6462928432</v>
      </c>
      <c r="O146" s="73">
        <v>0.61115746208081856</v>
      </c>
      <c r="P146">
        <v>7.5442545594841713E-4</v>
      </c>
      <c r="Q146" s="13">
        <f t="shared" ref="Q146" si="194">M146*O146</f>
        <v>1062.3332002982079</v>
      </c>
      <c r="R146" s="2">
        <f t="shared" si="177"/>
        <v>466587.43568736321</v>
      </c>
      <c r="S146">
        <f t="shared" ref="S146" si="195">SQRT(R146)</f>
        <v>683.07205746345915</v>
      </c>
      <c r="T146" s="6">
        <f t="shared" ref="T146" si="196">(1.96*S146)</f>
        <v>1338.8212326283799</v>
      </c>
      <c r="V146" s="13">
        <f t="shared" ref="V146" si="197">Q146+H146</f>
        <v>1970.8025452694767</v>
      </c>
      <c r="W146">
        <f t="shared" ref="W146" si="198">R146+I146</f>
        <v>466760.87469363841</v>
      </c>
      <c r="X146">
        <f t="shared" ref="X146" si="199">SQRT(W146)</f>
        <v>683.19900079964873</v>
      </c>
      <c r="Y146" s="6">
        <f t="shared" ref="Y146" si="200">(1.96*X146)</f>
        <v>1339.0700415673116</v>
      </c>
      <c r="Z146" s="14">
        <f t="shared" ref="Z146" si="201">X146/V146</f>
        <v>0.34666029960207501</v>
      </c>
    </row>
    <row r="147" spans="1:26" x14ac:dyDescent="0.3">
      <c r="A147" t="str">
        <f>'rockfish release'!A146</f>
        <v>SC</v>
      </c>
      <c r="B147">
        <f>'rockfish release'!B146</f>
        <v>1999</v>
      </c>
      <c r="C147" t="str">
        <f>'rockfish release'!C146</f>
        <v>NORTHEAS</v>
      </c>
      <c r="D147">
        <f>'rockfish release'!D146</f>
        <v>1736</v>
      </c>
      <c r="E147">
        <f>[1]logbook_release_forR!$E170</f>
        <v>1626</v>
      </c>
      <c r="F147" s="72">
        <v>0.876190476</v>
      </c>
      <c r="G147" s="72">
        <v>1.0430839999999999E-3</v>
      </c>
      <c r="H147" s="7">
        <f t="shared" si="166"/>
        <v>1424.685713976</v>
      </c>
      <c r="I147">
        <f t="shared" si="167"/>
        <v>2757.7847535839996</v>
      </c>
      <c r="J147">
        <f t="shared" si="168"/>
        <v>52.514614666623991</v>
      </c>
      <c r="K147" s="6">
        <f t="shared" si="169"/>
        <v>102.92864474658302</v>
      </c>
      <c r="M147" s="2">
        <f>'rockfish release'!O146</f>
        <v>3114.8433996588765</v>
      </c>
      <c r="N147">
        <f>'rockfish release'!P146</f>
        <v>3312896.0950870859</v>
      </c>
      <c r="O147">
        <f>IF([2]species_comp_Region2_forR!$D251&gt;49,[2]species_comp_Region2_forR!$N251,[2]species_comp_Region2_forR!$P251)</f>
        <v>0.71300448400000005</v>
      </c>
      <c r="P147">
        <f>IF([2]species_comp_Region2_forR!$D251&gt;49,[2]species_comp_Region2_forR!$O251,[2]species_comp_Region2_forR!$Q251)</f>
        <v>9.2175299999999998E-4</v>
      </c>
      <c r="Q147" s="13">
        <f t="shared" si="170"/>
        <v>2220.8973109145832</v>
      </c>
      <c r="R147" s="2">
        <f t="shared" si="177"/>
        <v>1696191.6077067293</v>
      </c>
      <c r="S147">
        <f t="shared" si="171"/>
        <v>1302.379210409445</v>
      </c>
      <c r="T147" s="6">
        <f t="shared" si="172"/>
        <v>2552.6632524025122</v>
      </c>
      <c r="V147" s="13">
        <f t="shared" si="173"/>
        <v>3645.5830248905831</v>
      </c>
      <c r="W147">
        <f t="shared" si="174"/>
        <v>1698949.3924603134</v>
      </c>
      <c r="X147">
        <f t="shared" si="175"/>
        <v>1303.4375291744186</v>
      </c>
      <c r="Y147" s="6">
        <f t="shared" si="176"/>
        <v>2554.7375571818602</v>
      </c>
      <c r="Z147" s="14">
        <f>X147/V147</f>
        <v>0.357538840913804</v>
      </c>
    </row>
    <row r="148" spans="1:26" x14ac:dyDescent="0.3">
      <c r="A148" t="str">
        <f>'rockfish release'!A147</f>
        <v>SC</v>
      </c>
      <c r="B148">
        <f>'rockfish release'!B147</f>
        <v>2000</v>
      </c>
      <c r="C148" t="str">
        <f>'rockfish release'!C147</f>
        <v>NORTHEAS</v>
      </c>
      <c r="D148">
        <f>'rockfish release'!D147</f>
        <v>2051</v>
      </c>
      <c r="E148">
        <f>[1]logbook_release_forR!$E171</f>
        <v>1877</v>
      </c>
      <c r="F148" s="72">
        <v>0.91176470600000004</v>
      </c>
      <c r="G148" s="72">
        <v>7.9653299999999998E-4</v>
      </c>
      <c r="H148" s="7">
        <f t="shared" si="166"/>
        <v>1711.3823531620001</v>
      </c>
      <c r="I148">
        <f t="shared" si="167"/>
        <v>2806.2885117569999</v>
      </c>
      <c r="J148">
        <f t="shared" si="168"/>
        <v>52.974413746232244</v>
      </c>
      <c r="K148" s="6">
        <f t="shared" si="169"/>
        <v>103.8298509426152</v>
      </c>
      <c r="M148" s="2">
        <f>'rockfish release'!O147</f>
        <v>3680.036758467947</v>
      </c>
      <c r="N148">
        <f>'rockfish release'!P147</f>
        <v>4624232.8444837937</v>
      </c>
      <c r="O148">
        <f>IF([2]species_comp_Region2_forR!$D252&gt;49,[2]species_comp_Region2_forR!$N252,[2]species_comp_Region2_forR!$P252)</f>
        <v>0.743589744</v>
      </c>
      <c r="P148">
        <f>IF([2]species_comp_Region2_forR!$D252&gt;49,[2]species_comp_Region2_forR!$O252,[2]species_comp_Region2_forR!$Q252)</f>
        <v>9.828040000000001E-4</v>
      </c>
      <c r="Q148" s="13">
        <f t="shared" si="170"/>
        <v>2736.4375911397706</v>
      </c>
      <c r="R148" s="2">
        <f t="shared" si="177"/>
        <v>2574711.7219527089</v>
      </c>
      <c r="S148">
        <f t="shared" si="171"/>
        <v>1604.5908269564266</v>
      </c>
      <c r="T148" s="6">
        <f t="shared" si="172"/>
        <v>3144.998020834596</v>
      </c>
      <c r="V148" s="13">
        <f t="shared" si="173"/>
        <v>4447.8199443017711</v>
      </c>
      <c r="W148">
        <f t="shared" si="174"/>
        <v>2577518.0104644657</v>
      </c>
      <c r="X148">
        <f t="shared" si="175"/>
        <v>1605.4650449213977</v>
      </c>
      <c r="Y148" s="6">
        <f t="shared" si="176"/>
        <v>3146.7114880459394</v>
      </c>
      <c r="Z148" s="14">
        <f t="shared" ref="Z148:Z167" si="202">X148/V148</f>
        <v>0.36095549393320309</v>
      </c>
    </row>
    <row r="149" spans="1:26" x14ac:dyDescent="0.3">
      <c r="A149" t="str">
        <f>'rockfish release'!A148</f>
        <v>SC</v>
      </c>
      <c r="B149">
        <f>'rockfish release'!B148</f>
        <v>2001</v>
      </c>
      <c r="C149" t="str">
        <f>'rockfish release'!C148</f>
        <v>NORTHEAS</v>
      </c>
      <c r="D149">
        <f>'rockfish release'!D148</f>
        <v>1891</v>
      </c>
      <c r="E149">
        <f>[1]logbook_release_forR!$E172</f>
        <v>1787</v>
      </c>
      <c r="F149" s="72">
        <v>0.95081967199999995</v>
      </c>
      <c r="G149" s="72">
        <v>7.7935999999999999E-4</v>
      </c>
      <c r="H149" s="7">
        <f t="shared" si="166"/>
        <v>1699.114753864</v>
      </c>
      <c r="I149">
        <f t="shared" si="167"/>
        <v>2488.7840638399998</v>
      </c>
      <c r="J149">
        <f t="shared" si="168"/>
        <v>49.887714558195583</v>
      </c>
      <c r="K149" s="6">
        <f t="shared" si="169"/>
        <v>97.779920534063336</v>
      </c>
      <c r="M149" s="2">
        <f>'rockfish release'!O148</f>
        <v>3392.9544174855628</v>
      </c>
      <c r="N149">
        <f>'rockfish release'!P148</f>
        <v>3930894.8883351549</v>
      </c>
      <c r="O149">
        <f>IF([2]species_comp_Region2_forR!$D253&gt;49,[2]species_comp_Region2_forR!$N253,[2]species_comp_Region2_forR!$P253)</f>
        <v>0.82022471900000005</v>
      </c>
      <c r="P149">
        <f>IF([2]species_comp_Region2_forR!$D253&gt;49,[2]species_comp_Region2_forR!$O253,[2]species_comp_Region2_forR!$Q253)</f>
        <v>1.6756379999999999E-3</v>
      </c>
      <c r="Q149" s="13">
        <f t="shared" si="170"/>
        <v>2782.9850836619044</v>
      </c>
      <c r="R149" s="2">
        <f t="shared" si="177"/>
        <v>2670459.5456781229</v>
      </c>
      <c r="S149">
        <f t="shared" si="171"/>
        <v>1634.1540764805877</v>
      </c>
      <c r="T149" s="6">
        <f t="shared" si="172"/>
        <v>3202.9419899019517</v>
      </c>
      <c r="V149" s="13">
        <f t="shared" si="173"/>
        <v>4482.0998375259041</v>
      </c>
      <c r="W149">
        <f t="shared" si="174"/>
        <v>2672948.3297419627</v>
      </c>
      <c r="X149">
        <f t="shared" si="175"/>
        <v>1634.9153891691039</v>
      </c>
      <c r="Y149" s="6">
        <f t="shared" si="176"/>
        <v>3204.4341627714439</v>
      </c>
      <c r="Z149" s="14">
        <f t="shared" si="202"/>
        <v>0.36476550019723986</v>
      </c>
    </row>
    <row r="150" spans="1:26" x14ac:dyDescent="0.3">
      <c r="A150" t="str">
        <f>'rockfish release'!A149</f>
        <v>SC</v>
      </c>
      <c r="B150">
        <f>'rockfish release'!B149</f>
        <v>2002</v>
      </c>
      <c r="C150" t="str">
        <f>'rockfish release'!C149</f>
        <v>NORTHEAS</v>
      </c>
      <c r="D150">
        <f>'rockfish release'!D149</f>
        <v>1913</v>
      </c>
      <c r="E150">
        <f>[1]logbook_release_forR!$E173</f>
        <v>1782</v>
      </c>
      <c r="F150" s="72">
        <v>0.87719298199999995</v>
      </c>
      <c r="G150" s="72">
        <v>1.923669E-3</v>
      </c>
      <c r="H150" s="7">
        <f t="shared" si="166"/>
        <v>1563.1578939239998</v>
      </c>
      <c r="I150">
        <f t="shared" si="167"/>
        <v>6108.6570775560003</v>
      </c>
      <c r="J150">
        <f t="shared" si="168"/>
        <v>78.157898369620966</v>
      </c>
      <c r="K150" s="6">
        <f t="shared" si="169"/>
        <v>153.18948080445711</v>
      </c>
      <c r="M150" s="2">
        <f>'rockfish release'!O149</f>
        <v>3432.4282393706399</v>
      </c>
      <c r="N150">
        <f>'rockfish release'!P149</f>
        <v>4022891.4428667496</v>
      </c>
      <c r="O150">
        <f>IF([2]species_comp_Region2_forR!$D254&gt;49,[2]species_comp_Region2_forR!$N254,[2]species_comp_Region2_forR!$P254)</f>
        <v>0.60843373499999998</v>
      </c>
      <c r="P150">
        <f>IF([2]species_comp_Region2_forR!$D254&gt;49,[2]species_comp_Region2_forR!$O254,[2]species_comp_Region2_forR!$Q254)</f>
        <v>1.443892E-3</v>
      </c>
      <c r="Q150" s="13">
        <f t="shared" si="170"/>
        <v>2088.4051337997525</v>
      </c>
      <c r="R150" s="2">
        <f t="shared" si="177"/>
        <v>1512060.5858590219</v>
      </c>
      <c r="S150">
        <f t="shared" si="171"/>
        <v>1229.6587273951345</v>
      </c>
      <c r="T150" s="6">
        <f t="shared" si="172"/>
        <v>2410.1311056944637</v>
      </c>
      <c r="V150" s="13">
        <f t="shared" si="173"/>
        <v>3651.5630277237524</v>
      </c>
      <c r="W150">
        <f t="shared" si="174"/>
        <v>1518169.2429365779</v>
      </c>
      <c r="X150">
        <f t="shared" si="175"/>
        <v>1232.1401068614632</v>
      </c>
      <c r="Y150" s="6">
        <f t="shared" si="176"/>
        <v>2414.9946094484681</v>
      </c>
      <c r="Z150" s="14">
        <f t="shared" si="202"/>
        <v>0.33742813625471862</v>
      </c>
    </row>
    <row r="151" spans="1:26" x14ac:dyDescent="0.3">
      <c r="A151" t="str">
        <f>'rockfish release'!A150</f>
        <v>SC</v>
      </c>
      <c r="B151">
        <f>'rockfish release'!B150</f>
        <v>2003</v>
      </c>
      <c r="C151" t="str">
        <f>'rockfish release'!C150</f>
        <v>NORTHEAS</v>
      </c>
      <c r="D151">
        <f>'rockfish release'!D150</f>
        <v>3121</v>
      </c>
      <c r="E151">
        <f>[1]logbook_release_forR!$E174</f>
        <v>3026</v>
      </c>
      <c r="F151" s="72">
        <v>0.85869565199999998</v>
      </c>
      <c r="G151" s="72">
        <v>1.3333780000000001E-3</v>
      </c>
      <c r="H151" s="7">
        <f t="shared" si="166"/>
        <v>2598.4130429520001</v>
      </c>
      <c r="I151">
        <f t="shared" si="167"/>
        <v>12209.310331528</v>
      </c>
      <c r="J151">
        <f t="shared" si="168"/>
        <v>110.49574802465477</v>
      </c>
      <c r="K151" s="6">
        <f t="shared" si="169"/>
        <v>216.57166612832336</v>
      </c>
      <c r="M151" s="2">
        <f>'rockfish release'!O150</f>
        <v>5599.8999137876472</v>
      </c>
      <c r="N151">
        <f>'rockfish release'!P150</f>
        <v>10707692.989785686</v>
      </c>
      <c r="O151">
        <f>IF([2]species_comp_Region2_forR!$D255&gt;49,[2]species_comp_Region2_forR!$N255,[2]species_comp_Region2_forR!$P255)</f>
        <v>0.73262032099999996</v>
      </c>
      <c r="P151">
        <f>IF([2]species_comp_Region2_forR!$D255&gt;49,[2]species_comp_Region2_forR!$O255,[2]species_comp_Region2_forR!$Q255)</f>
        <v>1.05316E-3</v>
      </c>
      <c r="Q151" s="13">
        <f t="shared" si="170"/>
        <v>4102.600472406978</v>
      </c>
      <c r="R151" s="2">
        <f t="shared" si="177"/>
        <v>5791470.0306519102</v>
      </c>
      <c r="S151">
        <f t="shared" si="171"/>
        <v>2406.5473256622049</v>
      </c>
      <c r="T151" s="6">
        <f t="shared" si="172"/>
        <v>4716.8327582979218</v>
      </c>
      <c r="V151" s="13">
        <f t="shared" si="173"/>
        <v>6701.0135153589781</v>
      </c>
      <c r="W151">
        <f t="shared" si="174"/>
        <v>5803679.3409834383</v>
      </c>
      <c r="X151">
        <f t="shared" si="175"/>
        <v>2409.082676244931</v>
      </c>
      <c r="Y151" s="6">
        <f t="shared" si="176"/>
        <v>4721.8020454400648</v>
      </c>
      <c r="Z151" s="14">
        <f t="shared" si="202"/>
        <v>0.3595101950955959</v>
      </c>
    </row>
    <row r="152" spans="1:26" x14ac:dyDescent="0.3">
      <c r="A152" t="str">
        <f>'rockfish release'!A151</f>
        <v>SC</v>
      </c>
      <c r="B152">
        <f>'rockfish release'!B151</f>
        <v>2004</v>
      </c>
      <c r="C152" t="str">
        <f>'rockfish release'!C151</f>
        <v>NORTHEAS</v>
      </c>
      <c r="D152">
        <f>'rockfish release'!D151</f>
        <v>1756</v>
      </c>
      <c r="E152">
        <f>[1]logbook_release_forR!$E175</f>
        <v>1598</v>
      </c>
      <c r="F152" s="72">
        <v>0.77564102599999996</v>
      </c>
      <c r="G152" s="72">
        <v>1.122723E-3</v>
      </c>
      <c r="H152" s="7">
        <f t="shared" si="166"/>
        <v>1239.4743595479999</v>
      </c>
      <c r="I152">
        <f t="shared" si="167"/>
        <v>2866.989943692</v>
      </c>
      <c r="J152">
        <f t="shared" si="168"/>
        <v>53.544280214528982</v>
      </c>
      <c r="K152" s="6">
        <f t="shared" si="169"/>
        <v>104.9467892204768</v>
      </c>
      <c r="M152" s="2">
        <f>'rockfish release'!O151</f>
        <v>3150.7286922816747</v>
      </c>
      <c r="N152">
        <f>'rockfish release'!P151</f>
        <v>3389669.8185419007</v>
      </c>
      <c r="O152">
        <f>IF([2]species_comp_Region2_forR!$D256&gt;49,[2]species_comp_Region2_forR!$N256,[2]species_comp_Region2_forR!$P256)</f>
        <v>0.77966101700000001</v>
      </c>
      <c r="P152">
        <f>IF([2]species_comp_Region2_forR!$D256&gt;49,[2]species_comp_Region2_forR!$O256,[2]species_comp_Region2_forR!$Q256)</f>
        <v>1.4682880000000001E-3</v>
      </c>
      <c r="Q152" s="13">
        <f t="shared" si="170"/>
        <v>2456.5003365154107</v>
      </c>
      <c r="R152" s="2">
        <f t="shared" si="177"/>
        <v>2080035.8445512895</v>
      </c>
      <c r="S152">
        <f t="shared" si="171"/>
        <v>1442.2329369943295</v>
      </c>
      <c r="T152" s="6">
        <f t="shared" si="172"/>
        <v>2826.7765565088857</v>
      </c>
      <c r="V152" s="13">
        <f t="shared" si="173"/>
        <v>3695.9746960634106</v>
      </c>
      <c r="W152">
        <f t="shared" si="174"/>
        <v>2082902.8344949814</v>
      </c>
      <c r="X152">
        <f t="shared" si="175"/>
        <v>1443.2265360971512</v>
      </c>
      <c r="Y152" s="6">
        <f t="shared" si="176"/>
        <v>2828.7240107504163</v>
      </c>
      <c r="Z152" s="14">
        <f t="shared" si="202"/>
        <v>0.39048604354200112</v>
      </c>
    </row>
    <row r="153" spans="1:26" x14ac:dyDescent="0.3">
      <c r="A153" t="str">
        <f>'rockfish release'!A152</f>
        <v>SC</v>
      </c>
      <c r="B153">
        <f>'rockfish release'!B152</f>
        <v>2005</v>
      </c>
      <c r="C153" t="str">
        <f>'rockfish release'!C152</f>
        <v>NORTHEAS</v>
      </c>
      <c r="D153">
        <f>'rockfish release'!D152</f>
        <v>4080</v>
      </c>
      <c r="E153">
        <f>[1]logbook_release_forR!$E176</f>
        <v>3881</v>
      </c>
      <c r="F153" s="72">
        <v>0.93277310899999999</v>
      </c>
      <c r="G153" s="72">
        <v>5.3141899999999999E-4</v>
      </c>
      <c r="H153" s="7">
        <f t="shared" si="166"/>
        <v>3620.0924360290001</v>
      </c>
      <c r="I153">
        <f t="shared" si="167"/>
        <v>8004.3185364589999</v>
      </c>
      <c r="J153">
        <f t="shared" si="168"/>
        <v>89.466857195606238</v>
      </c>
      <c r="K153" s="6">
        <f t="shared" si="169"/>
        <v>175.35504010338823</v>
      </c>
      <c r="M153" s="2">
        <f>'rockfish release'!O152</f>
        <v>7320.5996950508161</v>
      </c>
      <c r="N153">
        <f>'rockfish release'!P152</f>
        <v>18299056.559539404</v>
      </c>
      <c r="O153">
        <f>IF([2]species_comp_Region2_forR!$D257&gt;49,[2]species_comp_Region2_forR!$N257,[2]species_comp_Region2_forR!$P257)</f>
        <v>0.82183908000000006</v>
      </c>
      <c r="P153">
        <f>IF([2]species_comp_Region2_forR!$D257&gt;49,[2]species_comp_Region2_forR!$O257,[2]species_comp_Region2_forR!$Q257)</f>
        <v>8.4635600000000004E-4</v>
      </c>
      <c r="Q153" s="13">
        <f t="shared" si="170"/>
        <v>6016.354918428844</v>
      </c>
      <c r="R153" s="2">
        <f t="shared" si="177"/>
        <v>12420383.878404785</v>
      </c>
      <c r="S153">
        <f t="shared" si="171"/>
        <v>3524.2565000869026</v>
      </c>
      <c r="T153" s="6">
        <f t="shared" si="172"/>
        <v>6907.5427401703291</v>
      </c>
      <c r="V153" s="13">
        <f t="shared" si="173"/>
        <v>9636.4473544578432</v>
      </c>
      <c r="W153">
        <f t="shared" si="174"/>
        <v>12428388.196941243</v>
      </c>
      <c r="X153">
        <f t="shared" si="175"/>
        <v>3525.3919210410131</v>
      </c>
      <c r="Y153" s="6">
        <f t="shared" si="176"/>
        <v>6909.7681652403853</v>
      </c>
      <c r="Z153" s="14">
        <f t="shared" si="202"/>
        <v>0.36583937953131229</v>
      </c>
    </row>
    <row r="154" spans="1:26" x14ac:dyDescent="0.3">
      <c r="A154" t="str">
        <f>'rockfish release'!A153</f>
        <v>SC</v>
      </c>
      <c r="B154">
        <f>'rockfish release'!B153</f>
        <v>2006</v>
      </c>
      <c r="C154" t="str">
        <f>'rockfish release'!C153</f>
        <v>NORTHEAS</v>
      </c>
      <c r="D154">
        <f>'rockfish release'!D153</f>
        <v>1667</v>
      </c>
      <c r="E154">
        <f>[1]logbook_release_forR!$E177</f>
        <v>1605</v>
      </c>
      <c r="F154" s="72">
        <v>0.866071429</v>
      </c>
      <c r="G154" s="72">
        <v>1.0449700000000001E-3</v>
      </c>
      <c r="H154" s="7">
        <f t="shared" si="166"/>
        <v>1390.0446435450001</v>
      </c>
      <c r="I154">
        <f t="shared" si="167"/>
        <v>2691.8688442500002</v>
      </c>
      <c r="J154">
        <f t="shared" si="168"/>
        <v>51.88322314823936</v>
      </c>
      <c r="K154" s="6">
        <f t="shared" si="169"/>
        <v>101.69111737054914</v>
      </c>
      <c r="M154" s="2">
        <f>'rockfish release'!O153</f>
        <v>2991.0391401102233</v>
      </c>
      <c r="N154">
        <f>'rockfish release'!P153</f>
        <v>3054777.4283738164</v>
      </c>
      <c r="O154">
        <f>IF([2]species_comp_Region2_forR!$D258&gt;49,[2]species_comp_Region2_forR!$N258,[2]species_comp_Region2_forR!$P258)</f>
        <v>0.79807692299999999</v>
      </c>
      <c r="P154">
        <f>IF([2]species_comp_Region2_forR!$D258&gt;49,[2]species_comp_Region2_forR!$O258,[2]species_comp_Region2_forR!$Q258)</f>
        <v>1.564565E-3</v>
      </c>
      <c r="Q154" s="13">
        <f t="shared" si="170"/>
        <v>2387.0793135117328</v>
      </c>
      <c r="R154" s="2">
        <f t="shared" si="177"/>
        <v>1964446.0252643442</v>
      </c>
      <c r="S154">
        <f t="shared" si="171"/>
        <v>1401.5869667146396</v>
      </c>
      <c r="T154" s="6">
        <f t="shared" si="172"/>
        <v>2747.1104547606938</v>
      </c>
      <c r="V154" s="13">
        <f t="shared" si="173"/>
        <v>3777.1239570567332</v>
      </c>
      <c r="W154">
        <f t="shared" si="174"/>
        <v>1967137.8941085942</v>
      </c>
      <c r="X154">
        <f t="shared" si="175"/>
        <v>1402.5469311608058</v>
      </c>
      <c r="Y154" s="6">
        <f t="shared" si="176"/>
        <v>2748.9919850751794</v>
      </c>
      <c r="Z154" s="14">
        <f t="shared" si="202"/>
        <v>0.37132668853518891</v>
      </c>
    </row>
    <row r="155" spans="1:26" x14ac:dyDescent="0.3">
      <c r="A155" t="str">
        <f>'rockfish release'!A154</f>
        <v>SC</v>
      </c>
      <c r="B155">
        <f>'rockfish release'!B154</f>
        <v>2007</v>
      </c>
      <c r="C155" t="str">
        <f>'rockfish release'!C154</f>
        <v>NORTHEAS</v>
      </c>
      <c r="D155">
        <f>'rockfish release'!D154</f>
        <v>1731</v>
      </c>
      <c r="E155">
        <f>[1]logbook_release_forR!$E178</f>
        <v>1552</v>
      </c>
      <c r="F155" s="72">
        <v>0.62025316500000005</v>
      </c>
      <c r="G155" s="72">
        <v>3.0197330000000001E-3</v>
      </c>
      <c r="H155" s="7">
        <f t="shared" si="166"/>
        <v>962.6329120800001</v>
      </c>
      <c r="I155">
        <f t="shared" si="167"/>
        <v>7273.6429560320003</v>
      </c>
      <c r="J155">
        <f t="shared" si="168"/>
        <v>85.285655042521654</v>
      </c>
      <c r="K155" s="6">
        <f t="shared" si="169"/>
        <v>167.15988388334245</v>
      </c>
      <c r="M155" s="2">
        <f>'rockfish release'!O154</f>
        <v>3105.8720765031776</v>
      </c>
      <c r="N155">
        <f>'rockfish release'!P154</f>
        <v>3293840.0742381569</v>
      </c>
      <c r="O155">
        <f>IF([2]species_comp_Region2_forR!$D259&gt;49,[2]species_comp_Region2_forR!$N259,[2]species_comp_Region2_forR!$P259)</f>
        <v>0.89411764699999996</v>
      </c>
      <c r="P155">
        <f>IF([2]species_comp_Region2_forR!$D259&gt;49,[2]species_comp_Region2_forR!$O259,[2]species_comp_Region2_forR!$Q259)</f>
        <v>1.127039E-3</v>
      </c>
      <c r="Q155" s="13">
        <f t="shared" si="170"/>
        <v>2777.015032926025</v>
      </c>
      <c r="R155" s="2">
        <f t="shared" si="177"/>
        <v>2647832.6816065963</v>
      </c>
      <c r="S155">
        <f t="shared" si="171"/>
        <v>1627.2162368925024</v>
      </c>
      <c r="T155" s="6">
        <f t="shared" si="172"/>
        <v>3189.3438243093046</v>
      </c>
      <c r="V155" s="13">
        <f t="shared" si="173"/>
        <v>3739.6479450060251</v>
      </c>
      <c r="W155">
        <f t="shared" si="174"/>
        <v>2655106.3245626283</v>
      </c>
      <c r="X155">
        <f t="shared" si="175"/>
        <v>1629.4496999179289</v>
      </c>
      <c r="Y155" s="6">
        <f t="shared" si="176"/>
        <v>3193.7214118391407</v>
      </c>
      <c r="Z155" s="14">
        <f t="shared" si="202"/>
        <v>0.43572275355329032</v>
      </c>
    </row>
    <row r="156" spans="1:26" x14ac:dyDescent="0.3">
      <c r="A156" t="str">
        <f>'rockfish release'!A155</f>
        <v>SC</v>
      </c>
      <c r="B156">
        <f>'rockfish release'!B155</f>
        <v>2008</v>
      </c>
      <c r="C156" t="str">
        <f>'rockfish release'!C155</f>
        <v>NORTHEAS</v>
      </c>
      <c r="D156">
        <f>'rockfish release'!D155</f>
        <v>1565</v>
      </c>
      <c r="E156">
        <f>[1]logbook_release_forR!$E179</f>
        <v>1448</v>
      </c>
      <c r="F156" s="72">
        <v>0.82677165399999997</v>
      </c>
      <c r="G156" s="72">
        <v>1.1366690000000001E-3</v>
      </c>
      <c r="H156" s="7">
        <f t="shared" si="166"/>
        <v>1197.1653549919999</v>
      </c>
      <c r="I156">
        <f t="shared" si="167"/>
        <v>2383.258438976</v>
      </c>
      <c r="J156">
        <f t="shared" si="168"/>
        <v>48.818627991536182</v>
      </c>
      <c r="K156" s="6">
        <f t="shared" si="169"/>
        <v>95.684510863410921</v>
      </c>
      <c r="M156" s="2">
        <f>'rockfish release'!O155</f>
        <v>2808.0241477339532</v>
      </c>
      <c r="N156">
        <f>'rockfish release'!P155</f>
        <v>2692384.3474888206</v>
      </c>
      <c r="O156">
        <f>IF([2]species_comp_Region2_forR!$D260&gt;49,[2]species_comp_Region2_forR!$N260,[2]species_comp_Region2_forR!$P260)</f>
        <v>0.693333333</v>
      </c>
      <c r="P156">
        <f>IF([2]species_comp_Region2_forR!$D260&gt;49,[2]species_comp_Region2_forR!$O260,[2]species_comp_Region2_forR!$Q260)</f>
        <v>2.873273E-3</v>
      </c>
      <c r="Q156" s="13">
        <f t="shared" si="170"/>
        <v>1946.8967414928661</v>
      </c>
      <c r="R156" s="2">
        <f t="shared" si="177"/>
        <v>1324650.7817229521</v>
      </c>
      <c r="S156">
        <f t="shared" si="171"/>
        <v>1150.9347425996627</v>
      </c>
      <c r="T156" s="6">
        <f t="shared" si="172"/>
        <v>2255.8320954953388</v>
      </c>
      <c r="V156" s="13">
        <f t="shared" si="173"/>
        <v>3144.0620964848658</v>
      </c>
      <c r="W156">
        <f t="shared" si="174"/>
        <v>1327034.0401619282</v>
      </c>
      <c r="X156">
        <f t="shared" si="175"/>
        <v>1151.9696350867623</v>
      </c>
      <c r="Y156" s="6">
        <f t="shared" si="176"/>
        <v>2257.860484770054</v>
      </c>
      <c r="Z156" s="14">
        <f t="shared" si="202"/>
        <v>0.36639531909204054</v>
      </c>
    </row>
    <row r="157" spans="1:26" x14ac:dyDescent="0.3">
      <c r="A157" t="str">
        <f>'rockfish release'!A156</f>
        <v>SC</v>
      </c>
      <c r="B157">
        <f>'rockfish release'!B156</f>
        <v>2009</v>
      </c>
      <c r="C157" t="str">
        <f>'rockfish release'!C156</f>
        <v>NORTHEAS</v>
      </c>
      <c r="D157">
        <f>'rockfish release'!D156</f>
        <v>1317</v>
      </c>
      <c r="E157">
        <f>[1]logbook_release_forR!$E180</f>
        <v>1278</v>
      </c>
      <c r="F157" s="72">
        <v>0.73611111100000004</v>
      </c>
      <c r="G157" s="72">
        <v>2.7359369999999999E-3</v>
      </c>
      <c r="H157" s="7">
        <f t="shared" si="166"/>
        <v>940.74999985800002</v>
      </c>
      <c r="I157">
        <f t="shared" si="167"/>
        <v>4468.5621271079999</v>
      </c>
      <c r="J157">
        <f t="shared" si="168"/>
        <v>66.847304561276061</v>
      </c>
      <c r="K157" s="6">
        <f t="shared" si="169"/>
        <v>131.02071694010107</v>
      </c>
      <c r="M157" s="2">
        <f>'rockfish release'!O156</f>
        <v>2363.0465192112561</v>
      </c>
      <c r="N157">
        <f>'rockfish release'!P156</f>
        <v>1906689.2729298193</v>
      </c>
      <c r="O157">
        <f>IF([2]species_comp_Region2_forR!$D261&gt;49,[2]species_comp_Region2_forR!$N261,[2]species_comp_Region2_forR!$P261)</f>
        <v>0.55882352899999999</v>
      </c>
      <c r="P157">
        <f>IF([2]species_comp_Region2_forR!$D261&gt;49,[2]species_comp_Region2_forR!$O261,[2]species_comp_Region2_forR!$Q261)</f>
        <v>3.6796979999999999E-3</v>
      </c>
      <c r="Q157" s="13">
        <f t="shared" si="170"/>
        <v>1320.5259950568004</v>
      </c>
      <c r="R157" s="2">
        <f t="shared" si="177"/>
        <v>622991.48393183446</v>
      </c>
      <c r="S157">
        <f t="shared" si="171"/>
        <v>789.29809573559373</v>
      </c>
      <c r="T157" s="6">
        <f t="shared" si="172"/>
        <v>1547.0242676417638</v>
      </c>
      <c r="V157" s="13">
        <f t="shared" si="173"/>
        <v>2261.2759949148003</v>
      </c>
      <c r="W157">
        <f t="shared" si="174"/>
        <v>627460.04605894245</v>
      </c>
      <c r="X157">
        <f t="shared" si="175"/>
        <v>792.12375678232399</v>
      </c>
      <c r="Y157" s="6">
        <f t="shared" si="176"/>
        <v>1552.562563293355</v>
      </c>
      <c r="Z157" s="14">
        <f t="shared" si="202"/>
        <v>0.35029945860817818</v>
      </c>
    </row>
    <row r="158" spans="1:26" x14ac:dyDescent="0.3">
      <c r="A158" t="str">
        <f>'rockfish release'!A157</f>
        <v>SC</v>
      </c>
      <c r="B158">
        <f>'rockfish release'!B157</f>
        <v>2010</v>
      </c>
      <c r="C158" t="str">
        <f>'rockfish release'!C157</f>
        <v>NORTHEAS</v>
      </c>
      <c r="D158">
        <f>'rockfish release'!D157</f>
        <v>975</v>
      </c>
      <c r="E158">
        <f>[1]logbook_release_forR!$E181</f>
        <v>867</v>
      </c>
      <c r="F158" s="72">
        <v>0.53535353500000005</v>
      </c>
      <c r="G158" s="72">
        <v>2.5382669999999999E-3</v>
      </c>
      <c r="H158" s="7">
        <f t="shared" si="166"/>
        <v>464.15151484500007</v>
      </c>
      <c r="I158">
        <f t="shared" si="167"/>
        <v>1907.9873829629998</v>
      </c>
      <c r="J158">
        <f t="shared" si="168"/>
        <v>43.680514911834543</v>
      </c>
      <c r="K158" s="6">
        <f t="shared" si="169"/>
        <v>85.613809227195702</v>
      </c>
      <c r="M158" s="2">
        <f>'rockfish release'!O157</f>
        <v>1749.4080153614086</v>
      </c>
      <c r="N158">
        <f>'rockfish release'!P157</f>
        <v>1045003.1623601587</v>
      </c>
      <c r="O158" s="29">
        <v>0.74806438500000005</v>
      </c>
      <c r="P158" s="29">
        <v>6.3493509999999996E-3</v>
      </c>
      <c r="Q158" s="13">
        <f t="shared" si="170"/>
        <v>1308.6698311254029</v>
      </c>
      <c r="R158" s="2">
        <f t="shared" si="177"/>
        <v>610850.93437058083</v>
      </c>
      <c r="S158">
        <f t="shared" si="171"/>
        <v>781.5695326524575</v>
      </c>
      <c r="T158" s="6">
        <f t="shared" si="172"/>
        <v>1531.8762839988167</v>
      </c>
      <c r="V158" s="13">
        <f t="shared" si="173"/>
        <v>1772.8213459704029</v>
      </c>
      <c r="W158">
        <f t="shared" si="174"/>
        <v>612758.92175354378</v>
      </c>
      <c r="X158">
        <f t="shared" si="175"/>
        <v>782.78919368725565</v>
      </c>
      <c r="Y158" s="6">
        <f t="shared" si="176"/>
        <v>1534.2668196270211</v>
      </c>
      <c r="Z158" s="14">
        <f t="shared" si="202"/>
        <v>0.44154995959774745</v>
      </c>
    </row>
    <row r="159" spans="1:26" x14ac:dyDescent="0.3">
      <c r="A159" t="str">
        <f>'rockfish release'!A158</f>
        <v>SC</v>
      </c>
      <c r="B159">
        <f>'rockfish release'!B158</f>
        <v>2011</v>
      </c>
      <c r="C159" t="str">
        <f>'rockfish release'!C158</f>
        <v>NORTHEAS</v>
      </c>
      <c r="D159">
        <f>'rockfish release'!D158</f>
        <v>1219</v>
      </c>
      <c r="E159">
        <f>[1]logbook_release_forR!$E182</f>
        <v>1141</v>
      </c>
      <c r="F159" s="72">
        <v>0.862318841</v>
      </c>
      <c r="G159" s="72">
        <v>8.6660600000000002E-4</v>
      </c>
      <c r="H159" s="7">
        <f t="shared" si="166"/>
        <v>983.905797581</v>
      </c>
      <c r="I159">
        <f t="shared" si="167"/>
        <v>1128.217885886</v>
      </c>
      <c r="J159">
        <f t="shared" si="168"/>
        <v>33.588954819791581</v>
      </c>
      <c r="K159" s="6">
        <f t="shared" si="169"/>
        <v>65.834351446791501</v>
      </c>
      <c r="M159" s="2">
        <f>'rockfish release'!O158</f>
        <v>2616.6798149500855</v>
      </c>
      <c r="N159">
        <f>'rockfish release'!P158</f>
        <v>2544045.9494767035</v>
      </c>
      <c r="O159">
        <f>IF([2]species_comp_Region2_forR!$D263&gt;49,[2]species_comp_Region2_forR!$N263,[2]species_comp_Region2_forR!$P263)</f>
        <v>0.71830985899999999</v>
      </c>
      <c r="P159">
        <f>IF([2]species_comp_Region2_forR!$D263&gt;49,[2]species_comp_Region2_forR!$O263,[2]species_comp_Region2_forR!$Q263)</f>
        <v>2.890583E-3</v>
      </c>
      <c r="Q159" s="13">
        <f t="shared" si="170"/>
        <v>1879.586908924942</v>
      </c>
      <c r="R159" s="2">
        <f t="shared" si="177"/>
        <v>1339794.6167905836</v>
      </c>
      <c r="S159">
        <f t="shared" si="171"/>
        <v>1157.4949748446356</v>
      </c>
      <c r="T159" s="6">
        <f t="shared" si="172"/>
        <v>2268.690150695486</v>
      </c>
      <c r="V159" s="13">
        <f t="shared" si="173"/>
        <v>2863.4927065059419</v>
      </c>
      <c r="W159">
        <f t="shared" si="174"/>
        <v>1340922.8346764697</v>
      </c>
      <c r="X159">
        <f t="shared" si="175"/>
        <v>1157.9822255442739</v>
      </c>
      <c r="Y159" s="6">
        <f t="shared" si="176"/>
        <v>2269.6451620667767</v>
      </c>
      <c r="Z159" s="14">
        <f t="shared" si="202"/>
        <v>0.40439503230209156</v>
      </c>
    </row>
    <row r="160" spans="1:26" x14ac:dyDescent="0.3">
      <c r="A160" t="str">
        <f>'rockfish release'!A159</f>
        <v>SC</v>
      </c>
      <c r="B160">
        <f>'rockfish release'!B159</f>
        <v>2012</v>
      </c>
      <c r="C160" t="str">
        <f>'rockfish release'!C159</f>
        <v>NORTHEAS</v>
      </c>
      <c r="D160">
        <f>'rockfish release'!D159</f>
        <v>898</v>
      </c>
      <c r="E160">
        <f>[1]logbook_release_forR!$E183</f>
        <v>841</v>
      </c>
      <c r="F160" s="72">
        <v>0.75524475499999999</v>
      </c>
      <c r="G160" s="72">
        <v>1.301761E-3</v>
      </c>
      <c r="H160" s="7">
        <f t="shared" si="166"/>
        <v>635.16083895500003</v>
      </c>
      <c r="I160">
        <f t="shared" si="167"/>
        <v>920.71082184099998</v>
      </c>
      <c r="J160">
        <f t="shared" si="168"/>
        <v>30.343217064790608</v>
      </c>
      <c r="K160" s="6">
        <f t="shared" si="169"/>
        <v>59.472705446989593</v>
      </c>
      <c r="M160" s="2">
        <f>'rockfish release'!O159</f>
        <v>4246.1969775924963</v>
      </c>
      <c r="N160">
        <f>'rockfish release'!P159</f>
        <v>24972801.19999427</v>
      </c>
      <c r="O160" s="72">
        <v>0.74509803900000005</v>
      </c>
      <c r="P160" s="72">
        <v>1.2495189999999999E-3</v>
      </c>
      <c r="Q160" s="13">
        <f t="shared" si="170"/>
        <v>3163.8330412118962</v>
      </c>
      <c r="R160" s="2">
        <f t="shared" si="177"/>
        <v>13917910.258684695</v>
      </c>
      <c r="S160">
        <f t="shared" si="171"/>
        <v>3730.6715559915879</v>
      </c>
      <c r="T160" s="6">
        <f t="shared" si="172"/>
        <v>7312.1162497435125</v>
      </c>
      <c r="V160" s="13">
        <f t="shared" si="173"/>
        <v>3798.9938801668964</v>
      </c>
      <c r="W160">
        <f t="shared" si="174"/>
        <v>13918830.969506536</v>
      </c>
      <c r="X160">
        <f t="shared" si="175"/>
        <v>3730.7949514153865</v>
      </c>
      <c r="Y160" s="6">
        <f t="shared" si="176"/>
        <v>7312.3581047741573</v>
      </c>
      <c r="Z160" s="14">
        <f t="shared" si="202"/>
        <v>0.98204816040700915</v>
      </c>
    </row>
    <row r="161" spans="1:27" x14ac:dyDescent="0.3">
      <c r="A161" t="str">
        <f>'rockfish release'!A160</f>
        <v>SC</v>
      </c>
      <c r="B161">
        <f>'rockfish release'!B160</f>
        <v>2013</v>
      </c>
      <c r="C161" t="str">
        <f>'rockfish release'!C160</f>
        <v>NORTHEAS</v>
      </c>
      <c r="D161">
        <f>'rockfish release'!D160</f>
        <v>624</v>
      </c>
      <c r="E161">
        <f>[1]logbook_release_forR!$E184</f>
        <v>609</v>
      </c>
      <c r="F161" s="72">
        <v>0.53982300900000002</v>
      </c>
      <c r="G161" s="72">
        <v>5.5080699999999995E-4</v>
      </c>
      <c r="H161" s="7">
        <f t="shared" si="166"/>
        <v>328.75221248100002</v>
      </c>
      <c r="I161">
        <f t="shared" si="167"/>
        <v>204.28385096699998</v>
      </c>
      <c r="J161">
        <f t="shared" si="168"/>
        <v>14.29279017431516</v>
      </c>
      <c r="K161" s="6">
        <f t="shared" si="169"/>
        <v>28.013868741657713</v>
      </c>
      <c r="M161" s="2">
        <f>'rockfish release'!O160</f>
        <v>1016.9872340425534</v>
      </c>
      <c r="N161">
        <f>'rockfish release'!P160</f>
        <v>459340.41122659273</v>
      </c>
      <c r="O161" s="72">
        <v>0.66871165600000004</v>
      </c>
      <c r="P161" s="72">
        <v>1.3675079999999999E-3</v>
      </c>
      <c r="Q161" s="13">
        <f t="shared" si="170"/>
        <v>680.07121740745549</v>
      </c>
      <c r="R161" s="2">
        <f t="shared" si="177"/>
        <v>207448.1911470886</v>
      </c>
      <c r="S161">
        <f t="shared" si="171"/>
        <v>455.46480780307121</v>
      </c>
      <c r="T161" s="6">
        <f t="shared" si="172"/>
        <v>892.71102329401958</v>
      </c>
      <c r="V161" s="13">
        <f t="shared" si="173"/>
        <v>1008.8234298884555</v>
      </c>
      <c r="W161">
        <f t="shared" si="174"/>
        <v>207652.47499805561</v>
      </c>
      <c r="X161">
        <f t="shared" si="175"/>
        <v>455.68901127639191</v>
      </c>
      <c r="Y161" s="6">
        <f t="shared" si="176"/>
        <v>893.15046210172818</v>
      </c>
      <c r="Z161" s="14">
        <f t="shared" si="202"/>
        <v>0.45170343766379112</v>
      </c>
    </row>
    <row r="162" spans="1:27" x14ac:dyDescent="0.3">
      <c r="A162" t="str">
        <f>'rockfish release'!A161</f>
        <v>SC</v>
      </c>
      <c r="B162">
        <f>'rockfish release'!B161</f>
        <v>2014</v>
      </c>
      <c r="C162" t="str">
        <f>'rockfish release'!C161</f>
        <v>NORTHEAS</v>
      </c>
      <c r="D162">
        <f>'rockfish release'!D161</f>
        <v>958</v>
      </c>
      <c r="E162">
        <f>[1]logbook_release_forR!$E185</f>
        <v>899</v>
      </c>
      <c r="F162" s="72">
        <v>0.81493506500000001</v>
      </c>
      <c r="G162" s="72">
        <v>4.9125700000000004E-4</v>
      </c>
      <c r="H162" s="7">
        <f t="shared" si="166"/>
        <v>732.62662343500006</v>
      </c>
      <c r="I162">
        <f t="shared" si="167"/>
        <v>397.03439865700005</v>
      </c>
      <c r="J162">
        <f t="shared" si="168"/>
        <v>19.925722036026702</v>
      </c>
      <c r="K162" s="6">
        <f t="shared" si="169"/>
        <v>39.054415190612332</v>
      </c>
      <c r="M162" s="2">
        <f>'rockfish release'!O161</f>
        <v>1259.2714932126696</v>
      </c>
      <c r="N162">
        <f>'rockfish release'!P161</f>
        <v>1496236.1643266424</v>
      </c>
      <c r="O162" s="72">
        <v>0.77777777800000003</v>
      </c>
      <c r="P162" s="72">
        <v>1.382716E-3</v>
      </c>
      <c r="Q162" s="13">
        <f t="shared" si="170"/>
        <v>979.43338388969232</v>
      </c>
      <c r="R162" s="2">
        <f t="shared" si="177"/>
        <v>909392.05157607282</v>
      </c>
      <c r="S162">
        <f t="shared" si="171"/>
        <v>953.62049662120455</v>
      </c>
      <c r="T162" s="6">
        <f t="shared" si="172"/>
        <v>1869.0961733775609</v>
      </c>
      <c r="V162" s="13">
        <f t="shared" si="173"/>
        <v>1712.0600073246924</v>
      </c>
      <c r="W162">
        <f t="shared" si="174"/>
        <v>909789.08597472985</v>
      </c>
      <c r="X162">
        <f t="shared" si="175"/>
        <v>953.82864602334621</v>
      </c>
      <c r="Y162" s="6">
        <f t="shared" si="176"/>
        <v>1869.5041462057586</v>
      </c>
      <c r="Z162" s="14">
        <f t="shared" si="202"/>
        <v>0.55712337297909476</v>
      </c>
    </row>
    <row r="163" spans="1:27" x14ac:dyDescent="0.3">
      <c r="A163" t="str">
        <f>'rockfish release'!A162</f>
        <v>SC</v>
      </c>
      <c r="B163">
        <f>'rockfish release'!B162</f>
        <v>2015</v>
      </c>
      <c r="C163" t="str">
        <f>'rockfish release'!C162</f>
        <v>NORTHEAS</v>
      </c>
      <c r="D163">
        <f>'rockfish release'!D162</f>
        <v>836</v>
      </c>
      <c r="E163">
        <f>[1]logbook_release_forR!$E186</f>
        <v>823</v>
      </c>
      <c r="F163" s="72">
        <v>0.699029126</v>
      </c>
      <c r="G163" s="72">
        <v>2.0626220000000001E-3</v>
      </c>
      <c r="H163" s="7">
        <f t="shared" si="166"/>
        <v>575.30097069800001</v>
      </c>
      <c r="I163">
        <f t="shared" si="167"/>
        <v>1397.073696638</v>
      </c>
      <c r="J163">
        <f t="shared" si="168"/>
        <v>37.377449038665013</v>
      </c>
      <c r="K163" s="6">
        <f t="shared" si="169"/>
        <v>73.25980011578342</v>
      </c>
      <c r="M163" s="2">
        <f>'rockfish release'!O162</f>
        <v>1832.1167675329298</v>
      </c>
      <c r="N163">
        <f>'rockfish release'!P162</f>
        <v>3448525.2847583601</v>
      </c>
      <c r="O163" s="72">
        <v>0.73157894700000003</v>
      </c>
      <c r="P163" s="72">
        <v>5.1813E-4</v>
      </c>
      <c r="Q163" s="13">
        <f t="shared" si="170"/>
        <v>1340.3380555727847</v>
      </c>
      <c r="R163" s="2">
        <f t="shared" si="177"/>
        <v>1849203.4445370224</v>
      </c>
      <c r="S163">
        <f t="shared" si="171"/>
        <v>1359.8541997350387</v>
      </c>
      <c r="T163" s="6">
        <f t="shared" si="172"/>
        <v>2665.314231480676</v>
      </c>
      <c r="V163" s="13">
        <f t="shared" si="173"/>
        <v>1915.6390262707846</v>
      </c>
      <c r="W163">
        <f t="shared" si="174"/>
        <v>1850600.5182336604</v>
      </c>
      <c r="X163">
        <f t="shared" si="175"/>
        <v>1360.3677878550566</v>
      </c>
      <c r="Y163" s="6">
        <f t="shared" si="176"/>
        <v>2666.3208641959109</v>
      </c>
      <c r="Z163" s="14">
        <f t="shared" si="202"/>
        <v>0.71013785436565968</v>
      </c>
    </row>
    <row r="164" spans="1:27" x14ac:dyDescent="0.3">
      <c r="A164" t="str">
        <f>'rockfish release'!A163</f>
        <v>SC</v>
      </c>
      <c r="B164">
        <f>'rockfish release'!B163</f>
        <v>2016</v>
      </c>
      <c r="C164" t="str">
        <f>'rockfish release'!C163</f>
        <v>NORTHEAS</v>
      </c>
      <c r="D164">
        <f>'rockfish release'!D163</f>
        <v>943</v>
      </c>
      <c r="E164">
        <f>[1]logbook_release_forR!$E187</f>
        <v>931</v>
      </c>
      <c r="F164" s="72">
        <v>0.54517134</v>
      </c>
      <c r="G164" s="72">
        <v>7.7487400000000005E-4</v>
      </c>
      <c r="H164" s="7">
        <f t="shared" si="166"/>
        <v>507.55451754000001</v>
      </c>
      <c r="I164">
        <f t="shared" si="167"/>
        <v>671.6305631140001</v>
      </c>
      <c r="J164">
        <f t="shared" si="168"/>
        <v>25.915836145376442</v>
      </c>
      <c r="K164" s="6">
        <f t="shared" si="169"/>
        <v>50.795038844937828</v>
      </c>
      <c r="M164" s="2">
        <f>'rockfish release'!O163</f>
        <v>1392.9730500951173</v>
      </c>
      <c r="N164">
        <f>'rockfish release'!P163</f>
        <v>2173555.2962333295</v>
      </c>
      <c r="O164" s="72">
        <v>0.83437499999999998</v>
      </c>
      <c r="P164" s="72">
        <v>4.3320799999999998E-4</v>
      </c>
      <c r="Q164" s="13">
        <f t="shared" si="170"/>
        <v>1162.2618886731134</v>
      </c>
      <c r="R164" s="2">
        <f t="shared" si="177"/>
        <v>1514971.479168043</v>
      </c>
      <c r="S164">
        <f t="shared" si="171"/>
        <v>1230.8417766585774</v>
      </c>
      <c r="T164" s="6">
        <f t="shared" si="172"/>
        <v>2412.4498822508117</v>
      </c>
      <c r="V164" s="13">
        <f t="shared" si="173"/>
        <v>1669.8164062131134</v>
      </c>
      <c r="W164">
        <f t="shared" si="174"/>
        <v>1515643.1097311571</v>
      </c>
      <c r="X164">
        <f t="shared" si="175"/>
        <v>1231.1145802609751</v>
      </c>
      <c r="Y164" s="6">
        <f t="shared" si="176"/>
        <v>2412.9845773115112</v>
      </c>
      <c r="Z164" s="14">
        <f t="shared" si="202"/>
        <v>0.73727541284191445</v>
      </c>
    </row>
    <row r="165" spans="1:27" x14ac:dyDescent="0.3">
      <c r="A165" t="str">
        <f>'rockfish release'!A164</f>
        <v>SC</v>
      </c>
      <c r="B165">
        <f>'rockfish release'!B164</f>
        <v>2017</v>
      </c>
      <c r="C165" t="str">
        <f>'rockfish release'!C164</f>
        <v>NORTHEAS</v>
      </c>
      <c r="D165">
        <f>'rockfish release'!D164</f>
        <v>461</v>
      </c>
      <c r="E165">
        <f>[1]logbook_release_forR!$E188</f>
        <v>452</v>
      </c>
      <c r="F165" s="72">
        <v>0.62343096200000003</v>
      </c>
      <c r="G165" s="72">
        <v>9.8640699999999991E-4</v>
      </c>
      <c r="H165" s="7">
        <f t="shared" si="166"/>
        <v>281.79079482399999</v>
      </c>
      <c r="I165">
        <f t="shared" si="167"/>
        <v>201.52689572799997</v>
      </c>
      <c r="J165">
        <f t="shared" si="168"/>
        <v>14.196016896580533</v>
      </c>
      <c r="K165" s="6">
        <f t="shared" si="169"/>
        <v>27.824193117297842</v>
      </c>
      <c r="M165" s="2">
        <f>'rockfish release'!O164</f>
        <v>617.31091122409066</v>
      </c>
      <c r="N165">
        <f>'rockfish release'!P164</f>
        <v>430226.76367217826</v>
      </c>
      <c r="O165" s="72">
        <v>0.712121212</v>
      </c>
      <c r="P165" s="72">
        <v>6.2311400000000002E-4</v>
      </c>
      <c r="Q165" s="13">
        <f t="shared" si="170"/>
        <v>439.60019428172387</v>
      </c>
      <c r="R165" s="2">
        <f t="shared" si="177"/>
        <v>218680.67456874452</v>
      </c>
      <c r="S165">
        <f t="shared" si="171"/>
        <v>467.63305547057354</v>
      </c>
      <c r="T165" s="6">
        <f t="shared" si="172"/>
        <v>916.56078872232411</v>
      </c>
      <c r="V165" s="13">
        <f t="shared" si="173"/>
        <v>721.39098910572386</v>
      </c>
      <c r="W165">
        <f t="shared" si="174"/>
        <v>218882.20146447251</v>
      </c>
      <c r="X165">
        <f t="shared" si="175"/>
        <v>467.84848131042651</v>
      </c>
      <c r="Y165" s="6">
        <f t="shared" si="176"/>
        <v>916.98302336843597</v>
      </c>
      <c r="Z165" s="14">
        <f t="shared" si="202"/>
        <v>0.6485366304483472</v>
      </c>
      <c r="AA165" s="14"/>
    </row>
    <row r="166" spans="1:27" x14ac:dyDescent="0.3">
      <c r="A166" t="str">
        <f>'rockfish release'!A165</f>
        <v>SC</v>
      </c>
      <c r="B166">
        <f>'rockfish release'!B165</f>
        <v>2018</v>
      </c>
      <c r="C166" t="str">
        <f>'rockfish release'!C165</f>
        <v>NORTHEAS</v>
      </c>
      <c r="D166">
        <f>'rockfish release'!D165</f>
        <v>461</v>
      </c>
      <c r="E166">
        <f>[1]logbook_release_forR!$E189</f>
        <v>438</v>
      </c>
      <c r="F166" s="72">
        <v>0.75075075099999999</v>
      </c>
      <c r="G166" s="72">
        <v>5.6362700000000003E-4</v>
      </c>
      <c r="H166" s="7">
        <f t="shared" si="166"/>
        <v>328.82882893800002</v>
      </c>
      <c r="I166">
        <f t="shared" si="167"/>
        <v>108.12845818800001</v>
      </c>
      <c r="J166">
        <f t="shared" si="168"/>
        <v>10.398483456158404</v>
      </c>
      <c r="K166" s="6">
        <f t="shared" si="169"/>
        <v>20.381027574070472</v>
      </c>
      <c r="M166" s="2">
        <f>'rockfish release'!O165</f>
        <v>653.12273504273503</v>
      </c>
      <c r="N166">
        <f>'rockfish release'!P165</f>
        <v>350972.71966497216</v>
      </c>
      <c r="O166" s="72">
        <v>0.75919732399999995</v>
      </c>
      <c r="P166" s="72">
        <v>6.13479E-4</v>
      </c>
      <c r="Q166" s="13">
        <f t="shared" si="170"/>
        <v>495.84903268800542</v>
      </c>
      <c r="R166" s="2">
        <f t="shared" si="177"/>
        <v>202770.86429559189</v>
      </c>
      <c r="S166">
        <f t="shared" si="171"/>
        <v>450.3008597544445</v>
      </c>
      <c r="T166" s="6">
        <f t="shared" si="172"/>
        <v>882.58968511871126</v>
      </c>
      <c r="V166" s="13">
        <f t="shared" si="173"/>
        <v>824.67786162600544</v>
      </c>
      <c r="W166">
        <f t="shared" si="174"/>
        <v>202878.99275377989</v>
      </c>
      <c r="X166">
        <f t="shared" si="175"/>
        <v>450.42090621304413</v>
      </c>
      <c r="Y166" s="6">
        <f t="shared" si="176"/>
        <v>882.82497617756644</v>
      </c>
      <c r="Z166" s="14">
        <f t="shared" si="202"/>
        <v>0.54617800134097905</v>
      </c>
      <c r="AA166" s="14"/>
    </row>
    <row r="167" spans="1:27" x14ac:dyDescent="0.3">
      <c r="A167" t="str">
        <f>'rockfish release'!A166</f>
        <v>SC</v>
      </c>
      <c r="B167">
        <f>'rockfish release'!B166</f>
        <v>2019</v>
      </c>
      <c r="C167" t="str">
        <f>'rockfish release'!C166</f>
        <v>NORTHEAS</v>
      </c>
      <c r="D167">
        <f>'rockfish release'!D166</f>
        <v>1483</v>
      </c>
      <c r="E167">
        <f>[1]logbook_release_forR!$E190</f>
        <v>1467</v>
      </c>
      <c r="F167" s="72">
        <v>0.792626728</v>
      </c>
      <c r="G167" s="72">
        <v>7.6097000000000003E-4</v>
      </c>
      <c r="H167" s="7">
        <f t="shared" ref="H167:H169" si="203">E167*F167</f>
        <v>1162.783409976</v>
      </c>
      <c r="I167">
        <f t="shared" ref="I167:I169" si="204">(E167^2)*G167</f>
        <v>1637.6751663300001</v>
      </c>
      <c r="J167">
        <f t="shared" ref="J167:J169" si="205">SQRT(I167)</f>
        <v>40.468199445119872</v>
      </c>
      <c r="K167" s="6">
        <f t="shared" ref="K167:K169" si="206">(1.96*J167)</f>
        <v>79.317670912434949</v>
      </c>
      <c r="M167" s="2">
        <f>'rockfish release'!O166</f>
        <v>3667.0983074426158</v>
      </c>
      <c r="N167">
        <f>'rockfish release'!P166</f>
        <v>6276046.853790774</v>
      </c>
      <c r="O167" s="72">
        <v>0.78749999999999998</v>
      </c>
      <c r="P167" s="72">
        <v>7.0018299999999995E-4</v>
      </c>
      <c r="Q167" s="13">
        <f t="shared" ref="Q167:Q169" si="207">M167*O167</f>
        <v>2887.83991711106</v>
      </c>
      <c r="R167" s="2">
        <f t="shared" si="177"/>
        <v>3905939.8508955557</v>
      </c>
      <c r="S167">
        <f t="shared" ref="S167:S169" si="208">SQRT(R167)</f>
        <v>1976.345073840992</v>
      </c>
      <c r="T167" s="6">
        <f t="shared" ref="T167:T169" si="209">(1.96*S167)</f>
        <v>3873.6363447283443</v>
      </c>
      <c r="V167" s="13">
        <f t="shared" ref="V167:V169" si="210">Q167+H167</f>
        <v>4050.6233270870598</v>
      </c>
      <c r="W167">
        <f t="shared" ref="W167:W169" si="211">R167+I167</f>
        <v>3907577.5260618855</v>
      </c>
      <c r="X167">
        <f t="shared" ref="X167:X169" si="212">SQRT(W167)</f>
        <v>1976.7593495572205</v>
      </c>
      <c r="Y167" s="6">
        <f t="shared" ref="Y167:Y169" si="213">(1.96*X167)</f>
        <v>3874.4483251321521</v>
      </c>
      <c r="Z167" s="14">
        <f t="shared" si="202"/>
        <v>0.48801361912334984</v>
      </c>
      <c r="AA167" s="14"/>
    </row>
    <row r="168" spans="1:27" x14ac:dyDescent="0.3">
      <c r="A168" t="str">
        <f>'rockfish release'!A167</f>
        <v>SC</v>
      </c>
      <c r="B168">
        <f>'rockfish release'!B167</f>
        <v>2020</v>
      </c>
      <c r="C168" t="str">
        <f>'rockfish release'!C167</f>
        <v>NORTHEAS</v>
      </c>
      <c r="D168">
        <f>'rockfish release'!D167</f>
        <v>222</v>
      </c>
      <c r="E168">
        <v>218</v>
      </c>
      <c r="F168" s="72">
        <v>0.743243243</v>
      </c>
      <c r="G168" s="72">
        <v>2.6141469999999998E-3</v>
      </c>
      <c r="H168" s="7">
        <f t="shared" si="203"/>
        <v>162.02702697399999</v>
      </c>
      <c r="I168">
        <f t="shared" si="204"/>
        <v>124.23472202799999</v>
      </c>
      <c r="J168">
        <f t="shared" si="205"/>
        <v>11.146063073031661</v>
      </c>
      <c r="K168" s="6">
        <f t="shared" si="206"/>
        <v>21.846283623142053</v>
      </c>
      <c r="M168" s="2">
        <f>'rockfish release'!O167</f>
        <v>693.17377049180323</v>
      </c>
      <c r="N168">
        <f>'rockfish release'!P167</f>
        <v>242030.15754003703</v>
      </c>
      <c r="O168" s="72">
        <v>0.72222222199999997</v>
      </c>
      <c r="P168" s="72">
        <v>1.8749280000000001E-3</v>
      </c>
      <c r="Q168" s="13">
        <f t="shared" si="207"/>
        <v>500.62550075670816</v>
      </c>
      <c r="R168" s="2">
        <f t="shared" si="177"/>
        <v>127598.79834747768</v>
      </c>
      <c r="S168">
        <f t="shared" si="208"/>
        <v>357.20973999525501</v>
      </c>
      <c r="T168" s="6">
        <f t="shared" si="209"/>
        <v>700.1310903906998</v>
      </c>
      <c r="V168" s="13">
        <f t="shared" si="210"/>
        <v>662.65252773070813</v>
      </c>
      <c r="W168">
        <f t="shared" si="211"/>
        <v>127723.03306950569</v>
      </c>
      <c r="X168">
        <f t="shared" si="212"/>
        <v>357.3835937329884</v>
      </c>
      <c r="Y168" s="6">
        <f t="shared" si="213"/>
        <v>700.4718437166573</v>
      </c>
      <c r="Z168" s="14">
        <f t="shared" ref="Z168:Z169" si="214">X168/V168</f>
        <v>0.53932276536674384</v>
      </c>
      <c r="AA168" s="14"/>
    </row>
    <row r="169" spans="1:27" x14ac:dyDescent="0.3">
      <c r="A169" t="str">
        <f>'rockfish release'!A168</f>
        <v>SC</v>
      </c>
      <c r="B169">
        <f>'rockfish release'!B168</f>
        <v>2021</v>
      </c>
      <c r="C169" t="str">
        <f>'rockfish release'!C168</f>
        <v>NORTHEAS</v>
      </c>
      <c r="D169">
        <f>'rockfish release'!D168</f>
        <v>921</v>
      </c>
      <c r="E169">
        <v>905</v>
      </c>
      <c r="F169" s="72">
        <v>0.89789789799999997</v>
      </c>
      <c r="G169" s="72">
        <v>2.7613600000000001E-4</v>
      </c>
      <c r="H169" s="7">
        <f t="shared" si="203"/>
        <v>812.59759768999993</v>
      </c>
      <c r="I169">
        <f t="shared" si="204"/>
        <v>226.16228740000003</v>
      </c>
      <c r="J169">
        <f t="shared" si="205"/>
        <v>15.03869300837011</v>
      </c>
      <c r="K169" s="6">
        <f t="shared" si="206"/>
        <v>29.475838296405417</v>
      </c>
      <c r="M169" s="2">
        <f>'rockfish release'!O168</f>
        <v>1068.2979797979797</v>
      </c>
      <c r="N169">
        <f>'rockfish release'!P168</f>
        <v>815518.77306804166</v>
      </c>
      <c r="O169" s="72">
        <v>0.89705882400000003</v>
      </c>
      <c r="P169" s="72">
        <v>4.5489800000000002E-4</v>
      </c>
      <c r="Q169" s="13">
        <f t="shared" si="207"/>
        <v>958.32612943915149</v>
      </c>
      <c r="R169" s="2">
        <f t="shared" si="177"/>
        <v>657149.9442175671</v>
      </c>
      <c r="S169">
        <f t="shared" si="208"/>
        <v>810.6478546308299</v>
      </c>
      <c r="T169" s="6">
        <f t="shared" si="209"/>
        <v>1588.8697950764265</v>
      </c>
      <c r="V169" s="13">
        <f t="shared" si="210"/>
        <v>1770.9237271291513</v>
      </c>
      <c r="W169">
        <f t="shared" si="211"/>
        <v>657376.10650496709</v>
      </c>
      <c r="X169">
        <f t="shared" si="212"/>
        <v>810.78733741035148</v>
      </c>
      <c r="Y169" s="6">
        <f t="shared" si="213"/>
        <v>1589.1431813242889</v>
      </c>
      <c r="Z169" s="14">
        <f t="shared" si="214"/>
        <v>0.45783300827118106</v>
      </c>
      <c r="AA169" s="14"/>
    </row>
    <row r="170" spans="1:27" x14ac:dyDescent="0.3">
      <c r="A170" t="s">
        <v>147</v>
      </c>
      <c r="B170">
        <v>2022</v>
      </c>
      <c r="C170" t="s">
        <v>35</v>
      </c>
      <c r="D170">
        <v>592</v>
      </c>
      <c r="E170">
        <v>561</v>
      </c>
      <c r="F170" s="72">
        <v>0.905511811</v>
      </c>
      <c r="G170" s="72">
        <v>6.7904900000000004E-4</v>
      </c>
      <c r="H170" s="7">
        <f t="shared" ref="H170" si="215">E170*F170</f>
        <v>507.99212597100001</v>
      </c>
      <c r="I170">
        <f t="shared" ref="I170" si="216">(E170^2)*G170</f>
        <v>213.71098032900002</v>
      </c>
      <c r="J170">
        <f t="shared" ref="J170" si="217">SQRT(I170)</f>
        <v>14.618857011716067</v>
      </c>
      <c r="K170" s="6">
        <f t="shared" ref="K170" si="218">(1.96*J170)</f>
        <v>28.652959742963489</v>
      </c>
      <c r="M170" s="2">
        <f>'rockfish release'!O169</f>
        <v>549.26356589147281</v>
      </c>
      <c r="N170">
        <f>'rockfish release'!P169</f>
        <v>203454.47665972513</v>
      </c>
      <c r="O170" s="72">
        <v>0.946428571</v>
      </c>
      <c r="P170" s="72">
        <v>4.5677100000000002E-4</v>
      </c>
      <c r="Q170" s="13">
        <f t="shared" ref="Q170" si="219">M170*O170</f>
        <v>519.83873176903091</v>
      </c>
      <c r="R170" s="2">
        <f t="shared" si="177"/>
        <v>182470.41171426544</v>
      </c>
      <c r="S170">
        <f t="shared" ref="S170" si="220">SQRT(R170)</f>
        <v>427.16555539306472</v>
      </c>
      <c r="T170" s="6">
        <f t="shared" ref="T170" si="221">(1.96*S170)</f>
        <v>837.24448857040682</v>
      </c>
      <c r="V170" s="13">
        <f t="shared" ref="V170" si="222">Q170+H170</f>
        <v>1027.830857740031</v>
      </c>
      <c r="W170">
        <f t="shared" ref="W170" si="223">R170+I170</f>
        <v>182684.12269459444</v>
      </c>
      <c r="X170">
        <f t="shared" ref="X170" si="224">SQRT(W170)</f>
        <v>427.41563225342429</v>
      </c>
      <c r="Y170" s="6">
        <f t="shared" ref="Y170" si="225">(1.96*X170)</f>
        <v>837.73463921671157</v>
      </c>
      <c r="Z170" s="14">
        <f t="shared" ref="Z170" si="226">X170/V170</f>
        <v>0.41584238207560259</v>
      </c>
      <c r="AA170" s="14"/>
    </row>
    <row r="171" spans="1:27" x14ac:dyDescent="0.3">
      <c r="A171" t="str">
        <f>'rockfish release'!A170</f>
        <v>SC</v>
      </c>
      <c r="B171">
        <f>'rockfish release'!B170</f>
        <v>1999</v>
      </c>
      <c r="C171" t="str">
        <f>'rockfish release'!C170</f>
        <v>PWSI</v>
      </c>
      <c r="D171">
        <f>'rockfish release'!D170</f>
        <v>1069</v>
      </c>
      <c r="E171">
        <f>[1]logbook_release_forR!$E191</f>
        <v>926</v>
      </c>
      <c r="F171">
        <v>0.93727304600000005</v>
      </c>
      <c r="G171">
        <v>4.70338E-4</v>
      </c>
      <c r="H171" s="7">
        <f t="shared" si="166"/>
        <v>867.91484059600009</v>
      </c>
      <c r="I171">
        <f t="shared" si="167"/>
        <v>403.30354688799997</v>
      </c>
      <c r="J171">
        <f t="shared" si="168"/>
        <v>20.082418850526945</v>
      </c>
      <c r="K171" s="6">
        <f t="shared" si="169"/>
        <v>39.361540947032815</v>
      </c>
      <c r="M171" s="2">
        <f>'rockfish release'!O170</f>
        <v>4538.3196652012866</v>
      </c>
      <c r="N171">
        <f>'rockfish release'!P170</f>
        <v>4601365.1222449662</v>
      </c>
      <c r="O171">
        <v>0.45590863100000001</v>
      </c>
      <c r="P171">
        <v>1.2852639999999999E-3</v>
      </c>
      <c r="Q171" s="13">
        <f t="shared" si="170"/>
        <v>2069.0591056022968</v>
      </c>
      <c r="R171" s="2">
        <f t="shared" si="177"/>
        <v>988791.78168577526</v>
      </c>
      <c r="S171">
        <f t="shared" si="171"/>
        <v>994.38009920038894</v>
      </c>
      <c r="T171" s="6">
        <f t="shared" si="172"/>
        <v>1948.9849944327623</v>
      </c>
      <c r="V171" s="13">
        <f t="shared" si="173"/>
        <v>2936.9739461982967</v>
      </c>
      <c r="W171">
        <f t="shared" si="174"/>
        <v>989195.08523266332</v>
      </c>
      <c r="X171">
        <f t="shared" si="175"/>
        <v>994.58286996743686</v>
      </c>
      <c r="Y171" s="6">
        <f t="shared" si="176"/>
        <v>1949.3824251361762</v>
      </c>
      <c r="Z171" s="14">
        <f>X171/V171</f>
        <v>0.33864204728640968</v>
      </c>
      <c r="AA171" s="14"/>
    </row>
    <row r="172" spans="1:27" x14ac:dyDescent="0.3">
      <c r="A172" t="str">
        <f>'rockfish release'!A171</f>
        <v>SC</v>
      </c>
      <c r="B172">
        <f>'rockfish release'!B171</f>
        <v>2000</v>
      </c>
      <c r="C172" t="str">
        <f>'rockfish release'!C171</f>
        <v>PWSI</v>
      </c>
      <c r="D172">
        <f>'rockfish release'!D171</f>
        <v>913</v>
      </c>
      <c r="E172">
        <f>[1]logbook_release_forR!$E192</f>
        <v>787</v>
      </c>
      <c r="F172">
        <v>0.69376139599999997</v>
      </c>
      <c r="G172">
        <v>1.6728859999999999E-3</v>
      </c>
      <c r="H172" s="7">
        <f t="shared" si="166"/>
        <v>545.99021865199995</v>
      </c>
      <c r="I172">
        <f t="shared" si="167"/>
        <v>1036.1337289339999</v>
      </c>
      <c r="J172">
        <f t="shared" si="168"/>
        <v>32.189031189739154</v>
      </c>
      <c r="K172" s="6">
        <f t="shared" si="169"/>
        <v>63.090501131888743</v>
      </c>
      <c r="M172" s="2">
        <f>'rockfish release'!O171</f>
        <v>3876.0391527865058</v>
      </c>
      <c r="N172">
        <f>'rockfish release'!P171</f>
        <v>3356393.2647199319</v>
      </c>
      <c r="O172">
        <v>0.64025618200000001</v>
      </c>
      <c r="P172">
        <v>1.3086829999999999E-3</v>
      </c>
      <c r="Q172" s="13">
        <f t="shared" si="170"/>
        <v>2481.6580292456028</v>
      </c>
      <c r="R172" s="2">
        <f t="shared" si="177"/>
        <v>1399933.1951412922</v>
      </c>
      <c r="S172">
        <f t="shared" si="171"/>
        <v>1183.1877260778579</v>
      </c>
      <c r="T172" s="6">
        <f t="shared" si="172"/>
        <v>2319.0479431126014</v>
      </c>
      <c r="V172" s="13">
        <f t="shared" si="173"/>
        <v>3027.6482478976027</v>
      </c>
      <c r="W172">
        <f t="shared" si="174"/>
        <v>1400969.3288702262</v>
      </c>
      <c r="X172">
        <f t="shared" si="175"/>
        <v>1183.6255019516207</v>
      </c>
      <c r="Y172" s="6">
        <f t="shared" si="176"/>
        <v>2319.9059838251765</v>
      </c>
      <c r="Z172" s="14">
        <f t="shared" ref="Z172:Z244" si="227">X172/V172</f>
        <v>0.39093890869704878</v>
      </c>
      <c r="AA172" s="14"/>
    </row>
    <row r="173" spans="1:27" x14ac:dyDescent="0.3">
      <c r="A173" t="str">
        <f>'rockfish release'!A172</f>
        <v>SC</v>
      </c>
      <c r="B173">
        <f>'rockfish release'!B172</f>
        <v>2001</v>
      </c>
      <c r="C173" t="str">
        <f>'rockfish release'!C172</f>
        <v>PWSI</v>
      </c>
      <c r="D173">
        <f>'rockfish release'!D172</f>
        <v>1120</v>
      </c>
      <c r="E173">
        <f>[1]logbook_release_forR!$E193</f>
        <v>889</v>
      </c>
      <c r="F173">
        <v>0.84953667499999996</v>
      </c>
      <c r="G173">
        <v>1.3177740000000001E-3</v>
      </c>
      <c r="H173" s="7">
        <f t="shared" si="166"/>
        <v>755.23810407500002</v>
      </c>
      <c r="I173">
        <f t="shared" si="167"/>
        <v>1041.464465454</v>
      </c>
      <c r="J173">
        <f t="shared" si="168"/>
        <v>32.271728578649146</v>
      </c>
      <c r="K173" s="6">
        <f t="shared" si="169"/>
        <v>63.252588014152323</v>
      </c>
      <c r="M173" s="2">
        <f>'rockfish release'!O172</f>
        <v>4754.8344481061185</v>
      </c>
      <c r="N173">
        <f>'rockfish release'!P172</f>
        <v>5050883.2637306359</v>
      </c>
      <c r="O173">
        <v>6.4680016000000007E-2</v>
      </c>
      <c r="P173">
        <v>2.49986E-4</v>
      </c>
      <c r="Q173" s="13">
        <f t="shared" si="170"/>
        <v>307.54276818085498</v>
      </c>
      <c r="R173" s="2">
        <f t="shared" si="177"/>
        <v>28044.838952536709</v>
      </c>
      <c r="S173">
        <f t="shared" si="171"/>
        <v>167.46593370753561</v>
      </c>
      <c r="T173" s="6">
        <f t="shared" si="172"/>
        <v>328.23323006676981</v>
      </c>
      <c r="V173" s="13">
        <f t="shared" si="173"/>
        <v>1062.780872255855</v>
      </c>
      <c r="W173">
        <f t="shared" si="174"/>
        <v>29086.303417990708</v>
      </c>
      <c r="X173">
        <f t="shared" si="175"/>
        <v>170.54707097452805</v>
      </c>
      <c r="Y173" s="6">
        <f t="shared" si="176"/>
        <v>334.27225911007497</v>
      </c>
      <c r="Z173" s="14">
        <f t="shared" si="227"/>
        <v>0.16047246937416687</v>
      </c>
      <c r="AA173" s="14"/>
    </row>
    <row r="174" spans="1:27" x14ac:dyDescent="0.3">
      <c r="A174" t="str">
        <f>'rockfish release'!A173</f>
        <v>SC</v>
      </c>
      <c r="B174">
        <f>'rockfish release'!B173</f>
        <v>2002</v>
      </c>
      <c r="C174" t="str">
        <f>'rockfish release'!C173</f>
        <v>PWSI</v>
      </c>
      <c r="D174">
        <f>'rockfish release'!D173</f>
        <v>1080</v>
      </c>
      <c r="E174">
        <f>[1]logbook_release_forR!$E194</f>
        <v>922</v>
      </c>
      <c r="F174">
        <v>0.82339424400000005</v>
      </c>
      <c r="G174">
        <v>1.795261E-3</v>
      </c>
      <c r="H174" s="7">
        <f t="shared" si="166"/>
        <v>759.1694929680001</v>
      </c>
      <c r="I174">
        <f t="shared" si="167"/>
        <v>1526.1226519240001</v>
      </c>
      <c r="J174">
        <f t="shared" si="168"/>
        <v>39.065619820041256</v>
      </c>
      <c r="K174" s="6">
        <f t="shared" si="169"/>
        <v>76.568614847280855</v>
      </c>
      <c r="M174" s="2">
        <f>'rockfish release'!O173</f>
        <v>4585.018932102329</v>
      </c>
      <c r="N174">
        <f>'rockfish release'!P173</f>
        <v>4696548.3408923903</v>
      </c>
      <c r="O174">
        <v>0.26346793699999999</v>
      </c>
      <c r="P174">
        <v>1.010691E-3</v>
      </c>
      <c r="Q174" s="13">
        <f t="shared" si="170"/>
        <v>1208.0054791469436</v>
      </c>
      <c r="R174" s="2">
        <f t="shared" si="177"/>
        <v>352006.47305928095</v>
      </c>
      <c r="S174">
        <f t="shared" si="171"/>
        <v>593.30133411217014</v>
      </c>
      <c r="T174" s="6">
        <f t="shared" si="172"/>
        <v>1162.8706148598535</v>
      </c>
      <c r="V174" s="13">
        <f t="shared" si="173"/>
        <v>1967.1749721149436</v>
      </c>
      <c r="W174">
        <f t="shared" si="174"/>
        <v>353532.59571120492</v>
      </c>
      <c r="X174">
        <f t="shared" si="175"/>
        <v>594.586070902443</v>
      </c>
      <c r="Y174" s="6">
        <f t="shared" si="176"/>
        <v>1165.3886989687883</v>
      </c>
      <c r="Z174" s="14">
        <f t="shared" si="227"/>
        <v>0.3022537798268109</v>
      </c>
      <c r="AA174" s="14"/>
    </row>
    <row r="175" spans="1:27" x14ac:dyDescent="0.3">
      <c r="A175" t="str">
        <f>'rockfish release'!A174</f>
        <v>SC</v>
      </c>
      <c r="B175">
        <f>'rockfish release'!B174</f>
        <v>2003</v>
      </c>
      <c r="C175" t="str">
        <f>'rockfish release'!C174</f>
        <v>PWSI</v>
      </c>
      <c r="D175">
        <f>'rockfish release'!D174</f>
        <v>1926</v>
      </c>
      <c r="E175">
        <f>[1]logbook_release_forR!$E195</f>
        <v>1610</v>
      </c>
      <c r="F175">
        <v>0.89467830500000001</v>
      </c>
      <c r="G175">
        <v>5.5104700000000004E-4</v>
      </c>
      <c r="H175" s="7">
        <f t="shared" si="166"/>
        <v>1440.4320710500001</v>
      </c>
      <c r="I175">
        <f t="shared" si="167"/>
        <v>1428.3689287000002</v>
      </c>
      <c r="J175">
        <f t="shared" si="168"/>
        <v>37.793768384483705</v>
      </c>
      <c r="K175" s="6">
        <f t="shared" si="169"/>
        <v>74.075786033588059</v>
      </c>
      <c r="M175" s="2">
        <f>'rockfish release'!O174</f>
        <v>8176.6170955824855</v>
      </c>
      <c r="N175">
        <f>'rockfish release'!P174</f>
        <v>14936328.320799159</v>
      </c>
      <c r="O175">
        <v>0.57733725999999996</v>
      </c>
      <c r="P175">
        <v>6.4384900000000005E-4</v>
      </c>
      <c r="Q175" s="13">
        <f t="shared" si="170"/>
        <v>4720.6657100327502</v>
      </c>
      <c r="R175" s="2">
        <f t="shared" si="177"/>
        <v>5031214.3360110838</v>
      </c>
      <c r="S175">
        <f t="shared" si="171"/>
        <v>2243.0368556961084</v>
      </c>
      <c r="T175" s="6">
        <f t="shared" si="172"/>
        <v>4396.3522371643721</v>
      </c>
      <c r="V175" s="13">
        <f t="shared" si="173"/>
        <v>6161.0977810827499</v>
      </c>
      <c r="W175">
        <f t="shared" si="174"/>
        <v>5032642.7049397836</v>
      </c>
      <c r="X175">
        <f t="shared" si="175"/>
        <v>2243.3552337826</v>
      </c>
      <c r="Y175" s="6">
        <f t="shared" si="176"/>
        <v>4396.9762582138956</v>
      </c>
      <c r="Z175" s="14">
        <f t="shared" si="227"/>
        <v>0.36411615486296556</v>
      </c>
      <c r="AA175" s="14"/>
    </row>
    <row r="176" spans="1:27" x14ac:dyDescent="0.3">
      <c r="A176" t="str">
        <f>'rockfish release'!A175</f>
        <v>SC</v>
      </c>
      <c r="B176">
        <f>'rockfish release'!B175</f>
        <v>2004</v>
      </c>
      <c r="C176" t="str">
        <f>'rockfish release'!C175</f>
        <v>PWSI</v>
      </c>
      <c r="D176">
        <f>'rockfish release'!D175</f>
        <v>1703</v>
      </c>
      <c r="E176">
        <f>[1]logbook_release_forR!$E196</f>
        <v>1434</v>
      </c>
      <c r="F176">
        <v>0.86418368700000003</v>
      </c>
      <c r="G176">
        <v>5.6428000000000001E-4</v>
      </c>
      <c r="H176" s="7">
        <f t="shared" si="166"/>
        <v>1239.2394071579999</v>
      </c>
      <c r="I176">
        <f t="shared" si="167"/>
        <v>1160.36056368</v>
      </c>
      <c r="J176">
        <f t="shared" si="168"/>
        <v>34.064065577672906</v>
      </c>
      <c r="K176" s="6">
        <f t="shared" si="169"/>
        <v>66.765568532238902</v>
      </c>
      <c r="M176" s="2">
        <f>'rockfish release'!O175</f>
        <v>7229.8955938613581</v>
      </c>
      <c r="N176">
        <f>'rockfish release'!P175</f>
        <v>11677787.866247579</v>
      </c>
      <c r="O176">
        <v>0.46125918799999999</v>
      </c>
      <c r="P176" s="81">
        <v>1.026856E-3</v>
      </c>
      <c r="Q176" s="13">
        <f t="shared" si="170"/>
        <v>3334.8557709492679</v>
      </c>
      <c r="R176" s="2">
        <f t="shared" si="177"/>
        <v>2550233.1934792195</v>
      </c>
      <c r="S176">
        <f t="shared" si="171"/>
        <v>1596.9449563085195</v>
      </c>
      <c r="T176" s="6">
        <f t="shared" si="172"/>
        <v>3130.0121143646984</v>
      </c>
      <c r="V176" s="13">
        <f t="shared" si="173"/>
        <v>4574.0951781072681</v>
      </c>
      <c r="W176">
        <f t="shared" si="174"/>
        <v>2551393.5540428995</v>
      </c>
      <c r="X176">
        <f t="shared" si="175"/>
        <v>1597.3082213658388</v>
      </c>
      <c r="Y176" s="6">
        <f t="shared" si="176"/>
        <v>3130.7241138770441</v>
      </c>
      <c r="Z176" s="14">
        <f t="shared" si="227"/>
        <v>0.34920747364657917</v>
      </c>
      <c r="AA176" s="14"/>
    </row>
    <row r="177" spans="1:26" x14ac:dyDescent="0.3">
      <c r="A177" t="str">
        <f>'rockfish release'!A176</f>
        <v>SC</v>
      </c>
      <c r="B177">
        <f>'rockfish release'!B176</f>
        <v>2005</v>
      </c>
      <c r="C177" t="str">
        <f>'rockfish release'!C176</f>
        <v>PWSI</v>
      </c>
      <c r="D177">
        <f>'rockfish release'!D176</f>
        <v>2399</v>
      </c>
      <c r="E177">
        <f>[1]logbook_release_forR!$E197</f>
        <v>2068</v>
      </c>
      <c r="F177">
        <v>0.96964636800000004</v>
      </c>
      <c r="G177">
        <v>2.0874000000000001E-4</v>
      </c>
      <c r="H177" s="7">
        <f t="shared" si="166"/>
        <v>2005.228689024</v>
      </c>
      <c r="I177">
        <f t="shared" si="167"/>
        <v>892.70249376000004</v>
      </c>
      <c r="J177">
        <f t="shared" si="168"/>
        <v>29.878127346940605</v>
      </c>
      <c r="K177" s="6">
        <f t="shared" si="169"/>
        <v>58.561129600003582</v>
      </c>
      <c r="M177" s="2">
        <f>'rockfish release'!O176</f>
        <v>10184.685572327302</v>
      </c>
      <c r="N177">
        <f>'rockfish release'!P176</f>
        <v>23173507.980154511</v>
      </c>
      <c r="O177">
        <v>7.200906E-3</v>
      </c>
      <c r="P177" s="81">
        <v>2.58089E-5</v>
      </c>
      <c r="Q177" s="13">
        <f t="shared" si="170"/>
        <v>73.338963445885099</v>
      </c>
      <c r="R177" s="2">
        <f t="shared" si="177"/>
        <v>4476.8006926212602</v>
      </c>
      <c r="S177">
        <f t="shared" si="171"/>
        <v>66.908898456193853</v>
      </c>
      <c r="T177" s="6">
        <f t="shared" si="172"/>
        <v>131.14144097413995</v>
      </c>
      <c r="V177" s="13">
        <f t="shared" si="173"/>
        <v>2078.5676524698852</v>
      </c>
      <c r="W177">
        <f t="shared" si="174"/>
        <v>5369.5031863812601</v>
      </c>
      <c r="X177">
        <f t="shared" si="175"/>
        <v>73.276893946054102</v>
      </c>
      <c r="Y177" s="6">
        <f t="shared" si="176"/>
        <v>143.62271213426604</v>
      </c>
      <c r="Z177" s="14">
        <f t="shared" si="227"/>
        <v>3.5253552540847964E-2</v>
      </c>
    </row>
    <row r="178" spans="1:26" x14ac:dyDescent="0.3">
      <c r="A178" t="str">
        <f>'rockfish release'!A177</f>
        <v>SC</v>
      </c>
      <c r="B178">
        <f>'rockfish release'!B177</f>
        <v>2006</v>
      </c>
      <c r="C178" t="str">
        <f>'rockfish release'!C177</f>
        <v>PWSI</v>
      </c>
      <c r="D178">
        <f>'rockfish release'!D177</f>
        <v>974</v>
      </c>
      <c r="E178">
        <f>[1]logbook_release_forR!$E198</f>
        <v>731</v>
      </c>
      <c r="F178">
        <v>0.927193457</v>
      </c>
      <c r="G178">
        <v>6.5539600000000004E-4</v>
      </c>
      <c r="H178" s="7">
        <f t="shared" si="166"/>
        <v>677.77841706699996</v>
      </c>
      <c r="I178">
        <f t="shared" si="167"/>
        <v>350.21806195600004</v>
      </c>
      <c r="J178">
        <f t="shared" si="168"/>
        <v>18.714113977316693</v>
      </c>
      <c r="K178" s="6">
        <f t="shared" si="169"/>
        <v>36.679663395540715</v>
      </c>
      <c r="M178" s="2">
        <f>'rockfish release'!O177</f>
        <v>4135.0078146922851</v>
      </c>
      <c r="N178">
        <f>'rockfish release'!P177</f>
        <v>3819875.4233920006</v>
      </c>
      <c r="O178">
        <v>0.49833717599999999</v>
      </c>
      <c r="P178">
        <v>7.5074199999999999E-4</v>
      </c>
      <c r="Q178" s="13">
        <f t="shared" si="170"/>
        <v>2060.6281171116848</v>
      </c>
      <c r="R178" s="2">
        <f t="shared" si="177"/>
        <v>964331.78227676987</v>
      </c>
      <c r="S178">
        <f t="shared" si="171"/>
        <v>982.00396245471939</v>
      </c>
      <c r="T178" s="6">
        <f t="shared" si="172"/>
        <v>1924.7277664112501</v>
      </c>
      <c r="V178" s="13">
        <f t="shared" si="173"/>
        <v>2738.4065341786845</v>
      </c>
      <c r="W178">
        <f t="shared" si="174"/>
        <v>964682.00033872586</v>
      </c>
      <c r="X178">
        <f t="shared" si="175"/>
        <v>982.18226431692699</v>
      </c>
      <c r="Y178" s="6">
        <f t="shared" si="176"/>
        <v>1925.0772380611768</v>
      </c>
      <c r="Z178" s="14">
        <f t="shared" si="227"/>
        <v>0.35866926698358453</v>
      </c>
    </row>
    <row r="179" spans="1:26" x14ac:dyDescent="0.3">
      <c r="A179" t="str">
        <f>'rockfish release'!A178</f>
        <v>SC</v>
      </c>
      <c r="B179">
        <f>'rockfish release'!B178</f>
        <v>2007</v>
      </c>
      <c r="C179" t="str">
        <f>'rockfish release'!C178</f>
        <v>PWSI</v>
      </c>
      <c r="D179">
        <f>'rockfish release'!D178</f>
        <v>2121</v>
      </c>
      <c r="E179">
        <f>[1]logbook_release_forR!$E199</f>
        <v>1791</v>
      </c>
      <c r="F179">
        <v>0.91921996800000005</v>
      </c>
      <c r="G179">
        <v>3.2855999999999998E-4</v>
      </c>
      <c r="H179" s="7">
        <f t="shared" si="166"/>
        <v>1646.3229626880002</v>
      </c>
      <c r="I179">
        <f t="shared" si="167"/>
        <v>1053.91566936</v>
      </c>
      <c r="J179">
        <f t="shared" si="168"/>
        <v>32.46406735700257</v>
      </c>
      <c r="K179" s="6">
        <f t="shared" si="169"/>
        <v>63.629572019725039</v>
      </c>
      <c r="M179" s="2">
        <f>'rockfish release'!O178</f>
        <v>9004.4677361009617</v>
      </c>
      <c r="N179">
        <f>'rockfish release'!P178</f>
        <v>18113927.404681485</v>
      </c>
      <c r="O179">
        <v>0.632294256</v>
      </c>
      <c r="P179">
        <v>7.3343300000000002E-4</v>
      </c>
      <c r="Q179" s="13">
        <f t="shared" si="170"/>
        <v>5693.4732278739621</v>
      </c>
      <c r="R179" s="2">
        <f t="shared" si="177"/>
        <v>7314628.6166239297</v>
      </c>
      <c r="S179">
        <f t="shared" si="171"/>
        <v>2704.5570093129722</v>
      </c>
      <c r="T179" s="6">
        <f t="shared" si="172"/>
        <v>5300.9317382534255</v>
      </c>
      <c r="V179" s="13">
        <f t="shared" si="173"/>
        <v>7339.7961905619622</v>
      </c>
      <c r="W179">
        <f t="shared" si="174"/>
        <v>7315682.5322932899</v>
      </c>
      <c r="X179">
        <f t="shared" si="175"/>
        <v>2704.7518430150462</v>
      </c>
      <c r="Y179" s="6">
        <f t="shared" si="176"/>
        <v>5301.313612309491</v>
      </c>
      <c r="Z179" s="14">
        <f t="shared" si="227"/>
        <v>0.36850503376279176</v>
      </c>
    </row>
    <row r="180" spans="1:26" x14ac:dyDescent="0.3">
      <c r="A180" t="str">
        <f>'rockfish release'!A179</f>
        <v>SC</v>
      </c>
      <c r="B180">
        <f>'rockfish release'!B179</f>
        <v>2008</v>
      </c>
      <c r="C180" t="str">
        <f>'rockfish release'!C179</f>
        <v>PWSI</v>
      </c>
      <c r="D180">
        <f>'rockfish release'!D179</f>
        <v>1254</v>
      </c>
      <c r="E180">
        <f>[1]logbook_release_forR!$E200</f>
        <v>979</v>
      </c>
      <c r="F180">
        <v>0.82721429800000001</v>
      </c>
      <c r="G180">
        <v>1.0065549999999999E-3</v>
      </c>
      <c r="H180" s="7">
        <f t="shared" si="166"/>
        <v>809.84279774200002</v>
      </c>
      <c r="I180">
        <f t="shared" si="167"/>
        <v>964.72358075499994</v>
      </c>
      <c r="J180">
        <f t="shared" si="168"/>
        <v>31.059999690196392</v>
      </c>
      <c r="K180" s="6">
        <f t="shared" si="169"/>
        <v>60.87759939278493</v>
      </c>
      <c r="M180" s="2">
        <f>'rockfish release'!O179</f>
        <v>5323.7164267188155</v>
      </c>
      <c r="N180">
        <f>'rockfish release'!P179</f>
        <v>6331787.9036580389</v>
      </c>
      <c r="O180">
        <v>0.57020615699999999</v>
      </c>
      <c r="P180">
        <v>4.6066E-4</v>
      </c>
      <c r="Q180" s="13">
        <f t="shared" si="170"/>
        <v>3035.6158846371077</v>
      </c>
      <c r="R180" s="2">
        <f t="shared" si="177"/>
        <v>2074659.0564780871</v>
      </c>
      <c r="S180">
        <f t="shared" si="171"/>
        <v>1440.367681003044</v>
      </c>
      <c r="T180" s="6">
        <f t="shared" si="172"/>
        <v>2823.1206547659663</v>
      </c>
      <c r="V180" s="13">
        <f t="shared" si="173"/>
        <v>3845.4586823791078</v>
      </c>
      <c r="W180">
        <f t="shared" si="174"/>
        <v>2075623.7800588422</v>
      </c>
      <c r="X180">
        <f t="shared" si="175"/>
        <v>1440.7025300383289</v>
      </c>
      <c r="Y180" s="6">
        <f t="shared" si="176"/>
        <v>2823.7769588751244</v>
      </c>
      <c r="Z180" s="14">
        <f t="shared" si="227"/>
        <v>0.37465037308553145</v>
      </c>
    </row>
    <row r="181" spans="1:26" x14ac:dyDescent="0.3">
      <c r="A181" t="str">
        <f>'rockfish release'!A180</f>
        <v>SC</v>
      </c>
      <c r="B181">
        <f>'rockfish release'!B180</f>
        <v>2009</v>
      </c>
      <c r="C181" t="str">
        <f>'rockfish release'!C180</f>
        <v>PWSI</v>
      </c>
      <c r="D181">
        <f>'rockfish release'!D180</f>
        <v>721</v>
      </c>
      <c r="E181">
        <f>[1]logbook_release_forR!$E201</f>
        <v>603</v>
      </c>
      <c r="F181">
        <v>0.861424631</v>
      </c>
      <c r="G181">
        <v>5.4014600000000003E-4</v>
      </c>
      <c r="H181" s="7">
        <f t="shared" si="166"/>
        <v>519.43905249299996</v>
      </c>
      <c r="I181">
        <f t="shared" si="167"/>
        <v>196.40194691400001</v>
      </c>
      <c r="J181">
        <f t="shared" si="168"/>
        <v>14.014347894711335</v>
      </c>
      <c r="K181" s="6">
        <f t="shared" si="169"/>
        <v>27.468121873634217</v>
      </c>
      <c r="M181" s="2">
        <f>'rockfish release'!O180</f>
        <v>3060.9246759683137</v>
      </c>
      <c r="N181">
        <f>'rockfish release'!P180</f>
        <v>2093157.052535872</v>
      </c>
      <c r="O181">
        <v>0.33918759599999998</v>
      </c>
      <c r="P181">
        <v>4.6891100000000002E-4</v>
      </c>
      <c r="Q181" s="13">
        <f t="shared" ref="Q181:Q227" si="228">M181*O181</f>
        <v>1038.2276823787713</v>
      </c>
      <c r="R181" s="2">
        <f t="shared" si="177"/>
        <v>246188.85750958876</v>
      </c>
      <c r="S181">
        <f t="shared" si="171"/>
        <v>496.17422092405081</v>
      </c>
      <c r="T181" s="6">
        <f t="shared" si="172"/>
        <v>972.50147301113952</v>
      </c>
      <c r="V181" s="13">
        <f t="shared" ref="V181:V227" si="229">Q181+H181</f>
        <v>1557.6667348717713</v>
      </c>
      <c r="W181">
        <f t="shared" ref="W181:W227" si="230">R181+I181</f>
        <v>246385.25945650277</v>
      </c>
      <c r="X181">
        <f t="shared" si="175"/>
        <v>496.3720977819994</v>
      </c>
      <c r="Y181" s="6">
        <f t="shared" si="176"/>
        <v>972.88931165271879</v>
      </c>
      <c r="Z181" s="14">
        <f t="shared" si="227"/>
        <v>0.31866386221752452</v>
      </c>
    </row>
    <row r="182" spans="1:26" x14ac:dyDescent="0.3">
      <c r="A182" t="str">
        <f>'rockfish release'!A181</f>
        <v>SC</v>
      </c>
      <c r="B182">
        <f>'rockfish release'!B181</f>
        <v>2010</v>
      </c>
      <c r="C182" t="str">
        <f>'rockfish release'!C181</f>
        <v>PWSI</v>
      </c>
      <c r="D182">
        <f>'rockfish release'!D181</f>
        <v>749</v>
      </c>
      <c r="E182">
        <f>[1]logbook_release_forR!$E202</f>
        <v>588</v>
      </c>
      <c r="F182">
        <v>0.86930544399999998</v>
      </c>
      <c r="G182">
        <v>5.0720300000000002E-4</v>
      </c>
      <c r="H182" s="7">
        <f t="shared" ref="H182:H227" si="231">E182*F182</f>
        <v>511.15160107200001</v>
      </c>
      <c r="I182">
        <f t="shared" si="167"/>
        <v>175.362394032</v>
      </c>
      <c r="J182">
        <f t="shared" ref="J182:J227" si="232">SQRT(I182)</f>
        <v>13.242446678465425</v>
      </c>
      <c r="K182" s="6">
        <f t="shared" ref="K182:K227" si="233">(1.96*J182)</f>
        <v>25.955195489792231</v>
      </c>
      <c r="M182" s="2">
        <f>'rockfish release'!O181</f>
        <v>3179.7955371709668</v>
      </c>
      <c r="N182">
        <f>'rockfish release'!P181</f>
        <v>2258889.1596270334</v>
      </c>
      <c r="O182">
        <v>0.57179370600000001</v>
      </c>
      <c r="P182">
        <v>5.2654999999999998E-4</v>
      </c>
      <c r="Q182" s="13">
        <f t="shared" si="228"/>
        <v>1818.187074521248</v>
      </c>
      <c r="R182" s="2">
        <f t="shared" si="177"/>
        <v>745052.80594681634</v>
      </c>
      <c r="S182">
        <f t="shared" ref="S182:S227" si="234">SQRT(R182)</f>
        <v>863.16441420323645</v>
      </c>
      <c r="T182" s="6">
        <f t="shared" ref="T182:T227" si="235">(1.96*S182)</f>
        <v>1691.8022518383434</v>
      </c>
      <c r="V182" s="13">
        <f t="shared" si="229"/>
        <v>2329.3386755932479</v>
      </c>
      <c r="W182">
        <f t="shared" si="230"/>
        <v>745228.16834084829</v>
      </c>
      <c r="X182">
        <f t="shared" ref="X182:X227" si="236">SQRT(W182)</f>
        <v>863.26598933402227</v>
      </c>
      <c r="Y182" s="6">
        <f t="shared" ref="Y182:Y227" si="237">(1.96*X182)</f>
        <v>1692.0013390946835</v>
      </c>
      <c r="Z182" s="14">
        <f t="shared" si="227"/>
        <v>0.37060561367881006</v>
      </c>
    </row>
    <row r="183" spans="1:26" x14ac:dyDescent="0.3">
      <c r="A183" t="str">
        <f>'rockfish release'!A182</f>
        <v>SC</v>
      </c>
      <c r="B183">
        <f>'rockfish release'!B182</f>
        <v>2011</v>
      </c>
      <c r="C183" t="str">
        <f>'rockfish release'!C182</f>
        <v>PWSI</v>
      </c>
      <c r="D183">
        <f>'rockfish release'!D182</f>
        <v>376</v>
      </c>
      <c r="E183">
        <f>[1]logbook_release_forR!$E203</f>
        <v>303</v>
      </c>
      <c r="F183">
        <v>0.795681572</v>
      </c>
      <c r="G183">
        <v>6.1580499999999998E-4</v>
      </c>
      <c r="H183" s="7">
        <f t="shared" si="231"/>
        <v>241.091516316</v>
      </c>
      <c r="I183">
        <f t="shared" ref="I183:I227" si="238">(E183^2)*G183</f>
        <v>56.536441244999999</v>
      </c>
      <c r="J183">
        <f t="shared" si="232"/>
        <v>7.519071834009833</v>
      </c>
      <c r="K183" s="6">
        <f t="shared" si="233"/>
        <v>14.737380794659272</v>
      </c>
      <c r="M183" s="2">
        <f>'rockfish release'!O182</f>
        <v>1849.2385147891755</v>
      </c>
      <c r="N183">
        <f>'rockfish release'!P182</f>
        <v>1977358.2285303674</v>
      </c>
      <c r="O183">
        <v>0.59104858400000004</v>
      </c>
      <c r="P183">
        <v>4.8536199999999998E-4</v>
      </c>
      <c r="Q183" s="13">
        <f t="shared" si="228"/>
        <v>1092.9898056444054</v>
      </c>
      <c r="R183" s="2">
        <f t="shared" si="177"/>
        <v>693386.73519560613</v>
      </c>
      <c r="S183">
        <f t="shared" si="234"/>
        <v>832.6984659500738</v>
      </c>
      <c r="T183" s="6">
        <f t="shared" si="235"/>
        <v>1632.0889932621446</v>
      </c>
      <c r="V183" s="13">
        <f t="shared" si="229"/>
        <v>1334.0813219604054</v>
      </c>
      <c r="W183">
        <f t="shared" si="230"/>
        <v>693443.27163685113</v>
      </c>
      <c r="X183">
        <f t="shared" si="236"/>
        <v>832.73241298561879</v>
      </c>
      <c r="Y183" s="6">
        <f t="shared" si="237"/>
        <v>1632.1555294518128</v>
      </c>
      <c r="Z183" s="14">
        <f t="shared" si="227"/>
        <v>0.62419913934626969</v>
      </c>
    </row>
    <row r="184" spans="1:26" x14ac:dyDescent="0.3">
      <c r="A184" t="str">
        <f>'rockfish release'!A183</f>
        <v>SC</v>
      </c>
      <c r="B184">
        <f>'rockfish release'!B183</f>
        <v>2012</v>
      </c>
      <c r="C184" t="str">
        <f>'rockfish release'!C183</f>
        <v>PWSI</v>
      </c>
      <c r="D184">
        <f>'rockfish release'!D183</f>
        <v>895</v>
      </c>
      <c r="E184">
        <f>[1]logbook_release_forR!$E204</f>
        <v>682</v>
      </c>
      <c r="F184">
        <v>0.84658620699999998</v>
      </c>
      <c r="G184">
        <v>3.8312099999999999E-4</v>
      </c>
      <c r="H184" s="7">
        <f t="shared" si="231"/>
        <v>577.371793174</v>
      </c>
      <c r="I184">
        <f t="shared" si="238"/>
        <v>178.19877200400001</v>
      </c>
      <c r="J184">
        <f t="shared" si="232"/>
        <v>13.349111281429936</v>
      </c>
      <c r="K184" s="6">
        <f t="shared" si="233"/>
        <v>26.164258111602674</v>
      </c>
      <c r="M184" s="2">
        <f>'rockfish release'!O183</f>
        <v>3391.7915162454874</v>
      </c>
      <c r="N184">
        <f>'rockfish release'!P183</f>
        <v>8025139.9098796556</v>
      </c>
      <c r="O184">
        <v>0.324685055</v>
      </c>
      <c r="P184">
        <v>4.8402800000000001E-4</v>
      </c>
      <c r="Q184" s="13">
        <f t="shared" si="228"/>
        <v>1101.2640150006994</v>
      </c>
      <c r="R184" s="2">
        <f t="shared" si="177"/>
        <v>855466.10988879635</v>
      </c>
      <c r="S184">
        <f t="shared" si="234"/>
        <v>924.91410946573649</v>
      </c>
      <c r="T184" s="6">
        <f t="shared" si="235"/>
        <v>1812.8316545528435</v>
      </c>
      <c r="V184" s="13">
        <f t="shared" si="229"/>
        <v>1678.6358081746994</v>
      </c>
      <c r="W184">
        <f t="shared" si="230"/>
        <v>855644.30866080034</v>
      </c>
      <c r="X184">
        <f t="shared" si="236"/>
        <v>925.0104370550639</v>
      </c>
      <c r="Y184" s="6">
        <f t="shared" si="237"/>
        <v>1813.0204566279251</v>
      </c>
      <c r="Z184" s="14">
        <f t="shared" si="227"/>
        <v>0.55104891278406232</v>
      </c>
    </row>
    <row r="185" spans="1:26" x14ac:dyDescent="0.3">
      <c r="A185" t="str">
        <f>'rockfish release'!A184</f>
        <v>SC</v>
      </c>
      <c r="B185">
        <f>'rockfish release'!B184</f>
        <v>2013</v>
      </c>
      <c r="C185" t="str">
        <f>'rockfish release'!C184</f>
        <v>PWSI</v>
      </c>
      <c r="D185">
        <f>'rockfish release'!D184</f>
        <v>534</v>
      </c>
      <c r="E185">
        <f>[1]logbook_release_forR!$E205</f>
        <v>456</v>
      </c>
      <c r="F185">
        <v>0.79206865900000001</v>
      </c>
      <c r="G185">
        <v>4.4512399999999998E-4</v>
      </c>
      <c r="H185" s="7">
        <f t="shared" si="231"/>
        <v>361.18330850400002</v>
      </c>
      <c r="I185">
        <f t="shared" si="238"/>
        <v>92.557304063999993</v>
      </c>
      <c r="J185">
        <f t="shared" si="232"/>
        <v>9.6206706660190786</v>
      </c>
      <c r="K185" s="6">
        <f t="shared" si="233"/>
        <v>18.856514505397392</v>
      </c>
      <c r="M185" s="2">
        <f>'rockfish release'!O184</f>
        <v>2868.0712166172111</v>
      </c>
      <c r="N185">
        <f>'rockfish release'!P184</f>
        <v>7105054.9648959916</v>
      </c>
      <c r="O185">
        <v>0.273217231</v>
      </c>
      <c r="P185">
        <v>3.0549199999999998E-4</v>
      </c>
      <c r="Q185" s="13">
        <f t="shared" si="228"/>
        <v>783.60647611495563</v>
      </c>
      <c r="R185" s="2">
        <f t="shared" si="177"/>
        <v>535059.1574903914</v>
      </c>
      <c r="S185">
        <f t="shared" si="234"/>
        <v>731.47738002647179</v>
      </c>
      <c r="T185" s="6">
        <f t="shared" si="235"/>
        <v>1433.6956648518847</v>
      </c>
      <c r="V185" s="13">
        <f t="shared" si="229"/>
        <v>1144.7897846189558</v>
      </c>
      <c r="W185">
        <f t="shared" si="230"/>
        <v>535151.71479445545</v>
      </c>
      <c r="X185">
        <f t="shared" si="236"/>
        <v>731.54064466334023</v>
      </c>
      <c r="Y185" s="6">
        <f t="shared" si="237"/>
        <v>1433.8196635401468</v>
      </c>
      <c r="Z185" s="14">
        <f t="shared" si="227"/>
        <v>0.6390174462526621</v>
      </c>
    </row>
    <row r="186" spans="1:26" x14ac:dyDescent="0.3">
      <c r="A186" t="str">
        <f>'rockfish release'!A185</f>
        <v>SC</v>
      </c>
      <c r="B186">
        <f>'rockfish release'!B185</f>
        <v>2014</v>
      </c>
      <c r="C186" t="str">
        <f>'rockfish release'!C185</f>
        <v>PWSI</v>
      </c>
      <c r="D186">
        <f>'rockfish release'!D185</f>
        <v>714</v>
      </c>
      <c r="E186">
        <f>[1]logbook_release_forR!$E206</f>
        <v>524</v>
      </c>
      <c r="F186">
        <v>0.78820150899999997</v>
      </c>
      <c r="G186">
        <v>3.2415500000000002E-4</v>
      </c>
      <c r="H186" s="7">
        <f t="shared" si="231"/>
        <v>413.01759071599997</v>
      </c>
      <c r="I186">
        <f t="shared" si="238"/>
        <v>89.005183280000011</v>
      </c>
      <c r="J186">
        <f t="shared" si="232"/>
        <v>9.4342558413475306</v>
      </c>
      <c r="K186" s="6">
        <f t="shared" si="233"/>
        <v>18.491141449041159</v>
      </c>
      <c r="M186" s="2">
        <f>'rockfish release'!O185</f>
        <v>2887.6736842105265</v>
      </c>
      <c r="N186">
        <f>'rockfish release'!P185</f>
        <v>7498565.5550228544</v>
      </c>
      <c r="O186">
        <v>0.150144051</v>
      </c>
      <c r="P186">
        <v>2.5830100000000001E-4</v>
      </c>
      <c r="Q186" s="13">
        <f t="shared" si="228"/>
        <v>433.56702491346317</v>
      </c>
      <c r="R186" s="2">
        <f t="shared" si="177"/>
        <v>173132.70436740958</v>
      </c>
      <c r="S186">
        <f t="shared" si="234"/>
        <v>416.09218253580491</v>
      </c>
      <c r="T186" s="6">
        <f t="shared" si="235"/>
        <v>815.54067777017758</v>
      </c>
      <c r="V186" s="13">
        <f t="shared" si="229"/>
        <v>846.58461562946309</v>
      </c>
      <c r="W186">
        <f t="shared" si="230"/>
        <v>173221.70955068959</v>
      </c>
      <c r="X186">
        <f t="shared" si="236"/>
        <v>416.19912247707776</v>
      </c>
      <c r="Y186" s="6">
        <f t="shared" si="237"/>
        <v>815.75028005507238</v>
      </c>
      <c r="Z186" s="14">
        <f t="shared" si="227"/>
        <v>0.49162141006734483</v>
      </c>
    </row>
    <row r="187" spans="1:26" x14ac:dyDescent="0.3">
      <c r="A187" t="str">
        <f>'rockfish release'!A186</f>
        <v>SC</v>
      </c>
      <c r="B187">
        <f>'rockfish release'!B186</f>
        <v>2015</v>
      </c>
      <c r="C187" t="str">
        <f>'rockfish release'!C186</f>
        <v>PWSI</v>
      </c>
      <c r="D187">
        <f>'rockfish release'!D186</f>
        <v>563</v>
      </c>
      <c r="E187">
        <f>[1]logbook_release_forR!$E207</f>
        <v>464</v>
      </c>
      <c r="F187">
        <v>0.84435566500000003</v>
      </c>
      <c r="G187">
        <v>3.74414E-4</v>
      </c>
      <c r="H187" s="7">
        <f t="shared" si="231"/>
        <v>391.78102856000004</v>
      </c>
      <c r="I187">
        <f t="shared" si="238"/>
        <v>80.609836544000004</v>
      </c>
      <c r="J187">
        <f t="shared" si="232"/>
        <v>8.9782980872768974</v>
      </c>
      <c r="K187" s="6">
        <f t="shared" si="233"/>
        <v>17.597464251062718</v>
      </c>
      <c r="M187" s="2">
        <f>'rockfish release'!O186</f>
        <v>3102.5311410064778</v>
      </c>
      <c r="N187">
        <f>'rockfish release'!P186</f>
        <v>6796012.9022131283</v>
      </c>
      <c r="O187">
        <v>8.9524672999999999E-2</v>
      </c>
      <c r="P187">
        <v>1.6567099999999999E-4</v>
      </c>
      <c r="Q187" s="13">
        <f t="shared" si="228"/>
        <v>277.75308587092184</v>
      </c>
      <c r="R187" s="2">
        <f t="shared" si="177"/>
        <v>57188.382366012062</v>
      </c>
      <c r="S187">
        <f t="shared" si="234"/>
        <v>239.14092574465806</v>
      </c>
      <c r="T187" s="6">
        <f t="shared" si="235"/>
        <v>468.71621445952979</v>
      </c>
      <c r="V187" s="13">
        <f t="shared" si="229"/>
        <v>669.53411443092182</v>
      </c>
      <c r="W187">
        <f t="shared" si="230"/>
        <v>57268.992202556059</v>
      </c>
      <c r="X187">
        <f t="shared" si="236"/>
        <v>239.30940684092647</v>
      </c>
      <c r="Y187" s="6">
        <f t="shared" si="237"/>
        <v>469.04643740821587</v>
      </c>
      <c r="Z187" s="14">
        <f t="shared" si="227"/>
        <v>0.35742675643097027</v>
      </c>
    </row>
    <row r="188" spans="1:26" x14ac:dyDescent="0.3">
      <c r="A188" t="str">
        <f>'rockfish release'!A187</f>
        <v>SC</v>
      </c>
      <c r="B188">
        <f>'rockfish release'!B187</f>
        <v>2016</v>
      </c>
      <c r="C188" t="str">
        <f>'rockfish release'!C187</f>
        <v>PWSI</v>
      </c>
      <c r="D188">
        <f>'rockfish release'!D187</f>
        <v>901</v>
      </c>
      <c r="E188">
        <f>[1]logbook_release_forR!$E208</f>
        <v>720</v>
      </c>
      <c r="F188">
        <v>0.62289141199999998</v>
      </c>
      <c r="G188">
        <v>3.9412399999999998E-4</v>
      </c>
      <c r="H188" s="7">
        <f t="shared" si="231"/>
        <v>448.48181663999998</v>
      </c>
      <c r="I188">
        <f t="shared" si="238"/>
        <v>204.3138816</v>
      </c>
      <c r="J188">
        <f t="shared" si="232"/>
        <v>14.293840687512926</v>
      </c>
      <c r="K188" s="6">
        <f t="shared" si="233"/>
        <v>28.015927747525335</v>
      </c>
      <c r="M188" s="2">
        <f>'rockfish release'!O187</f>
        <v>2899.7016016713092</v>
      </c>
      <c r="N188">
        <f>'rockfish release'!P187</f>
        <v>5851468.8366537988</v>
      </c>
      <c r="O188">
        <v>0.33847740799999998</v>
      </c>
      <c r="P188">
        <v>1.777067E-3</v>
      </c>
      <c r="Q188" s="13">
        <f t="shared" si="228"/>
        <v>981.48348210715312</v>
      </c>
      <c r="R188" s="2">
        <f t="shared" si="177"/>
        <v>695725.48135452264</v>
      </c>
      <c r="S188">
        <f t="shared" si="234"/>
        <v>834.10160133794409</v>
      </c>
      <c r="T188" s="6">
        <f t="shared" si="235"/>
        <v>1634.8391386223705</v>
      </c>
      <c r="V188" s="13">
        <f t="shared" si="229"/>
        <v>1429.9652987471532</v>
      </c>
      <c r="W188">
        <f t="shared" si="230"/>
        <v>695929.79523612268</v>
      </c>
      <c r="X188">
        <f t="shared" si="236"/>
        <v>834.22406776364505</v>
      </c>
      <c r="Y188" s="6">
        <f t="shared" si="237"/>
        <v>1635.0791728167442</v>
      </c>
      <c r="Z188" s="14">
        <f t="shared" si="227"/>
        <v>0.58338763080092948</v>
      </c>
    </row>
    <row r="189" spans="1:26" x14ac:dyDescent="0.3">
      <c r="A189" t="str">
        <f>'rockfish release'!A188</f>
        <v>SC</v>
      </c>
      <c r="B189">
        <f>'rockfish release'!B188</f>
        <v>2017</v>
      </c>
      <c r="C189" t="str">
        <f>'rockfish release'!C188</f>
        <v>PWSI</v>
      </c>
      <c r="D189">
        <f>'rockfish release'!D188</f>
        <v>841</v>
      </c>
      <c r="E189">
        <f>[1]logbook_release_forR!$E209</f>
        <v>589</v>
      </c>
      <c r="F189">
        <v>0.71663333600000001</v>
      </c>
      <c r="G189">
        <v>5.8521599999999995E-4</v>
      </c>
      <c r="H189" s="7">
        <f t="shared" si="231"/>
        <v>422.097034904</v>
      </c>
      <c r="I189">
        <f t="shared" si="238"/>
        <v>203.02371993599999</v>
      </c>
      <c r="J189">
        <f t="shared" si="232"/>
        <v>14.248639231028344</v>
      </c>
      <c r="K189" s="6">
        <f t="shared" si="233"/>
        <v>27.927332892815553</v>
      </c>
      <c r="M189" s="2">
        <f>'rockfish release'!O188</f>
        <v>2812.9211037699188</v>
      </c>
      <c r="N189">
        <f>'rockfish release'!P188</f>
        <v>4853912.4305809811</v>
      </c>
      <c r="O189">
        <v>0.54382908600000002</v>
      </c>
      <c r="P189">
        <v>2.2349459999999998E-3</v>
      </c>
      <c r="Q189" s="13">
        <f t="shared" si="228"/>
        <v>1529.7483128533061</v>
      </c>
      <c r="R189" s="2">
        <f t="shared" si="177"/>
        <v>1464077.2628916893</v>
      </c>
      <c r="S189">
        <f t="shared" si="234"/>
        <v>1209.9906044642203</v>
      </c>
      <c r="T189" s="6">
        <f t="shared" si="235"/>
        <v>2371.5815847498716</v>
      </c>
      <c r="V189" s="13">
        <f t="shared" si="229"/>
        <v>1951.8453477573062</v>
      </c>
      <c r="W189">
        <f t="shared" si="230"/>
        <v>1464280.2866116252</v>
      </c>
      <c r="X189">
        <f t="shared" si="236"/>
        <v>1210.0744963065808</v>
      </c>
      <c r="Y189" s="6">
        <f t="shared" si="237"/>
        <v>2371.7460127608983</v>
      </c>
      <c r="Z189" s="14">
        <f t="shared" si="227"/>
        <v>0.61996433154756392</v>
      </c>
    </row>
    <row r="190" spans="1:26" x14ac:dyDescent="0.3">
      <c r="A190" t="str">
        <f>'rockfish release'!A189</f>
        <v>SC</v>
      </c>
      <c r="B190">
        <f>'rockfish release'!B189</f>
        <v>2018</v>
      </c>
      <c r="C190" t="str">
        <f>'rockfish release'!C189</f>
        <v>PWSI</v>
      </c>
      <c r="D190">
        <f>'rockfish release'!D189</f>
        <v>723</v>
      </c>
      <c r="E190">
        <f>[1]logbook_release_forR!$E210</f>
        <v>364</v>
      </c>
      <c r="F190">
        <v>0.90328051799999998</v>
      </c>
      <c r="G190">
        <v>2.9219000000000001E-4</v>
      </c>
      <c r="H190" s="7">
        <f t="shared" si="231"/>
        <v>328.79410855200001</v>
      </c>
      <c r="I190">
        <f t="shared" si="238"/>
        <v>38.714006240000003</v>
      </c>
      <c r="J190">
        <f t="shared" si="232"/>
        <v>6.2220580389449927</v>
      </c>
      <c r="K190" s="6">
        <f t="shared" si="233"/>
        <v>12.195233756332186</v>
      </c>
      <c r="M190" s="2">
        <f>'rockfish release'!O189</f>
        <v>3495.8118195956449</v>
      </c>
      <c r="N190">
        <f>'rockfish release'!P189</f>
        <v>14276073.668736275</v>
      </c>
      <c r="O190">
        <v>0.33293387600000002</v>
      </c>
      <c r="P190">
        <v>9.1394600000000001E-4</v>
      </c>
      <c r="Q190" s="13">
        <f t="shared" si="228"/>
        <v>1163.8741788645909</v>
      </c>
      <c r="R190" s="2">
        <f t="shared" si="177"/>
        <v>1606647.5179650597</v>
      </c>
      <c r="S190">
        <f t="shared" si="234"/>
        <v>1267.536002630718</v>
      </c>
      <c r="T190" s="6">
        <f t="shared" si="235"/>
        <v>2484.3705651562072</v>
      </c>
      <c r="V190" s="13">
        <f t="shared" si="229"/>
        <v>1492.6682874165908</v>
      </c>
      <c r="W190">
        <f t="shared" si="230"/>
        <v>1606686.2319712997</v>
      </c>
      <c r="X190">
        <f t="shared" si="236"/>
        <v>1267.5512739022827</v>
      </c>
      <c r="Y190" s="6">
        <f t="shared" si="237"/>
        <v>2484.4004968484742</v>
      </c>
      <c r="Z190" s="14">
        <f t="shared" si="227"/>
        <v>0.84918483536357203</v>
      </c>
    </row>
    <row r="191" spans="1:26" x14ac:dyDescent="0.3">
      <c r="A191" t="str">
        <f>'rockfish release'!A190</f>
        <v>SC</v>
      </c>
      <c r="B191">
        <f>'rockfish release'!B190</f>
        <v>2019</v>
      </c>
      <c r="C191" t="str">
        <f>'rockfish release'!C190</f>
        <v>PWSI</v>
      </c>
      <c r="D191">
        <f>'rockfish release'!D190</f>
        <v>936</v>
      </c>
      <c r="E191">
        <f>[1]logbook_release_forR!$E211</f>
        <v>444</v>
      </c>
      <c r="F191">
        <v>0.78596997499999999</v>
      </c>
      <c r="G191">
        <v>6.7831100000000002E-4</v>
      </c>
      <c r="H191" s="7">
        <f t="shared" ref="H191:H193" si="239">E191*F191</f>
        <v>348.97066890000002</v>
      </c>
      <c r="I191">
        <f t="shared" ref="I191:I193" si="240">(E191^2)*G191</f>
        <v>133.71951729599999</v>
      </c>
      <c r="J191">
        <f t="shared" ref="J191:J193" si="241">SQRT(I191)</f>
        <v>11.563715548905551</v>
      </c>
      <c r="K191" s="6">
        <f t="shared" ref="K191:K193" si="242">(1.96*J191)</f>
        <v>22.664882475854878</v>
      </c>
      <c r="M191" s="2">
        <f>'rockfish release'!O190</f>
        <v>6636.2709251101323</v>
      </c>
      <c r="N191">
        <f>'rockfish release'!P190</f>
        <v>17989742.939178169</v>
      </c>
      <c r="O191">
        <v>0.3079288</v>
      </c>
      <c r="P191">
        <v>6.7439400000000004E-4</v>
      </c>
      <c r="Q191" s="13">
        <f t="shared" ref="Q191:Q193" si="243">M191*O191</f>
        <v>2043.498942444053</v>
      </c>
      <c r="R191" s="2">
        <f t="shared" si="177"/>
        <v>1747622.5980099377</v>
      </c>
      <c r="S191">
        <f t="shared" ref="S191:S193" si="244">SQRT(R191)</f>
        <v>1321.976776653031</v>
      </c>
      <c r="T191" s="6">
        <f t="shared" ref="T191:T193" si="245">(1.96*S191)</f>
        <v>2591.0744822399406</v>
      </c>
      <c r="V191" s="13">
        <f t="shared" ref="V191:V193" si="246">Q191+H191</f>
        <v>2392.4696113440532</v>
      </c>
      <c r="W191">
        <f t="shared" ref="W191:W193" si="247">R191+I191</f>
        <v>1747756.3175272336</v>
      </c>
      <c r="X191">
        <f t="shared" ref="X191:X193" si="248">SQRT(W191)</f>
        <v>1322.0273512780414</v>
      </c>
      <c r="Y191" s="6">
        <f t="shared" ref="Y191:Y193" si="249">(1.96*X191)</f>
        <v>2591.1736085049611</v>
      </c>
      <c r="Z191" s="14">
        <f t="shared" si="227"/>
        <v>0.5525785343352162</v>
      </c>
    </row>
    <row r="192" spans="1:26" x14ac:dyDescent="0.3">
      <c r="A192" t="str">
        <f>'rockfish release'!A191</f>
        <v>SC</v>
      </c>
      <c r="B192">
        <f>'rockfish release'!B191</f>
        <v>2020</v>
      </c>
      <c r="C192" t="str">
        <f>'rockfish release'!C191</f>
        <v>PWSI</v>
      </c>
      <c r="D192">
        <f>'rockfish release'!D191</f>
        <v>375</v>
      </c>
      <c r="E192">
        <v>141</v>
      </c>
      <c r="F192">
        <v>0.76293124608498553</v>
      </c>
      <c r="G192">
        <v>5.81566430328607E-4</v>
      </c>
      <c r="H192" s="7">
        <f t="shared" si="239"/>
        <v>107.57330569798296</v>
      </c>
      <c r="I192">
        <f t="shared" si="240"/>
        <v>11.562122201363035</v>
      </c>
      <c r="J192">
        <f t="shared" si="241"/>
        <v>3.4003120741136446</v>
      </c>
      <c r="K192" s="6">
        <f t="shared" si="242"/>
        <v>6.6646116652627434</v>
      </c>
      <c r="M192" s="2">
        <f>'rockfish release'!O191</f>
        <v>2763.459335624284</v>
      </c>
      <c r="N192">
        <f>'rockfish release'!P191</f>
        <v>3878494.5087183858</v>
      </c>
      <c r="O192">
        <v>0.3560718793171877</v>
      </c>
      <c r="P192">
        <v>8.7513242777371688E-4</v>
      </c>
      <c r="Q192" s="13">
        <f t="shared" si="243"/>
        <v>983.9901590523657</v>
      </c>
      <c r="R192" s="2">
        <f t="shared" si="177"/>
        <v>501820.72066393704</v>
      </c>
      <c r="S192">
        <f t="shared" si="244"/>
        <v>708.39305520589141</v>
      </c>
      <c r="T192" s="6">
        <f t="shared" si="245"/>
        <v>1388.4503882035472</v>
      </c>
      <c r="V192" s="13">
        <f t="shared" si="246"/>
        <v>1091.5634647503487</v>
      </c>
      <c r="W192">
        <f t="shared" si="247"/>
        <v>501832.28278613841</v>
      </c>
      <c r="X192">
        <f t="shared" si="248"/>
        <v>708.40121596884512</v>
      </c>
      <c r="Y192" s="6">
        <f t="shared" si="249"/>
        <v>1388.4663832989363</v>
      </c>
      <c r="Z192" s="14">
        <f t="shared" ref="Z192:Z193" si="250">X192/V192</f>
        <v>0.64897849629921744</v>
      </c>
    </row>
    <row r="193" spans="1:26" x14ac:dyDescent="0.3">
      <c r="A193" t="str">
        <f>'rockfish release'!A192</f>
        <v>SC</v>
      </c>
      <c r="B193">
        <f>'rockfish release'!B192</f>
        <v>2021</v>
      </c>
      <c r="C193" t="str">
        <f>'rockfish release'!C192</f>
        <v>PWSI</v>
      </c>
      <c r="D193">
        <f>'rockfish release'!D192</f>
        <v>712</v>
      </c>
      <c r="E193">
        <v>322</v>
      </c>
      <c r="F193">
        <v>0.79591399159382248</v>
      </c>
      <c r="G193">
        <v>5.1730862923251967E-4</v>
      </c>
      <c r="H193" s="7">
        <f t="shared" si="239"/>
        <v>256.28430529321082</v>
      </c>
      <c r="I193">
        <f t="shared" si="240"/>
        <v>53.636627913344569</v>
      </c>
      <c r="J193">
        <f t="shared" si="241"/>
        <v>7.323703155736486</v>
      </c>
      <c r="K193" s="6">
        <f t="shared" si="242"/>
        <v>14.354458185243512</v>
      </c>
      <c r="M193" s="2">
        <f>'rockfish release'!O192</f>
        <v>2375.2883031301485</v>
      </c>
      <c r="N193">
        <f>'rockfish release'!P192</f>
        <v>2735926.7050454784</v>
      </c>
      <c r="O193">
        <v>0.47254049763713746</v>
      </c>
      <c r="P193">
        <v>1.0090930191497326E-3</v>
      </c>
      <c r="Q193" s="13">
        <f t="shared" si="243"/>
        <v>1122.4199167927923</v>
      </c>
      <c r="R193" s="2">
        <f t="shared" si="177"/>
        <v>619371.54740233778</v>
      </c>
      <c r="S193">
        <f t="shared" si="244"/>
        <v>787.00161842421755</v>
      </c>
      <c r="T193" s="6">
        <f t="shared" si="245"/>
        <v>1542.5231721114665</v>
      </c>
      <c r="V193" s="13">
        <f t="shared" si="246"/>
        <v>1378.704222086003</v>
      </c>
      <c r="W193">
        <f t="shared" si="247"/>
        <v>619425.18403025111</v>
      </c>
      <c r="X193">
        <f t="shared" si="248"/>
        <v>787.03569425423848</v>
      </c>
      <c r="Y193" s="6">
        <f t="shared" si="249"/>
        <v>1542.5899607383074</v>
      </c>
      <c r="Z193" s="14">
        <f t="shared" si="250"/>
        <v>0.57085173284189994</v>
      </c>
    </row>
    <row r="194" spans="1:26" x14ac:dyDescent="0.3">
      <c r="A194" t="s">
        <v>147</v>
      </c>
      <c r="B194">
        <v>2022</v>
      </c>
      <c r="C194" t="s">
        <v>36</v>
      </c>
      <c r="D194">
        <v>1299</v>
      </c>
      <c r="E194">
        <v>768</v>
      </c>
      <c r="F194" s="74">
        <v>0.81138590295596424</v>
      </c>
      <c r="G194" s="72">
        <v>1.7292521970655234E-4</v>
      </c>
      <c r="H194" s="7">
        <f t="shared" ref="H194" si="251">E194*F194</f>
        <v>623.14437347018054</v>
      </c>
      <c r="I194">
        <f t="shared" ref="I194" si="252">(E194^2)*G194</f>
        <v>101.99544478819753</v>
      </c>
      <c r="J194">
        <f t="shared" ref="J194" si="253">SQRT(I194)</f>
        <v>10.099279419255492</v>
      </c>
      <c r="K194" s="6">
        <f t="shared" ref="K194" si="254">(1.96*J194)</f>
        <v>19.794587661740763</v>
      </c>
      <c r="M194" s="2">
        <f>'rockfish release'!O193</f>
        <v>4033.099286889742</v>
      </c>
      <c r="N194">
        <f>'rockfish release'!P193</f>
        <v>10075058.420165917</v>
      </c>
      <c r="O194" s="74">
        <v>3.3372019489131696E-2</v>
      </c>
      <c r="P194" s="72">
        <v>8.5565856244956785E-5</v>
      </c>
      <c r="Q194" s="13">
        <f t="shared" ref="Q194" si="255">M194*O194</f>
        <v>134.59266800368761</v>
      </c>
      <c r="R194" s="2">
        <f t="shared" si="177"/>
        <v>13474.394579959318</v>
      </c>
      <c r="S194">
        <f t="shared" ref="S194" si="256">SQRT(R194)</f>
        <v>116.07925990442615</v>
      </c>
      <c r="T194" s="6">
        <f t="shared" ref="T194" si="257">(1.96*S194)</f>
        <v>227.51534941267525</v>
      </c>
      <c r="V194" s="13">
        <f t="shared" ref="V194" si="258">Q194+H194</f>
        <v>757.7370414738682</v>
      </c>
      <c r="W194">
        <f t="shared" ref="W194" si="259">R194+I194</f>
        <v>13576.390024747516</v>
      </c>
      <c r="X194">
        <f t="shared" ref="X194" si="260">SQRT(W194)</f>
        <v>116.51776699176618</v>
      </c>
      <c r="Y194" s="6">
        <f t="shared" ref="Y194" si="261">(1.96*X194)</f>
        <v>228.37482330386172</v>
      </c>
      <c r="Z194" s="14">
        <f t="shared" ref="Z194" si="262">X194/V194</f>
        <v>0.15377071545179896</v>
      </c>
    </row>
    <row r="195" spans="1:26" x14ac:dyDescent="0.3">
      <c r="A195" t="str">
        <f>'rockfish release'!A194</f>
        <v>SC</v>
      </c>
      <c r="B195">
        <f>'rockfish release'!B194</f>
        <v>1999</v>
      </c>
      <c r="C195" t="str">
        <f>'rockfish release'!C194</f>
        <v>PWSO</v>
      </c>
      <c r="D195">
        <f>'rockfish release'!D194</f>
        <v>748</v>
      </c>
      <c r="E195">
        <f>[1]logbook_release_forR!$E212</f>
        <v>689</v>
      </c>
      <c r="F195">
        <v>0.98670537599999997</v>
      </c>
      <c r="G195">
        <v>8.4089000000000001E-5</v>
      </c>
      <c r="H195" s="7">
        <f t="shared" si="231"/>
        <v>679.84000406400003</v>
      </c>
      <c r="I195">
        <f t="shared" si="238"/>
        <v>39.918814169000001</v>
      </c>
      <c r="J195">
        <f t="shared" si="232"/>
        <v>6.3181337568145866</v>
      </c>
      <c r="K195" s="6">
        <f t="shared" si="233"/>
        <v>12.383542163356589</v>
      </c>
      <c r="M195" s="2">
        <f>'rockfish release'!O194</f>
        <v>392.78817509006421</v>
      </c>
      <c r="N195">
        <f>'rockfish release'!P194</f>
        <v>125537.22938732163</v>
      </c>
      <c r="O195" s="29">
        <v>0.70942925999999995</v>
      </c>
      <c r="P195" s="29">
        <v>1.0326715E-2</v>
      </c>
      <c r="Q195" s="13">
        <f t="shared" si="228"/>
        <v>278.65542439089467</v>
      </c>
      <c r="R195" s="2">
        <f t="shared" si="177"/>
        <v>66071.235597341714</v>
      </c>
      <c r="S195">
        <f t="shared" si="234"/>
        <v>257.04325627672421</v>
      </c>
      <c r="T195" s="6">
        <f t="shared" si="235"/>
        <v>503.80478230237946</v>
      </c>
      <c r="V195" s="13">
        <f t="shared" si="229"/>
        <v>958.49542845489464</v>
      </c>
      <c r="W195">
        <f t="shared" si="230"/>
        <v>66111.15441151071</v>
      </c>
      <c r="X195">
        <f t="shared" si="236"/>
        <v>257.12089454478553</v>
      </c>
      <c r="Y195" s="6">
        <f t="shared" si="237"/>
        <v>503.9569533077796</v>
      </c>
      <c r="Z195" s="14">
        <f>X195/V195</f>
        <v>0.26825469054063961</v>
      </c>
    </row>
    <row r="196" spans="1:26" x14ac:dyDescent="0.3">
      <c r="A196" t="str">
        <f>'rockfish release'!A195</f>
        <v>SC</v>
      </c>
      <c r="B196">
        <f>'rockfish release'!B195</f>
        <v>2000</v>
      </c>
      <c r="C196" t="str">
        <f>'rockfish release'!C195</f>
        <v>PWSO</v>
      </c>
      <c r="D196">
        <f>'rockfish release'!D195</f>
        <v>1756</v>
      </c>
      <c r="E196">
        <f>[1]logbook_release_forR!$E213</f>
        <v>1670</v>
      </c>
      <c r="F196">
        <v>0.97999830700000001</v>
      </c>
      <c r="G196">
        <v>2.6851499999999999E-4</v>
      </c>
      <c r="H196" s="7">
        <f t="shared" si="231"/>
        <v>1636.59717269</v>
      </c>
      <c r="I196">
        <f t="shared" si="238"/>
        <v>748.86148349999996</v>
      </c>
      <c r="J196">
        <f t="shared" si="232"/>
        <v>27.365333608417785</v>
      </c>
      <c r="K196" s="6">
        <f t="shared" si="233"/>
        <v>53.636053872498856</v>
      </c>
      <c r="M196" s="2">
        <f>'rockfish release'!O195</f>
        <v>922.10699927560518</v>
      </c>
      <c r="N196">
        <f>'rockfish release'!P195</f>
        <v>691860.23005387664</v>
      </c>
      <c r="O196" s="29">
        <v>0.70942925999999995</v>
      </c>
      <c r="P196" s="29">
        <v>1.0326715E-2</v>
      </c>
      <c r="Q196" s="13">
        <f t="shared" si="228"/>
        <v>654.16968613691301</v>
      </c>
      <c r="R196" s="2">
        <f t="shared" ref="R196:R259" si="263">(M196^2)*P196+(O196^2)*N196+(P196*N196)</f>
        <v>364131.50492022349</v>
      </c>
      <c r="S196">
        <f t="shared" si="234"/>
        <v>603.43309895979644</v>
      </c>
      <c r="T196" s="6">
        <f t="shared" si="235"/>
        <v>1182.7288739612011</v>
      </c>
      <c r="V196" s="13">
        <f t="shared" si="229"/>
        <v>2290.766858826913</v>
      </c>
      <c r="W196">
        <f t="shared" si="230"/>
        <v>364880.36640372348</v>
      </c>
      <c r="X196">
        <f t="shared" si="236"/>
        <v>604.05328109672871</v>
      </c>
      <c r="Y196" s="6">
        <f t="shared" si="237"/>
        <v>1183.9444309495882</v>
      </c>
      <c r="Z196" s="14">
        <f t="shared" si="227"/>
        <v>0.26369042260636705</v>
      </c>
    </row>
    <row r="197" spans="1:26" x14ac:dyDescent="0.3">
      <c r="A197" t="str">
        <f>'rockfish release'!A196</f>
        <v>SC</v>
      </c>
      <c r="B197">
        <f>'rockfish release'!B196</f>
        <v>2001</v>
      </c>
      <c r="C197" t="str">
        <f>'rockfish release'!C196</f>
        <v>PWSO</v>
      </c>
      <c r="D197">
        <f>'rockfish release'!D196</f>
        <v>1756</v>
      </c>
      <c r="E197">
        <f>[1]logbook_release_forR!$E214</f>
        <v>1662</v>
      </c>
      <c r="F197">
        <v>0.91102233300000002</v>
      </c>
      <c r="G197">
        <v>3.89715E-4</v>
      </c>
      <c r="H197" s="7">
        <f t="shared" si="231"/>
        <v>1514.119117446</v>
      </c>
      <c r="I197">
        <f t="shared" si="238"/>
        <v>1076.4879204599999</v>
      </c>
      <c r="J197">
        <f t="shared" si="232"/>
        <v>32.809875349656544</v>
      </c>
      <c r="K197" s="6">
        <f t="shared" si="233"/>
        <v>64.307355685326826</v>
      </c>
      <c r="M197" s="2">
        <f>'rockfish release'!O196</f>
        <v>922.10699927560518</v>
      </c>
      <c r="N197">
        <f>'rockfish release'!P196</f>
        <v>691860.23005387664</v>
      </c>
      <c r="O197">
        <f>IF([2]species_comp_Region2_forR!$D361&gt;49,[2]species_comp_Region2_forR!$N361,[2]species_comp_Region2_forR!$P361)</f>
        <v>0.65110920400000005</v>
      </c>
      <c r="P197">
        <f>IF([2]species_comp_Region2_forR!$D361&gt;49,[2]species_comp_Region2_forR!$O361,[2]species_comp_Region2_forR!$Q361)</f>
        <v>4.454235E-3</v>
      </c>
      <c r="Q197" s="13">
        <f t="shared" si="228"/>
        <v>600.39235430116787</v>
      </c>
      <c r="R197" s="2">
        <f t="shared" si="263"/>
        <v>300178.49765039177</v>
      </c>
      <c r="S197">
        <f t="shared" si="234"/>
        <v>547.88547859054609</v>
      </c>
      <c r="T197" s="6">
        <f t="shared" si="235"/>
        <v>1073.8555380374703</v>
      </c>
      <c r="V197" s="13">
        <f t="shared" si="229"/>
        <v>2114.5114717471679</v>
      </c>
      <c r="W197">
        <f t="shared" si="230"/>
        <v>301254.98557085177</v>
      </c>
      <c r="X197">
        <f t="shared" si="236"/>
        <v>548.86700171430584</v>
      </c>
      <c r="Y197" s="6">
        <f t="shared" si="237"/>
        <v>1075.7793233600394</v>
      </c>
      <c r="Z197" s="14">
        <f t="shared" si="227"/>
        <v>0.2595715412509873</v>
      </c>
    </row>
    <row r="198" spans="1:26" x14ac:dyDescent="0.3">
      <c r="A198" t="str">
        <f>'rockfish release'!A197</f>
        <v>SC</v>
      </c>
      <c r="B198">
        <f>'rockfish release'!B197</f>
        <v>2002</v>
      </c>
      <c r="C198" t="str">
        <f>'rockfish release'!C197</f>
        <v>PWSO</v>
      </c>
      <c r="D198">
        <f>'rockfish release'!D197</f>
        <v>1719</v>
      </c>
      <c r="E198">
        <f>[1]logbook_release_forR!$E215</f>
        <v>1543</v>
      </c>
      <c r="F198">
        <v>0.92577644299999995</v>
      </c>
      <c r="G198">
        <v>3.5238199999999999E-4</v>
      </c>
      <c r="H198" s="7">
        <f t="shared" si="231"/>
        <v>1428.4730515489998</v>
      </c>
      <c r="I198">
        <f t="shared" si="238"/>
        <v>838.96833231799997</v>
      </c>
      <c r="J198">
        <f t="shared" si="232"/>
        <v>28.964950065864087</v>
      </c>
      <c r="K198" s="6">
        <f t="shared" si="233"/>
        <v>56.771302129093613</v>
      </c>
      <c r="M198" s="2">
        <f>'rockfish release'!O197</f>
        <v>902.67763767355655</v>
      </c>
      <c r="N198">
        <f>'rockfish release'!P197</f>
        <v>663011.55467626557</v>
      </c>
      <c r="O198" s="29">
        <v>0.70942925999999995</v>
      </c>
      <c r="P198" s="29">
        <v>1.0326715E-2</v>
      </c>
      <c r="Q198" s="13">
        <f t="shared" si="228"/>
        <v>640.38592851329929</v>
      </c>
      <c r="R198" s="2">
        <f t="shared" si="263"/>
        <v>348948.21915831964</v>
      </c>
      <c r="S198">
        <f t="shared" si="234"/>
        <v>590.71839243273917</v>
      </c>
      <c r="T198" s="6">
        <f t="shared" si="235"/>
        <v>1157.8080491681687</v>
      </c>
      <c r="V198" s="13">
        <f t="shared" si="229"/>
        <v>2068.858980062299</v>
      </c>
      <c r="W198">
        <f t="shared" si="230"/>
        <v>349787.18749063765</v>
      </c>
      <c r="X198">
        <f t="shared" si="236"/>
        <v>591.42809156366388</v>
      </c>
      <c r="Y198" s="6">
        <f t="shared" si="237"/>
        <v>1159.1990594647812</v>
      </c>
      <c r="Z198" s="14">
        <f t="shared" si="227"/>
        <v>0.28587163130174026</v>
      </c>
    </row>
    <row r="199" spans="1:26" x14ac:dyDescent="0.3">
      <c r="A199" t="str">
        <f>'rockfish release'!A198</f>
        <v>SC</v>
      </c>
      <c r="B199">
        <f>'rockfish release'!B198</f>
        <v>2003</v>
      </c>
      <c r="C199" t="str">
        <f>'rockfish release'!C198</f>
        <v>PWSO</v>
      </c>
      <c r="D199">
        <f>'rockfish release'!D198</f>
        <v>1548</v>
      </c>
      <c r="E199">
        <f>[1]logbook_release_forR!$E216</f>
        <v>1372</v>
      </c>
      <c r="F199">
        <v>0.96045200200000003</v>
      </c>
      <c r="G199">
        <v>1.22135E-4</v>
      </c>
      <c r="H199" s="7">
        <f t="shared" si="231"/>
        <v>1317.740146744</v>
      </c>
      <c r="I199">
        <f t="shared" si="238"/>
        <v>229.90496983999998</v>
      </c>
      <c r="J199">
        <f t="shared" si="232"/>
        <v>15.162617512817501</v>
      </c>
      <c r="K199" s="6">
        <f t="shared" si="233"/>
        <v>29.718730325122301</v>
      </c>
      <c r="M199" s="2">
        <f>'rockfish release'!O198</f>
        <v>812.88247999922396</v>
      </c>
      <c r="N199">
        <f>'rockfish release'!P198</f>
        <v>537664.36867253203</v>
      </c>
      <c r="O199">
        <f>IF([2]species_comp_Region2_forR!$D363&gt;49,[2]species_comp_Region2_forR!$N363,[2]species_comp_Region2_forR!$P363)</f>
        <v>0.89012781799999996</v>
      </c>
      <c r="P199">
        <f>IF([2]species_comp_Region2_forR!$D363&gt;49,[2]species_comp_Region2_forR!$O363,[2]species_comp_Region2_forR!$Q363)</f>
        <v>1.6300049999999999E-3</v>
      </c>
      <c r="Q199" s="13">
        <f t="shared" si="228"/>
        <v>723.5693082121378</v>
      </c>
      <c r="R199" s="2">
        <f t="shared" si="263"/>
        <v>427959.74941058189</v>
      </c>
      <c r="S199">
        <f t="shared" si="234"/>
        <v>654.18632621798349</v>
      </c>
      <c r="T199" s="6">
        <f t="shared" si="235"/>
        <v>1282.2051993872476</v>
      </c>
      <c r="V199" s="13">
        <f t="shared" si="229"/>
        <v>2041.3094549561379</v>
      </c>
      <c r="W199">
        <f t="shared" si="230"/>
        <v>428189.65438042191</v>
      </c>
      <c r="X199">
        <f t="shared" si="236"/>
        <v>654.36202088784307</v>
      </c>
      <c r="Y199" s="6">
        <f t="shared" si="237"/>
        <v>1282.5495609401723</v>
      </c>
      <c r="Z199" s="14">
        <f t="shared" si="227"/>
        <v>0.32055993239981517</v>
      </c>
    </row>
    <row r="200" spans="1:26" x14ac:dyDescent="0.3">
      <c r="A200" t="str">
        <f>'rockfish release'!A199</f>
        <v>SC</v>
      </c>
      <c r="B200">
        <f>'rockfish release'!B199</f>
        <v>2004</v>
      </c>
      <c r="C200" t="str">
        <f>'rockfish release'!C199</f>
        <v>PWSO</v>
      </c>
      <c r="D200">
        <f>'rockfish release'!D199</f>
        <v>1830</v>
      </c>
      <c r="E200">
        <f>[1]logbook_release_forR!$E217</f>
        <v>1662</v>
      </c>
      <c r="F200">
        <v>0.92333540599999997</v>
      </c>
      <c r="G200">
        <v>1.8876599999999999E-4</v>
      </c>
      <c r="H200" s="7">
        <f t="shared" si="231"/>
        <v>1534.5834447719999</v>
      </c>
      <c r="I200">
        <f t="shared" si="238"/>
        <v>521.41775090399994</v>
      </c>
      <c r="J200">
        <f t="shared" si="232"/>
        <v>22.834573587085</v>
      </c>
      <c r="K200" s="6">
        <f t="shared" si="233"/>
        <v>44.755764230686601</v>
      </c>
      <c r="M200" s="2">
        <f>'rockfish release'!O199</f>
        <v>960.96572247970244</v>
      </c>
      <c r="N200">
        <f>'rockfish release'!P199</f>
        <v>751400.57532243093</v>
      </c>
      <c r="O200">
        <f>IF([2]species_comp_Region2_forR!$D364&gt;49,[2]species_comp_Region2_forR!$N364,[2]species_comp_Region2_forR!$P364)</f>
        <v>0.70360321999999997</v>
      </c>
      <c r="P200">
        <f>IF([2]species_comp_Region2_forR!$D364&gt;49,[2]species_comp_Region2_forR!$O364,[2]species_comp_Region2_forR!$Q364)</f>
        <v>3.861958E-3</v>
      </c>
      <c r="Q200" s="13">
        <f t="shared" si="228"/>
        <v>676.13857664634497</v>
      </c>
      <c r="R200" s="2">
        <f t="shared" si="263"/>
        <v>378454.7060516777</v>
      </c>
      <c r="S200">
        <f t="shared" si="234"/>
        <v>615.18672454115722</v>
      </c>
      <c r="T200" s="6">
        <f t="shared" si="235"/>
        <v>1205.7659801006682</v>
      </c>
      <c r="V200" s="13">
        <f t="shared" si="229"/>
        <v>2210.7220214183449</v>
      </c>
      <c r="W200">
        <f t="shared" si="230"/>
        <v>378976.12380258169</v>
      </c>
      <c r="X200">
        <f t="shared" si="236"/>
        <v>615.6103668738707</v>
      </c>
      <c r="Y200" s="6">
        <f t="shared" si="237"/>
        <v>1206.5963190727866</v>
      </c>
      <c r="Z200" s="14">
        <f t="shared" si="227"/>
        <v>0.27846575051480704</v>
      </c>
    </row>
    <row r="201" spans="1:26" x14ac:dyDescent="0.3">
      <c r="A201" t="str">
        <f>'rockfish release'!A200</f>
        <v>SC</v>
      </c>
      <c r="B201">
        <f>'rockfish release'!B200</f>
        <v>2005</v>
      </c>
      <c r="C201" t="str">
        <f>'rockfish release'!C200</f>
        <v>PWSO</v>
      </c>
      <c r="D201">
        <f>'rockfish release'!D200</f>
        <v>1432</v>
      </c>
      <c r="E201">
        <f>[1]logbook_release_forR!$E218</f>
        <v>1329</v>
      </c>
      <c r="F201">
        <v>0.931865587</v>
      </c>
      <c r="G201">
        <v>2.7133399999999997E-4</v>
      </c>
      <c r="H201" s="7">
        <f t="shared" si="231"/>
        <v>1238.449365123</v>
      </c>
      <c r="I201">
        <f t="shared" si="238"/>
        <v>479.24123549399997</v>
      </c>
      <c r="J201">
        <f t="shared" si="232"/>
        <v>21.8915791000558</v>
      </c>
      <c r="K201" s="6">
        <f t="shared" si="233"/>
        <v>42.907495036109367</v>
      </c>
      <c r="M201" s="2">
        <f>'rockfish release'!O200</f>
        <v>751.96880578739592</v>
      </c>
      <c r="N201">
        <f>'rockfish release'!P200</f>
        <v>460103.33344381273</v>
      </c>
      <c r="O201">
        <f>IF([2]species_comp_Region2_forR!$D365&gt;49,[2]species_comp_Region2_forR!$N365,[2]species_comp_Region2_forR!$P365)</f>
        <v>0.86423101300000005</v>
      </c>
      <c r="P201">
        <f>IF([2]species_comp_Region2_forR!$D365&gt;49,[2]species_comp_Region2_forR!$O365,[2]species_comp_Region2_forR!$Q365)</f>
        <v>2.0230309999999998E-3</v>
      </c>
      <c r="Q201" s="13">
        <f t="shared" si="228"/>
        <v>649.87476277004146</v>
      </c>
      <c r="R201" s="2">
        <f t="shared" si="263"/>
        <v>345723.73193861189</v>
      </c>
      <c r="S201">
        <f t="shared" si="234"/>
        <v>587.98276500133227</v>
      </c>
      <c r="T201" s="6">
        <f t="shared" si="235"/>
        <v>1152.4462194026112</v>
      </c>
      <c r="V201" s="13">
        <f t="shared" si="229"/>
        <v>1888.3241278930414</v>
      </c>
      <c r="W201">
        <f t="shared" si="230"/>
        <v>346202.97317410586</v>
      </c>
      <c r="X201">
        <f t="shared" si="236"/>
        <v>588.3901538725014</v>
      </c>
      <c r="Y201" s="6">
        <f t="shared" si="237"/>
        <v>1153.2447015901027</v>
      </c>
      <c r="Z201" s="14">
        <f t="shared" si="227"/>
        <v>0.31159383348504727</v>
      </c>
    </row>
    <row r="202" spans="1:26" x14ac:dyDescent="0.3">
      <c r="A202" t="str">
        <f>'rockfish release'!A201</f>
        <v>SC</v>
      </c>
      <c r="B202">
        <f>'rockfish release'!B201</f>
        <v>2006</v>
      </c>
      <c r="C202" t="str">
        <f>'rockfish release'!C201</f>
        <v>PWSO</v>
      </c>
      <c r="D202">
        <f>'rockfish release'!D201</f>
        <v>1336</v>
      </c>
      <c r="E202">
        <f>[1]logbook_release_forR!$E219</f>
        <v>1123</v>
      </c>
      <c r="F202">
        <v>0.96043807999999997</v>
      </c>
      <c r="G202" s="81">
        <v>1.2024299999999999E-4</v>
      </c>
      <c r="H202" s="7">
        <f t="shared" si="231"/>
        <v>1078.5719638400001</v>
      </c>
      <c r="I202">
        <f t="shared" si="238"/>
        <v>151.64193434699999</v>
      </c>
      <c r="J202">
        <f t="shared" si="232"/>
        <v>12.314297964033516</v>
      </c>
      <c r="K202" s="6">
        <f t="shared" si="233"/>
        <v>24.136024009505689</v>
      </c>
      <c r="M202" s="2">
        <f>'rockfish release'!O201</f>
        <v>701.55748919829648</v>
      </c>
      <c r="N202">
        <f>'rockfish release'!P201</f>
        <v>400481.31663850986</v>
      </c>
      <c r="O202" s="29">
        <v>0.70942925999999995</v>
      </c>
      <c r="P202" s="29">
        <v>1.0326715E-2</v>
      </c>
      <c r="Q202" s="13">
        <f t="shared" si="228"/>
        <v>497.70541040940543</v>
      </c>
      <c r="R202" s="2">
        <f t="shared" si="263"/>
        <v>210776.48083436908</v>
      </c>
      <c r="S202">
        <f t="shared" si="234"/>
        <v>459.10399784184966</v>
      </c>
      <c r="T202" s="6">
        <f t="shared" si="235"/>
        <v>899.84383577002529</v>
      </c>
      <c r="V202" s="13">
        <f t="shared" si="229"/>
        <v>1576.2773742494055</v>
      </c>
      <c r="W202">
        <f t="shared" si="230"/>
        <v>210928.12276871607</v>
      </c>
      <c r="X202">
        <f t="shared" si="236"/>
        <v>459.26911802201124</v>
      </c>
      <c r="Y202" s="6">
        <f t="shared" si="237"/>
        <v>900.16747132314197</v>
      </c>
      <c r="Z202" s="14">
        <f t="shared" si="227"/>
        <v>0.29136313540039666</v>
      </c>
    </row>
    <row r="203" spans="1:26" x14ac:dyDescent="0.3">
      <c r="A203" t="str">
        <f>'rockfish release'!A202</f>
        <v>SC</v>
      </c>
      <c r="B203">
        <f>'rockfish release'!B202</f>
        <v>2007</v>
      </c>
      <c r="C203" t="str">
        <f>'rockfish release'!C202</f>
        <v>PWSO</v>
      </c>
      <c r="D203">
        <f>'rockfish release'!D202</f>
        <v>925</v>
      </c>
      <c r="E203">
        <f>[1]logbook_release_forR!$E220</f>
        <v>678</v>
      </c>
      <c r="F203">
        <v>0.97732030299999995</v>
      </c>
      <c r="G203" s="81">
        <v>5.0605800000000003E-5</v>
      </c>
      <c r="H203" s="7">
        <f t="shared" si="231"/>
        <v>662.62316543399993</v>
      </c>
      <c r="I203">
        <f t="shared" si="238"/>
        <v>23.2626765672</v>
      </c>
      <c r="J203">
        <f t="shared" si="232"/>
        <v>4.8231397001538321</v>
      </c>
      <c r="K203" s="6">
        <f t="shared" si="233"/>
        <v>9.4533538123015113</v>
      </c>
      <c r="M203" s="2">
        <f>'rockfish release'!O202</f>
        <v>485.73404005121574</v>
      </c>
      <c r="N203">
        <f>'rockfish release'!P202</f>
        <v>191978.59513877839</v>
      </c>
      <c r="O203" s="29">
        <v>0.70942925999999995</v>
      </c>
      <c r="P203" s="29">
        <v>1.0326715E-2</v>
      </c>
      <c r="Q203" s="13">
        <f t="shared" si="228"/>
        <v>344.59394059034435</v>
      </c>
      <c r="R203" s="2">
        <f t="shared" si="263"/>
        <v>101039.85129324457</v>
      </c>
      <c r="S203">
        <f t="shared" si="234"/>
        <v>317.86766317643037</v>
      </c>
      <c r="T203" s="6">
        <f t="shared" si="235"/>
        <v>623.02061982580346</v>
      </c>
      <c r="V203" s="13">
        <f t="shared" si="229"/>
        <v>1007.2171060243443</v>
      </c>
      <c r="W203">
        <f t="shared" si="230"/>
        <v>101063.11396981178</v>
      </c>
      <c r="X203">
        <f t="shared" si="236"/>
        <v>317.90425283379238</v>
      </c>
      <c r="Y203" s="6">
        <f t="shared" si="237"/>
        <v>623.09233555423305</v>
      </c>
      <c r="Z203" s="14">
        <f t="shared" si="227"/>
        <v>0.31562634404474532</v>
      </c>
    </row>
    <row r="204" spans="1:26" x14ac:dyDescent="0.3">
      <c r="A204" t="str">
        <f>'rockfish release'!A203</f>
        <v>SC</v>
      </c>
      <c r="B204">
        <f>'rockfish release'!B203</f>
        <v>2008</v>
      </c>
      <c r="C204" t="str">
        <f>'rockfish release'!C203</f>
        <v>PWSO</v>
      </c>
      <c r="D204">
        <f>'rockfish release'!D203</f>
        <v>962</v>
      </c>
      <c r="E204">
        <f>[1]logbook_release_forR!$E221</f>
        <v>737</v>
      </c>
      <c r="F204">
        <v>0.926579029</v>
      </c>
      <c r="G204">
        <v>1.895E-4</v>
      </c>
      <c r="H204" s="7">
        <f t="shared" si="231"/>
        <v>682.88874437300001</v>
      </c>
      <c r="I204">
        <f t="shared" si="238"/>
        <v>102.9305255</v>
      </c>
      <c r="J204">
        <f t="shared" si="232"/>
        <v>10.145468224778982</v>
      </c>
      <c r="K204" s="6">
        <f t="shared" si="233"/>
        <v>19.885117720566804</v>
      </c>
      <c r="M204" s="2">
        <f>'rockfish release'!O203</f>
        <v>505.16340165326437</v>
      </c>
      <c r="N204">
        <f>'rockfish release'!P203</f>
        <v>207644.0485021027</v>
      </c>
      <c r="O204" s="29">
        <v>0.70942925999999995</v>
      </c>
      <c r="P204" s="29">
        <v>1.0326715E-2</v>
      </c>
      <c r="Q204" s="13">
        <f t="shared" si="228"/>
        <v>358.37769821395807</v>
      </c>
      <c r="R204" s="2">
        <f t="shared" si="263"/>
        <v>109284.70315877332</v>
      </c>
      <c r="S204">
        <f t="shared" si="234"/>
        <v>330.58236970348753</v>
      </c>
      <c r="T204" s="6">
        <f t="shared" si="235"/>
        <v>647.94144461883559</v>
      </c>
      <c r="V204" s="13">
        <f t="shared" si="229"/>
        <v>1041.266442586958</v>
      </c>
      <c r="W204">
        <f t="shared" si="230"/>
        <v>109387.63368427333</v>
      </c>
      <c r="X204">
        <f t="shared" si="236"/>
        <v>330.7380136668196</v>
      </c>
      <c r="Y204" s="6">
        <f t="shared" si="237"/>
        <v>648.24650678696639</v>
      </c>
      <c r="Z204" s="14">
        <f t="shared" si="227"/>
        <v>0.31763053157184512</v>
      </c>
    </row>
    <row r="205" spans="1:26" x14ac:dyDescent="0.3">
      <c r="A205" t="str">
        <f>'rockfish release'!A204</f>
        <v>SC</v>
      </c>
      <c r="B205">
        <f>'rockfish release'!B204</f>
        <v>2009</v>
      </c>
      <c r="C205" t="str">
        <f>'rockfish release'!C204</f>
        <v>PWSO</v>
      </c>
      <c r="D205">
        <f>'rockfish release'!D204</f>
        <v>1119</v>
      </c>
      <c r="E205">
        <f>[1]logbook_release_forR!$E222</f>
        <v>887</v>
      </c>
      <c r="F205">
        <v>0.82006284399999996</v>
      </c>
      <c r="G205">
        <v>1.8869500000000001E-4</v>
      </c>
      <c r="H205" s="7">
        <f t="shared" si="231"/>
        <v>727.39574262799999</v>
      </c>
      <c r="I205">
        <f t="shared" si="238"/>
        <v>148.45937645500001</v>
      </c>
      <c r="J205">
        <f t="shared" si="232"/>
        <v>12.184390688704955</v>
      </c>
      <c r="K205" s="6">
        <f t="shared" si="233"/>
        <v>23.88140574986171</v>
      </c>
      <c r="M205" s="2">
        <f>'rockfish release'!O204</f>
        <v>587.60690899168708</v>
      </c>
      <c r="N205">
        <f>'rockfish release'!P204</f>
        <v>280950.31078751542</v>
      </c>
      <c r="O205">
        <v>0.65525882800000002</v>
      </c>
      <c r="P205">
        <v>2.2817649999999998E-3</v>
      </c>
      <c r="Q205" s="13">
        <f t="shared" si="228"/>
        <v>385.03461451059553</v>
      </c>
      <c r="R205" s="2">
        <f t="shared" si="263"/>
        <v>122058.90092790089</v>
      </c>
      <c r="S205">
        <f t="shared" si="234"/>
        <v>349.3692901900522</v>
      </c>
      <c r="T205" s="6">
        <f t="shared" si="235"/>
        <v>684.76380877250233</v>
      </c>
      <c r="V205" s="13">
        <f t="shared" si="229"/>
        <v>1112.4303571385956</v>
      </c>
      <c r="W205">
        <f t="shared" si="230"/>
        <v>122207.36030435588</v>
      </c>
      <c r="X205">
        <f t="shared" si="236"/>
        <v>349.58169331982458</v>
      </c>
      <c r="Y205" s="6">
        <f t="shared" si="237"/>
        <v>685.18011890685614</v>
      </c>
      <c r="Z205" s="14">
        <f t="shared" si="227"/>
        <v>0.31425040774599328</v>
      </c>
    </row>
    <row r="206" spans="1:26" x14ac:dyDescent="0.3">
      <c r="A206" t="str">
        <f>'rockfish release'!A205</f>
        <v>SC</v>
      </c>
      <c r="B206">
        <f>'rockfish release'!B205</f>
        <v>2010</v>
      </c>
      <c r="C206" t="str">
        <f>'rockfish release'!C205</f>
        <v>PWSO</v>
      </c>
      <c r="D206">
        <f>'rockfish release'!D205</f>
        <v>810</v>
      </c>
      <c r="E206">
        <f>[1]logbook_release_forR!$E223</f>
        <v>490</v>
      </c>
      <c r="F206">
        <v>0.89574330099999999</v>
      </c>
      <c r="G206">
        <v>2.0083300000000001E-4</v>
      </c>
      <c r="H206" s="7">
        <f t="shared" si="231"/>
        <v>438.91421749</v>
      </c>
      <c r="I206">
        <f t="shared" si="238"/>
        <v>48.220003300000002</v>
      </c>
      <c r="J206">
        <f t="shared" si="232"/>
        <v>6.9440624493159619</v>
      </c>
      <c r="K206" s="6">
        <f t="shared" si="233"/>
        <v>13.610362400659286</v>
      </c>
      <c r="M206" s="2">
        <f>'rockfish release'!O205</f>
        <v>425.34548372052404</v>
      </c>
      <c r="N206">
        <f>'rockfish release'!P205</f>
        <v>147210.70126580278</v>
      </c>
      <c r="O206">
        <v>0.71079927399999998</v>
      </c>
      <c r="P206">
        <v>2.0153300000000001E-3</v>
      </c>
      <c r="Q206" s="13">
        <f t="shared" si="228"/>
        <v>302.33526102772731</v>
      </c>
      <c r="R206" s="2">
        <f t="shared" si="263"/>
        <v>75037.377334729739</v>
      </c>
      <c r="S206">
        <f t="shared" si="234"/>
        <v>273.9295116170029</v>
      </c>
      <c r="T206" s="6">
        <f t="shared" si="235"/>
        <v>536.90184276932564</v>
      </c>
      <c r="V206" s="13">
        <f t="shared" si="229"/>
        <v>741.24947851772731</v>
      </c>
      <c r="W206">
        <f t="shared" si="230"/>
        <v>75085.597338029736</v>
      </c>
      <c r="X206">
        <f t="shared" si="236"/>
        <v>274.01751283089504</v>
      </c>
      <c r="Y206" s="6">
        <f t="shared" si="237"/>
        <v>537.07432514855429</v>
      </c>
      <c r="Z206" s="14">
        <f t="shared" si="227"/>
        <v>0.36966975461331375</v>
      </c>
    </row>
    <row r="207" spans="1:26" x14ac:dyDescent="0.3">
      <c r="A207" t="str">
        <f>'rockfish release'!A206</f>
        <v>SC</v>
      </c>
      <c r="B207">
        <f>'rockfish release'!B206</f>
        <v>2011</v>
      </c>
      <c r="C207" t="str">
        <f>'rockfish release'!C206</f>
        <v>PWSO</v>
      </c>
      <c r="D207">
        <f>'rockfish release'!D206</f>
        <v>594</v>
      </c>
      <c r="E207">
        <f>[1]logbook_release_forR!$E224</f>
        <v>409</v>
      </c>
      <c r="F207">
        <v>0.92510807900000003</v>
      </c>
      <c r="G207">
        <v>1.2574099999999999E-4</v>
      </c>
      <c r="H207" s="7">
        <f t="shared" si="231"/>
        <v>378.36920431100003</v>
      </c>
      <c r="I207">
        <f t="shared" si="238"/>
        <v>21.034080220999996</v>
      </c>
      <c r="J207">
        <f t="shared" si="232"/>
        <v>4.5862926445005661</v>
      </c>
      <c r="K207" s="6">
        <f t="shared" si="233"/>
        <v>8.9891335832211094</v>
      </c>
      <c r="M207" s="2">
        <f>'rockfish release'!O206</f>
        <v>725.36287845546281</v>
      </c>
      <c r="N207">
        <f>'rockfish release'!P206</f>
        <v>641484.02636759693</v>
      </c>
      <c r="O207">
        <v>0.820387388</v>
      </c>
      <c r="P207">
        <v>1.067768E-3</v>
      </c>
      <c r="Q207" s="13">
        <f t="shared" si="228"/>
        <v>595.07855720823864</v>
      </c>
      <c r="R207" s="2">
        <f t="shared" si="263"/>
        <v>432988.26451068075</v>
      </c>
      <c r="S207">
        <f t="shared" si="234"/>
        <v>658.01843781970183</v>
      </c>
      <c r="T207" s="6">
        <f t="shared" si="235"/>
        <v>1289.7161381266155</v>
      </c>
      <c r="V207" s="13">
        <f t="shared" si="229"/>
        <v>973.44776151923861</v>
      </c>
      <c r="W207">
        <f t="shared" si="230"/>
        <v>433009.29859090177</v>
      </c>
      <c r="X207">
        <f t="shared" si="236"/>
        <v>658.03442052137495</v>
      </c>
      <c r="Y207" s="6">
        <f t="shared" si="237"/>
        <v>1289.7474642218949</v>
      </c>
      <c r="Z207" s="14">
        <f t="shared" si="227"/>
        <v>0.67598329004773205</v>
      </c>
    </row>
    <row r="208" spans="1:26" x14ac:dyDescent="0.3">
      <c r="A208" t="str">
        <f>'rockfish release'!A207</f>
        <v>SC</v>
      </c>
      <c r="B208">
        <f>'rockfish release'!B207</f>
        <v>2012</v>
      </c>
      <c r="C208" t="str">
        <f>'rockfish release'!C207</f>
        <v>PWSO</v>
      </c>
      <c r="D208">
        <f>'rockfish release'!D207</f>
        <v>621</v>
      </c>
      <c r="E208">
        <f>[1]logbook_release_forR!$E225</f>
        <v>502</v>
      </c>
      <c r="F208">
        <v>0.83521020599999996</v>
      </c>
      <c r="G208">
        <v>2.4446599999999999E-4</v>
      </c>
      <c r="H208" s="7">
        <f t="shared" si="231"/>
        <v>419.27552341199998</v>
      </c>
      <c r="I208">
        <f t="shared" si="238"/>
        <v>61.606409864</v>
      </c>
      <c r="J208">
        <f t="shared" si="232"/>
        <v>7.8489750836653824</v>
      </c>
      <c r="K208" s="6">
        <f t="shared" si="233"/>
        <v>15.383991163984149</v>
      </c>
      <c r="M208" s="2">
        <f>'rockfish release'!O207</f>
        <v>210.93639344262306</v>
      </c>
      <c r="N208">
        <f>'rockfish release'!P207</f>
        <v>52355.262563031181</v>
      </c>
      <c r="O208">
        <v>0.72013129799999998</v>
      </c>
      <c r="P208">
        <v>7.1979399999999995E-4</v>
      </c>
      <c r="Q208" s="13">
        <f t="shared" si="228"/>
        <v>151.90189880527481</v>
      </c>
      <c r="R208" s="2">
        <f t="shared" si="263"/>
        <v>27220.579413417006</v>
      </c>
      <c r="S208">
        <f t="shared" si="234"/>
        <v>164.98660373926427</v>
      </c>
      <c r="T208" s="6">
        <f t="shared" si="235"/>
        <v>323.37374332895797</v>
      </c>
      <c r="V208" s="13">
        <f t="shared" si="229"/>
        <v>571.17742221727485</v>
      </c>
      <c r="W208">
        <f t="shared" si="230"/>
        <v>27282.185823281008</v>
      </c>
      <c r="X208">
        <f t="shared" si="236"/>
        <v>165.17319947037717</v>
      </c>
      <c r="Y208" s="6">
        <f t="shared" si="237"/>
        <v>323.73947096193928</v>
      </c>
      <c r="Z208" s="14">
        <f t="shared" si="227"/>
        <v>0.28918019698535208</v>
      </c>
    </row>
    <row r="209" spans="1:26" x14ac:dyDescent="0.3">
      <c r="A209" t="str">
        <f>'rockfish release'!A208</f>
        <v>SC</v>
      </c>
      <c r="B209">
        <f>'rockfish release'!B208</f>
        <v>2013</v>
      </c>
      <c r="C209" t="str">
        <f>'rockfish release'!C208</f>
        <v>PWSO</v>
      </c>
      <c r="D209">
        <f>'rockfish release'!D208</f>
        <v>604</v>
      </c>
      <c r="E209">
        <f>[1]logbook_release_forR!$E226</f>
        <v>420</v>
      </c>
      <c r="F209">
        <v>0.70982587200000002</v>
      </c>
      <c r="G209">
        <v>3.4617300000000002E-4</v>
      </c>
      <c r="H209" s="7">
        <f t="shared" si="231"/>
        <v>298.12686624000003</v>
      </c>
      <c r="I209">
        <f t="shared" si="238"/>
        <v>61.064917200000004</v>
      </c>
      <c r="J209">
        <f t="shared" si="232"/>
        <v>7.8144044686719409</v>
      </c>
      <c r="K209" s="6">
        <f t="shared" si="233"/>
        <v>15.316232758597003</v>
      </c>
      <c r="M209" s="2">
        <f>'rockfish release'!O208</f>
        <v>774.18622696411239</v>
      </c>
      <c r="N209">
        <f>'rockfish release'!P208</f>
        <v>1012819.9447599896</v>
      </c>
      <c r="O209">
        <v>0.59766794000000001</v>
      </c>
      <c r="P209">
        <v>7.3760999999999998E-4</v>
      </c>
      <c r="Q209" s="13">
        <f t="shared" si="228"/>
        <v>462.7062874460135</v>
      </c>
      <c r="R209" s="2">
        <f t="shared" si="263"/>
        <v>362975.50331342575</v>
      </c>
      <c r="S209">
        <f t="shared" si="234"/>
        <v>602.47448353720824</v>
      </c>
      <c r="T209" s="6">
        <f t="shared" si="235"/>
        <v>1180.8499877329282</v>
      </c>
      <c r="V209" s="13">
        <f t="shared" si="229"/>
        <v>760.83315368601347</v>
      </c>
      <c r="W209">
        <f t="shared" si="230"/>
        <v>363036.56823062577</v>
      </c>
      <c r="X209">
        <f t="shared" si="236"/>
        <v>602.52515983204034</v>
      </c>
      <c r="Y209" s="6">
        <f t="shared" si="237"/>
        <v>1180.9493132707992</v>
      </c>
      <c r="Z209" s="14">
        <f t="shared" si="227"/>
        <v>0.79192810790773593</v>
      </c>
    </row>
    <row r="210" spans="1:26" x14ac:dyDescent="0.3">
      <c r="A210" t="str">
        <f>'rockfish release'!A209</f>
        <v>SC</v>
      </c>
      <c r="B210">
        <f>'rockfish release'!B209</f>
        <v>2014</v>
      </c>
      <c r="C210" t="str">
        <f>'rockfish release'!C209</f>
        <v>PWSO</v>
      </c>
      <c r="D210">
        <f>'rockfish release'!D209</f>
        <v>794</v>
      </c>
      <c r="E210">
        <f>[1]logbook_release_forR!$E227</f>
        <v>488</v>
      </c>
      <c r="F210">
        <v>0.75754714099999998</v>
      </c>
      <c r="G210">
        <v>1.8837899999999999E-4</v>
      </c>
      <c r="H210" s="7">
        <f t="shared" si="231"/>
        <v>369.68300480799996</v>
      </c>
      <c r="I210">
        <f t="shared" si="238"/>
        <v>44.861328575999998</v>
      </c>
      <c r="J210">
        <f t="shared" si="232"/>
        <v>6.6978599997312571</v>
      </c>
      <c r="K210" s="6">
        <f t="shared" si="233"/>
        <v>13.127805599473264</v>
      </c>
      <c r="M210" s="2">
        <f>'rockfish release'!O209</f>
        <v>498.33045622688041</v>
      </c>
      <c r="N210">
        <f>'rockfish release'!P209</f>
        <v>389455.65517483751</v>
      </c>
      <c r="O210">
        <v>0.74516604200000003</v>
      </c>
      <c r="P210">
        <v>7.1121200000000002E-4</v>
      </c>
      <c r="Q210" s="13">
        <f t="shared" si="228"/>
        <v>371.33893367463872</v>
      </c>
      <c r="R210" s="2">
        <f t="shared" si="263"/>
        <v>216707.59120284911</v>
      </c>
      <c r="S210">
        <f t="shared" si="234"/>
        <v>465.51862605361896</v>
      </c>
      <c r="T210" s="6">
        <f t="shared" si="235"/>
        <v>912.41650706509313</v>
      </c>
      <c r="V210" s="13">
        <f t="shared" si="229"/>
        <v>741.02193848263869</v>
      </c>
      <c r="W210">
        <f t="shared" si="230"/>
        <v>216752.45253142511</v>
      </c>
      <c r="X210">
        <f t="shared" si="236"/>
        <v>465.56680780681211</v>
      </c>
      <c r="Y210" s="6">
        <f t="shared" si="237"/>
        <v>912.51094330135174</v>
      </c>
      <c r="Z210" s="14">
        <f t="shared" si="227"/>
        <v>0.62827668605889708</v>
      </c>
    </row>
    <row r="211" spans="1:26" x14ac:dyDescent="0.3">
      <c r="A211" t="str">
        <f>'rockfish release'!A210</f>
        <v>SC</v>
      </c>
      <c r="B211">
        <f>'rockfish release'!B210</f>
        <v>2015</v>
      </c>
      <c r="C211" t="str">
        <f>'rockfish release'!C210</f>
        <v>PWSO</v>
      </c>
      <c r="D211">
        <f>'rockfish release'!D210</f>
        <v>736</v>
      </c>
      <c r="E211">
        <f>[1]logbook_release_forR!$E228</f>
        <v>550</v>
      </c>
      <c r="F211">
        <v>0.69841151400000001</v>
      </c>
      <c r="G211">
        <v>2.3377700000000001E-4</v>
      </c>
      <c r="H211" s="7">
        <f t="shared" si="231"/>
        <v>384.12633270000003</v>
      </c>
      <c r="I211">
        <f t="shared" si="238"/>
        <v>70.717542500000008</v>
      </c>
      <c r="J211">
        <f t="shared" si="232"/>
        <v>8.409372301188716</v>
      </c>
      <c r="K211" s="6">
        <f t="shared" si="233"/>
        <v>16.482369710329884</v>
      </c>
      <c r="M211" s="2">
        <f>'rockfish release'!O210</f>
        <v>196.13046495489243</v>
      </c>
      <c r="N211">
        <f>'rockfish release'!P210</f>
        <v>74505.083446790479</v>
      </c>
      <c r="O211">
        <v>0.73094164299999997</v>
      </c>
      <c r="P211">
        <v>9.8332999999999992E-4</v>
      </c>
      <c r="Q211" s="13">
        <f t="shared" si="228"/>
        <v>143.359924296483</v>
      </c>
      <c r="R211" s="2">
        <f t="shared" si="263"/>
        <v>39917.343525092117</v>
      </c>
      <c r="S211">
        <f t="shared" si="234"/>
        <v>199.79325195084073</v>
      </c>
      <c r="T211" s="6">
        <f t="shared" si="235"/>
        <v>391.59477382364781</v>
      </c>
      <c r="V211" s="13">
        <f t="shared" si="229"/>
        <v>527.48625699648301</v>
      </c>
      <c r="W211">
        <f t="shared" si="230"/>
        <v>39988.06106759212</v>
      </c>
      <c r="X211">
        <f t="shared" si="236"/>
        <v>199.97015044148995</v>
      </c>
      <c r="Y211" s="6">
        <f t="shared" si="237"/>
        <v>391.94149486532029</v>
      </c>
      <c r="Z211" s="14">
        <f t="shared" si="227"/>
        <v>0.37910020932132693</v>
      </c>
    </row>
    <row r="212" spans="1:26" x14ac:dyDescent="0.3">
      <c r="A212" t="str">
        <f>'rockfish release'!A211</f>
        <v>SC</v>
      </c>
      <c r="B212">
        <f>'rockfish release'!B211</f>
        <v>2016</v>
      </c>
      <c r="C212" t="str">
        <f>'rockfish release'!C211</f>
        <v>PWSO</v>
      </c>
      <c r="D212">
        <f>'rockfish release'!D211</f>
        <v>1017</v>
      </c>
      <c r="E212">
        <f>[1]logbook_release_forR!$E229</f>
        <v>745</v>
      </c>
      <c r="F212">
        <v>0.85681116099999999</v>
      </c>
      <c r="G212">
        <v>1.48171E-4</v>
      </c>
      <c r="H212" s="7">
        <f t="shared" si="231"/>
        <v>638.32431494499997</v>
      </c>
      <c r="I212">
        <f t="shared" si="238"/>
        <v>82.238609275000002</v>
      </c>
      <c r="J212">
        <f t="shared" si="232"/>
        <v>9.0685505608669352</v>
      </c>
      <c r="K212" s="6">
        <f t="shared" si="233"/>
        <v>17.774359099299193</v>
      </c>
      <c r="M212" s="2">
        <f>'rockfish release'!O211</f>
        <v>262.79743589743589</v>
      </c>
      <c r="N212">
        <f>'rockfish release'!P211</f>
        <v>105363.49222858474</v>
      </c>
      <c r="O212">
        <v>0.52053716800000005</v>
      </c>
      <c r="P212">
        <v>1.1242260000000001E-3</v>
      </c>
      <c r="Q212" s="13">
        <f t="shared" si="228"/>
        <v>136.79583303971282</v>
      </c>
      <c r="R212" s="2">
        <f t="shared" si="263"/>
        <v>28745.274740335986</v>
      </c>
      <c r="S212">
        <f t="shared" si="234"/>
        <v>169.54431497498223</v>
      </c>
      <c r="T212" s="6">
        <f t="shared" si="235"/>
        <v>332.30685735096517</v>
      </c>
      <c r="V212" s="13">
        <f t="shared" si="229"/>
        <v>775.12014798471273</v>
      </c>
      <c r="W212">
        <f t="shared" si="230"/>
        <v>28827.513349610985</v>
      </c>
      <c r="X212">
        <f t="shared" si="236"/>
        <v>169.78667011756542</v>
      </c>
      <c r="Y212" s="6">
        <f t="shared" si="237"/>
        <v>332.78187343042822</v>
      </c>
      <c r="Z212" s="14">
        <f t="shared" si="227"/>
        <v>0.21904561577841225</v>
      </c>
    </row>
    <row r="213" spans="1:26" x14ac:dyDescent="0.3">
      <c r="A213" t="str">
        <f>'rockfish release'!A212</f>
        <v>SC</v>
      </c>
      <c r="B213">
        <f>'rockfish release'!B212</f>
        <v>2017</v>
      </c>
      <c r="C213" t="str">
        <f>'rockfish release'!C212</f>
        <v>PWSO</v>
      </c>
      <c r="D213">
        <f>'rockfish release'!D212</f>
        <v>669</v>
      </c>
      <c r="E213">
        <f>[1]logbook_release_forR!$E230</f>
        <v>398</v>
      </c>
      <c r="F213">
        <v>0.86899805100000005</v>
      </c>
      <c r="G213">
        <v>1.7871299999999999E-4</v>
      </c>
      <c r="H213" s="7">
        <f t="shared" si="231"/>
        <v>345.86122429800002</v>
      </c>
      <c r="I213">
        <f t="shared" si="238"/>
        <v>28.308854052000001</v>
      </c>
      <c r="J213">
        <f t="shared" si="232"/>
        <v>5.3206065492573309</v>
      </c>
      <c r="K213" s="6">
        <f t="shared" si="233"/>
        <v>10.428388836544368</v>
      </c>
      <c r="M213" s="2">
        <f>'rockfish release'!O212</f>
        <v>403.40867389491245</v>
      </c>
      <c r="N213">
        <f>'rockfish release'!P212</f>
        <v>436676.90102633164</v>
      </c>
      <c r="O213">
        <v>0.68874964000000005</v>
      </c>
      <c r="P213">
        <v>1.5422560000000001E-3</v>
      </c>
      <c r="Q213" s="13">
        <f t="shared" si="228"/>
        <v>277.84757891799836</v>
      </c>
      <c r="R213" s="2">
        <f t="shared" si="263"/>
        <v>208073.52277244927</v>
      </c>
      <c r="S213">
        <f t="shared" si="234"/>
        <v>456.15076758945531</v>
      </c>
      <c r="T213" s="6">
        <f t="shared" si="235"/>
        <v>894.05550447533244</v>
      </c>
      <c r="V213" s="13">
        <f t="shared" si="229"/>
        <v>623.70880321599839</v>
      </c>
      <c r="W213">
        <f t="shared" si="230"/>
        <v>208101.83162650128</v>
      </c>
      <c r="X213">
        <f t="shared" si="236"/>
        <v>456.18179668472226</v>
      </c>
      <c r="Y213" s="6">
        <f t="shared" si="237"/>
        <v>894.1163215020556</v>
      </c>
      <c r="Z213" s="14">
        <f t="shared" si="227"/>
        <v>0.73140188872200451</v>
      </c>
    </row>
    <row r="214" spans="1:26" x14ac:dyDescent="0.3">
      <c r="A214" t="str">
        <f>'rockfish release'!A213</f>
        <v>SC</v>
      </c>
      <c r="B214">
        <f>'rockfish release'!B213</f>
        <v>2018</v>
      </c>
      <c r="C214" t="str">
        <f>'rockfish release'!C213</f>
        <v>PWSO</v>
      </c>
      <c r="D214">
        <f>'rockfish release'!D213</f>
        <v>1046</v>
      </c>
      <c r="E214">
        <f>[1]logbook_release_forR!$E231</f>
        <v>546</v>
      </c>
      <c r="F214">
        <v>0.87260955100000004</v>
      </c>
      <c r="G214">
        <v>1.7423499999999999E-4</v>
      </c>
      <c r="H214" s="7">
        <f t="shared" si="231"/>
        <v>476.44481484600004</v>
      </c>
      <c r="I214">
        <f t="shared" si="238"/>
        <v>51.942241259999996</v>
      </c>
      <c r="J214">
        <f t="shared" si="232"/>
        <v>7.2070965901672217</v>
      </c>
      <c r="K214" s="6">
        <f t="shared" si="233"/>
        <v>14.125909316727753</v>
      </c>
      <c r="M214" s="2">
        <f>'rockfish release'!O213</f>
        <v>281.24095139607039</v>
      </c>
      <c r="N214">
        <f>'rockfish release'!P213</f>
        <v>349345.97169103171</v>
      </c>
      <c r="O214">
        <v>0.63329915599999997</v>
      </c>
      <c r="P214">
        <v>2.0734939999999999E-3</v>
      </c>
      <c r="Q214" s="13">
        <f t="shared" si="228"/>
        <v>178.1096571517684</v>
      </c>
      <c r="R214" s="2">
        <f t="shared" si="263"/>
        <v>140999.80047574299</v>
      </c>
      <c r="S214">
        <f t="shared" si="234"/>
        <v>375.49940143193703</v>
      </c>
      <c r="T214" s="6">
        <f t="shared" si="235"/>
        <v>735.97882680659654</v>
      </c>
      <c r="V214" s="13">
        <f t="shared" si="229"/>
        <v>654.55447199776847</v>
      </c>
      <c r="W214">
        <f t="shared" si="230"/>
        <v>141051.74271700298</v>
      </c>
      <c r="X214">
        <f t="shared" si="236"/>
        <v>375.5685592764695</v>
      </c>
      <c r="Y214" s="6">
        <f t="shared" si="237"/>
        <v>736.11437618188017</v>
      </c>
      <c r="Z214" s="14">
        <f t="shared" si="227"/>
        <v>0.57377739415666218</v>
      </c>
    </row>
    <row r="215" spans="1:26" x14ac:dyDescent="0.3">
      <c r="A215" t="str">
        <f>'rockfish release'!A214</f>
        <v>SC</v>
      </c>
      <c r="B215">
        <f>'rockfish release'!B214</f>
        <v>2019</v>
      </c>
      <c r="C215" t="str">
        <f>'rockfish release'!C214</f>
        <v>PWSO</v>
      </c>
      <c r="D215">
        <f>'rockfish release'!D214</f>
        <v>1837</v>
      </c>
      <c r="E215">
        <f>[1]logbook_release_forR!$E232</f>
        <v>689</v>
      </c>
      <c r="F215">
        <v>0.79008593699999996</v>
      </c>
      <c r="G215">
        <v>1.7513199999999999E-4</v>
      </c>
      <c r="H215" s="7">
        <f t="shared" ref="H215:H217" si="264">E215*F215</f>
        <v>544.36921059299993</v>
      </c>
      <c r="I215">
        <f t="shared" ref="I215:I217" si="265">(E215^2)*G215</f>
        <v>83.138838171999993</v>
      </c>
      <c r="J215">
        <f t="shared" ref="J215:J217" si="266">SQRT(I215)</f>
        <v>9.1180501299345789</v>
      </c>
      <c r="K215" s="6">
        <f t="shared" ref="K215:K217" si="267">(1.96*J215)</f>
        <v>17.871378254671775</v>
      </c>
      <c r="M215" s="2">
        <f>'rockfish release'!O214</f>
        <v>729.57382645803682</v>
      </c>
      <c r="N215">
        <f>'rockfish release'!P214</f>
        <v>635636.56754388998</v>
      </c>
      <c r="O215">
        <v>0.57068481599999998</v>
      </c>
      <c r="P215">
        <v>1.0000149999999999E-3</v>
      </c>
      <c r="Q215" s="13">
        <f t="shared" ref="Q215:Q217" si="268">M215*O215</f>
        <v>416.35670491062064</v>
      </c>
      <c r="R215" s="2">
        <f t="shared" si="263"/>
        <v>208182.78621035165</v>
      </c>
      <c r="S215">
        <f t="shared" ref="S215:S217" si="269">SQRT(R215)</f>
        <v>456.27051867324462</v>
      </c>
      <c r="T215" s="6">
        <f t="shared" ref="T215:T217" si="270">(1.96*S215)</f>
        <v>894.29021659955947</v>
      </c>
      <c r="V215" s="13">
        <f t="shared" ref="V215:V217" si="271">Q215+H215</f>
        <v>960.72591550362063</v>
      </c>
      <c r="W215">
        <f t="shared" ref="W215:W217" si="272">R215+I215</f>
        <v>208265.92504852364</v>
      </c>
      <c r="X215">
        <f t="shared" ref="X215:X217" si="273">SQRT(W215)</f>
        <v>456.36161653728465</v>
      </c>
      <c r="Y215" s="6">
        <f t="shared" ref="Y215:Y217" si="274">(1.96*X215)</f>
        <v>894.4687684130779</v>
      </c>
      <c r="Z215" s="14">
        <f t="shared" si="227"/>
        <v>0.47501749372302093</v>
      </c>
    </row>
    <row r="216" spans="1:26" x14ac:dyDescent="0.3">
      <c r="A216" t="str">
        <f>'rockfish release'!A215</f>
        <v>SC</v>
      </c>
      <c r="B216">
        <f>'rockfish release'!B215</f>
        <v>2020</v>
      </c>
      <c r="C216" t="str">
        <f>'rockfish release'!C215</f>
        <v>PWSO</v>
      </c>
      <c r="D216">
        <f>'rockfish release'!D215</f>
        <v>854</v>
      </c>
      <c r="E216">
        <v>452</v>
      </c>
      <c r="F216">
        <v>0.90149758026512539</v>
      </c>
      <c r="G216" s="81">
        <v>8.5962916787269311E-5</v>
      </c>
      <c r="H216" s="7">
        <f t="shared" si="264"/>
        <v>407.47690627983667</v>
      </c>
      <c r="I216">
        <f t="shared" si="265"/>
        <v>17.562567751306268</v>
      </c>
      <c r="J216">
        <f t="shared" si="266"/>
        <v>4.1907717369604214</v>
      </c>
      <c r="K216" s="6">
        <f t="shared" si="267"/>
        <v>8.2139126044424255</v>
      </c>
      <c r="M216" s="2">
        <f>'rockfish release'!O215</f>
        <v>412.65633074935408</v>
      </c>
      <c r="N216">
        <f>'rockfish release'!P215</f>
        <v>185736.58290941446</v>
      </c>
      <c r="O216">
        <v>0.54515706006409503</v>
      </c>
      <c r="P216">
        <v>1.4169190852935298E-3</v>
      </c>
      <c r="Q216" s="13">
        <f t="shared" si="268"/>
        <v>224.96251208815468</v>
      </c>
      <c r="R216" s="2">
        <f t="shared" si="263"/>
        <v>55704.664507991089</v>
      </c>
      <c r="S216">
        <f t="shared" si="269"/>
        <v>236.01835629457105</v>
      </c>
      <c r="T216" s="6">
        <f t="shared" si="270"/>
        <v>462.59597833735927</v>
      </c>
      <c r="V216" s="13">
        <f t="shared" si="271"/>
        <v>632.43941836799138</v>
      </c>
      <c r="W216">
        <f t="shared" si="272"/>
        <v>55722.227075742398</v>
      </c>
      <c r="X216">
        <f t="shared" si="273"/>
        <v>236.05555929853125</v>
      </c>
      <c r="Y216" s="6">
        <f t="shared" si="274"/>
        <v>462.66889622512122</v>
      </c>
      <c r="Z216" s="14">
        <f t="shared" ref="Z216:Z217" si="275">X216/V216</f>
        <v>0.37324612040734612</v>
      </c>
    </row>
    <row r="217" spans="1:26" x14ac:dyDescent="0.3">
      <c r="A217" t="str">
        <f>'rockfish release'!A216</f>
        <v>SC</v>
      </c>
      <c r="B217">
        <f>'rockfish release'!B216</f>
        <v>2021</v>
      </c>
      <c r="C217" t="str">
        <f>'rockfish release'!C216</f>
        <v>PWSO</v>
      </c>
      <c r="D217">
        <f>'rockfish release'!D216</f>
        <v>734</v>
      </c>
      <c r="E217">
        <v>360</v>
      </c>
      <c r="F217">
        <v>0.84494573889645064</v>
      </c>
      <c r="G217">
        <v>1.6883046033141971E-4</v>
      </c>
      <c r="H217" s="7">
        <f t="shared" si="264"/>
        <v>304.18046600272226</v>
      </c>
      <c r="I217">
        <f t="shared" si="265"/>
        <v>21.880427658951994</v>
      </c>
      <c r="J217">
        <f t="shared" si="266"/>
        <v>4.6776519386281823</v>
      </c>
      <c r="K217" s="6">
        <f t="shared" si="267"/>
        <v>9.1681977997112369</v>
      </c>
      <c r="M217" s="2">
        <f>'rockfish release'!O216</f>
        <v>373.93090741593733</v>
      </c>
      <c r="N217">
        <f>'rockfish release'!P216</f>
        <v>97169.545850276685</v>
      </c>
      <c r="O217">
        <v>0.64592902584913237</v>
      </c>
      <c r="P217">
        <v>2.8235150545027564E-3</v>
      </c>
      <c r="Q217" s="13">
        <f t="shared" si="268"/>
        <v>241.53282676205851</v>
      </c>
      <c r="R217" s="2">
        <f t="shared" si="263"/>
        <v>41210.652131922594</v>
      </c>
      <c r="S217">
        <f t="shared" si="269"/>
        <v>203.00406924966452</v>
      </c>
      <c r="T217" s="6">
        <f t="shared" si="270"/>
        <v>397.88797572934249</v>
      </c>
      <c r="V217" s="13">
        <f t="shared" si="271"/>
        <v>545.71329276478082</v>
      </c>
      <c r="W217">
        <f t="shared" si="272"/>
        <v>41232.532559581545</v>
      </c>
      <c r="X217">
        <f t="shared" si="273"/>
        <v>203.05795369692257</v>
      </c>
      <c r="Y217" s="6">
        <f t="shared" si="274"/>
        <v>397.99358924596822</v>
      </c>
      <c r="Z217" s="14">
        <f t="shared" si="275"/>
        <v>0.37209640371440755</v>
      </c>
    </row>
    <row r="218" spans="1:26" x14ac:dyDescent="0.3">
      <c r="A218" t="s">
        <v>147</v>
      </c>
      <c r="B218">
        <v>2022</v>
      </c>
      <c r="C218" t="s">
        <v>37</v>
      </c>
      <c r="D218">
        <v>664</v>
      </c>
      <c r="E218">
        <v>337</v>
      </c>
      <c r="F218" s="74">
        <v>0.88210502284153725</v>
      </c>
      <c r="G218" s="74">
        <v>1.7104564394616499E-4</v>
      </c>
      <c r="H218" s="7">
        <f t="shared" ref="H218" si="276">E218*F218</f>
        <v>297.26939269759805</v>
      </c>
      <c r="I218">
        <f t="shared" ref="I218" si="277">(E218^2)*G218</f>
        <v>19.42548273732201</v>
      </c>
      <c r="J218">
        <f t="shared" ref="J218" si="278">SQRT(I218)</f>
        <v>4.4074349385239948</v>
      </c>
      <c r="K218" s="6">
        <f t="shared" ref="K218" si="279">(1.96*J218)</f>
        <v>8.6385724795070296</v>
      </c>
      <c r="M218" s="2">
        <f>'rockfish release'!O217</f>
        <v>532.98654708520189</v>
      </c>
      <c r="N218">
        <f>'rockfish release'!P217</f>
        <v>699615.77082737978</v>
      </c>
      <c r="O218" s="74">
        <v>0.68179343203008302</v>
      </c>
      <c r="P218" s="74">
        <v>1.937063822060032E-3</v>
      </c>
      <c r="Q218" s="13">
        <f t="shared" ref="Q218" si="280">M218*O218</f>
        <v>363.38672716308326</v>
      </c>
      <c r="R218" s="2">
        <f t="shared" si="263"/>
        <v>327116.46394983638</v>
      </c>
      <c r="S218">
        <f t="shared" ref="S218" si="281">SQRT(R218)</f>
        <v>571.94096194435701</v>
      </c>
      <c r="T218" s="6">
        <f t="shared" ref="T218" si="282">(1.96*S218)</f>
        <v>1121.0042854109397</v>
      </c>
      <c r="V218" s="13">
        <f t="shared" ref="V218" si="283">Q218+H218</f>
        <v>660.65611986068132</v>
      </c>
      <c r="W218">
        <f t="shared" ref="W218" si="284">R218+I218</f>
        <v>327135.88943257369</v>
      </c>
      <c r="X218">
        <f t="shared" ref="X218" si="285">SQRT(W218)</f>
        <v>571.95794376210358</v>
      </c>
      <c r="Y218" s="6">
        <f t="shared" ref="Y218" si="286">(1.96*X218)</f>
        <v>1121.0375697737229</v>
      </c>
      <c r="Z218" s="14">
        <f t="shared" ref="Z218" si="287">X218/V218</f>
        <v>0.86574229249964063</v>
      </c>
    </row>
    <row r="219" spans="1:26" x14ac:dyDescent="0.3">
      <c r="A219" t="str">
        <f>'rockfish release'!A218</f>
        <v>SE</v>
      </c>
      <c r="B219">
        <f>'rockfish release'!B218</f>
        <v>1999</v>
      </c>
      <c r="C219" t="str">
        <f>'rockfish release'!C218</f>
        <v>CSEO</v>
      </c>
      <c r="D219">
        <f>'rockfish release'!D218</f>
        <v>8490</v>
      </c>
      <c r="E219">
        <f>[1]logbook_release_forR!$E317</f>
        <v>7112</v>
      </c>
      <c r="F219" s="29">
        <v>0.96489930700000004</v>
      </c>
      <c r="G219" s="29">
        <v>4.2331399999999999E-4</v>
      </c>
      <c r="H219" s="7">
        <f t="shared" si="231"/>
        <v>6862.363871384</v>
      </c>
      <c r="I219">
        <f t="shared" si="238"/>
        <v>21411.452402816001</v>
      </c>
      <c r="J219">
        <f t="shared" si="232"/>
        <v>146.32652665465685</v>
      </c>
      <c r="K219" s="6">
        <f t="shared" si="233"/>
        <v>286.79999224312741</v>
      </c>
      <c r="M219" s="2">
        <f>'rockfish release'!O218</f>
        <v>4688.8779783601785</v>
      </c>
      <c r="N219">
        <f>'rockfish release'!P218</f>
        <v>7342918.2871000143</v>
      </c>
      <c r="O219" s="29">
        <v>0.56494793700000001</v>
      </c>
      <c r="P219" s="29">
        <v>1.0198659999999999E-3</v>
      </c>
      <c r="Q219" s="13">
        <f t="shared" si="228"/>
        <v>2648.9719407193134</v>
      </c>
      <c r="R219" s="2">
        <f t="shared" si="263"/>
        <v>2373522.2523463746</v>
      </c>
      <c r="S219">
        <f t="shared" si="234"/>
        <v>1540.6239814913874</v>
      </c>
      <c r="T219" s="6">
        <f t="shared" si="235"/>
        <v>3019.6230037231194</v>
      </c>
      <c r="V219" s="13">
        <f t="shared" si="229"/>
        <v>9511.3358121033125</v>
      </c>
      <c r="W219">
        <f t="shared" si="230"/>
        <v>2394933.7047491907</v>
      </c>
      <c r="X219">
        <f t="shared" si="236"/>
        <v>1547.5573348826824</v>
      </c>
      <c r="Y219" s="6">
        <f t="shared" si="237"/>
        <v>3033.2123763700574</v>
      </c>
      <c r="Z219" s="14">
        <f t="shared" si="227"/>
        <v>0.1627066234916649</v>
      </c>
    </row>
    <row r="220" spans="1:26" x14ac:dyDescent="0.3">
      <c r="A220" t="str">
        <f>'rockfish release'!A219</f>
        <v>SE</v>
      </c>
      <c r="B220">
        <f>'rockfish release'!B219</f>
        <v>2000</v>
      </c>
      <c r="C220" t="str">
        <f>'rockfish release'!C219</f>
        <v>CSEO</v>
      </c>
      <c r="D220">
        <f>'rockfish release'!D219</f>
        <v>6035</v>
      </c>
      <c r="E220">
        <f>[1]logbook_release_forR!$E318</f>
        <v>4890</v>
      </c>
      <c r="F220" s="29">
        <v>0.96489930700000004</v>
      </c>
      <c r="G220" s="29">
        <v>4.2331399999999999E-4</v>
      </c>
      <c r="H220" s="7">
        <f t="shared" si="231"/>
        <v>4718.3576112299997</v>
      </c>
      <c r="I220">
        <f t="shared" si="238"/>
        <v>10122.326699400001</v>
      </c>
      <c r="J220">
        <f t="shared" si="232"/>
        <v>100.60977437306974</v>
      </c>
      <c r="K220" s="6">
        <f t="shared" si="233"/>
        <v>197.19515777121669</v>
      </c>
      <c r="M220" s="2">
        <f>'rockfish release'!O219</f>
        <v>3333.0245700122123</v>
      </c>
      <c r="N220">
        <f>'rockfish release'!P219</f>
        <v>3710290.0674539045</v>
      </c>
      <c r="O220" s="29">
        <v>0.56494793700000001</v>
      </c>
      <c r="P220" s="29">
        <v>1.0198659999999999E-3</v>
      </c>
      <c r="Q220" s="13">
        <f t="shared" si="228"/>
        <v>1882.9853547987113</v>
      </c>
      <c r="R220" s="2">
        <f t="shared" si="263"/>
        <v>1199312.81997686</v>
      </c>
      <c r="S220">
        <f t="shared" si="234"/>
        <v>1095.1314167609567</v>
      </c>
      <c r="T220" s="6">
        <f t="shared" si="235"/>
        <v>2146.4575768514751</v>
      </c>
      <c r="V220" s="13">
        <f t="shared" si="229"/>
        <v>6601.3429660287111</v>
      </c>
      <c r="W220">
        <f t="shared" si="230"/>
        <v>1209435.14667626</v>
      </c>
      <c r="X220">
        <f t="shared" si="236"/>
        <v>1099.7432185179684</v>
      </c>
      <c r="Y220" s="6">
        <f t="shared" si="237"/>
        <v>2155.496708295218</v>
      </c>
      <c r="Z220" s="14">
        <f t="shared" si="227"/>
        <v>0.16659386191224673</v>
      </c>
    </row>
    <row r="221" spans="1:26" x14ac:dyDescent="0.3">
      <c r="A221" t="str">
        <f>'rockfish release'!A220</f>
        <v>SE</v>
      </c>
      <c r="B221">
        <f>'rockfish release'!B220</f>
        <v>2001</v>
      </c>
      <c r="C221" t="str">
        <f>'rockfish release'!C220</f>
        <v>CSEO</v>
      </c>
      <c r="D221">
        <f>'rockfish release'!D220</f>
        <v>5594</v>
      </c>
      <c r="E221">
        <f>[1]logbook_release_forR!$E319</f>
        <v>4504</v>
      </c>
      <c r="F221" s="29">
        <v>0.96489930700000004</v>
      </c>
      <c r="G221" s="29">
        <v>4.2331399999999999E-4</v>
      </c>
      <c r="H221" s="7">
        <f t="shared" si="231"/>
        <v>4345.9064787280004</v>
      </c>
      <c r="I221">
        <f t="shared" si="238"/>
        <v>8587.3545770239998</v>
      </c>
      <c r="J221">
        <f t="shared" si="232"/>
        <v>92.667980322352989</v>
      </c>
      <c r="K221" s="6">
        <f t="shared" si="233"/>
        <v>181.62924143181186</v>
      </c>
      <c r="M221" s="2">
        <f>'rockfish release'!O220</f>
        <v>3089.4680107122313</v>
      </c>
      <c r="N221">
        <f>'rockfish release'!P220</f>
        <v>3187852.6489228187</v>
      </c>
      <c r="O221" s="29">
        <v>0.56494793700000001</v>
      </c>
      <c r="P221" s="29">
        <v>1.0198659999999999E-3</v>
      </c>
      <c r="Q221" s="13">
        <f t="shared" si="228"/>
        <v>1745.388579079369</v>
      </c>
      <c r="R221" s="2">
        <f t="shared" si="263"/>
        <v>1030440.3376941169</v>
      </c>
      <c r="S221">
        <f t="shared" si="234"/>
        <v>1015.1060721393193</v>
      </c>
      <c r="T221" s="6">
        <f t="shared" si="235"/>
        <v>1989.6079013930657</v>
      </c>
      <c r="V221" s="13">
        <f t="shared" si="229"/>
        <v>6091.2950578073696</v>
      </c>
      <c r="W221">
        <f t="shared" si="230"/>
        <v>1039027.6922711409</v>
      </c>
      <c r="X221">
        <f t="shared" si="236"/>
        <v>1019.3270781604601</v>
      </c>
      <c r="Y221" s="6">
        <f t="shared" si="237"/>
        <v>1997.8810731945018</v>
      </c>
      <c r="Z221" s="14">
        <f t="shared" si="227"/>
        <v>0.16734160280972801</v>
      </c>
    </row>
    <row r="222" spans="1:26" x14ac:dyDescent="0.3">
      <c r="A222" t="str">
        <f>'rockfish release'!A221</f>
        <v>SE</v>
      </c>
      <c r="B222">
        <f>'rockfish release'!B221</f>
        <v>2002</v>
      </c>
      <c r="C222" t="str">
        <f>'rockfish release'!C221</f>
        <v>CSEO</v>
      </c>
      <c r="D222">
        <f>'rockfish release'!D221</f>
        <v>6354</v>
      </c>
      <c r="E222">
        <f>[1]logbook_release_forR!$E320</f>
        <v>5038</v>
      </c>
      <c r="F222" s="29">
        <v>0.96489930700000004</v>
      </c>
      <c r="G222" s="29">
        <v>4.2331399999999999E-4</v>
      </c>
      <c r="H222" s="7">
        <f t="shared" si="231"/>
        <v>4861.1627086660001</v>
      </c>
      <c r="I222">
        <f t="shared" si="238"/>
        <v>10744.320585416001</v>
      </c>
      <c r="J222">
        <f t="shared" si="232"/>
        <v>103.65481457904404</v>
      </c>
      <c r="K222" s="6">
        <f t="shared" si="233"/>
        <v>203.16343657492632</v>
      </c>
      <c r="M222" s="2">
        <f>'rockfish release'!O221</f>
        <v>3509.2026707303394</v>
      </c>
      <c r="N222">
        <f>'rockfish release'!P221</f>
        <v>4112896.0748842969</v>
      </c>
      <c r="O222" s="29">
        <v>0.56494793700000001</v>
      </c>
      <c r="P222" s="29">
        <v>1.0198659999999999E-3</v>
      </c>
      <c r="Q222" s="13">
        <f t="shared" si="228"/>
        <v>1982.5168093439956</v>
      </c>
      <c r="R222" s="2">
        <f t="shared" si="263"/>
        <v>1329451.0402595433</v>
      </c>
      <c r="S222">
        <f t="shared" si="234"/>
        <v>1153.0182306709394</v>
      </c>
      <c r="T222" s="6">
        <f t="shared" si="235"/>
        <v>2259.915732115041</v>
      </c>
      <c r="V222" s="13">
        <f t="shared" si="229"/>
        <v>6843.6795180099962</v>
      </c>
      <c r="W222">
        <f t="shared" si="230"/>
        <v>1340195.3608449593</v>
      </c>
      <c r="X222">
        <f t="shared" si="236"/>
        <v>1157.6680702364383</v>
      </c>
      <c r="Y222" s="6">
        <f t="shared" si="237"/>
        <v>2269.0294176634193</v>
      </c>
      <c r="Z222" s="14">
        <f t="shared" si="227"/>
        <v>0.16915872042077518</v>
      </c>
    </row>
    <row r="223" spans="1:26" x14ac:dyDescent="0.3">
      <c r="A223" t="str">
        <f>'rockfish release'!A222</f>
        <v>SE</v>
      </c>
      <c r="B223">
        <f>'rockfish release'!B222</f>
        <v>2003</v>
      </c>
      <c r="C223" t="str">
        <f>'rockfish release'!C222</f>
        <v>CSEO</v>
      </c>
      <c r="D223">
        <f>'rockfish release'!D222</f>
        <v>8201</v>
      </c>
      <c r="E223">
        <f>[1]logbook_release_forR!$E321</f>
        <v>6652</v>
      </c>
      <c r="F223" s="29">
        <v>0.96489930700000004</v>
      </c>
      <c r="G223" s="29">
        <v>4.2331399999999999E-4</v>
      </c>
      <c r="H223" s="7">
        <f t="shared" si="231"/>
        <v>6418.5101901640001</v>
      </c>
      <c r="I223">
        <f t="shared" si="238"/>
        <v>18731.265210655998</v>
      </c>
      <c r="J223">
        <f t="shared" si="232"/>
        <v>136.86221250095295</v>
      </c>
      <c r="K223" s="6">
        <f t="shared" si="233"/>
        <v>268.24993650186775</v>
      </c>
      <c r="M223" s="2">
        <f>'rockfish release'!O222</f>
        <v>4529.2683510638199</v>
      </c>
      <c r="N223">
        <f>'rockfish release'!P222</f>
        <v>6851520.1397810448</v>
      </c>
      <c r="O223" s="29">
        <v>0.56494793700000001</v>
      </c>
      <c r="P223" s="29">
        <v>1.0198659999999999E-3</v>
      </c>
      <c r="Q223" s="13">
        <f t="shared" si="228"/>
        <v>2558.8008110528967</v>
      </c>
      <c r="R223" s="2">
        <f t="shared" si="263"/>
        <v>2214682.8928682255</v>
      </c>
      <c r="S223">
        <f t="shared" si="234"/>
        <v>1488.181068576074</v>
      </c>
      <c r="T223" s="6">
        <f t="shared" si="235"/>
        <v>2916.8348944091049</v>
      </c>
      <c r="V223" s="13">
        <f t="shared" si="229"/>
        <v>8977.3110012168963</v>
      </c>
      <c r="W223">
        <f t="shared" si="230"/>
        <v>2233414.1580788814</v>
      </c>
      <c r="X223">
        <f t="shared" si="236"/>
        <v>1494.4611597759513</v>
      </c>
      <c r="Y223" s="6">
        <f t="shared" si="237"/>
        <v>2929.1438731608646</v>
      </c>
      <c r="Z223" s="14">
        <f t="shared" si="227"/>
        <v>0.16647091312458412</v>
      </c>
    </row>
    <row r="224" spans="1:26" x14ac:dyDescent="0.3">
      <c r="A224" t="str">
        <f>'rockfish release'!A223</f>
        <v>SE</v>
      </c>
      <c r="B224">
        <f>'rockfish release'!B223</f>
        <v>2004</v>
      </c>
      <c r="C224" t="str">
        <f>'rockfish release'!C223</f>
        <v>CSEO</v>
      </c>
      <c r="D224">
        <f>'rockfish release'!D223</f>
        <v>7046</v>
      </c>
      <c r="E224">
        <f>[1]logbook_release_forR!$E322</f>
        <v>5841</v>
      </c>
      <c r="F224" s="29">
        <v>0.96489930700000004</v>
      </c>
      <c r="G224" s="29">
        <v>4.2331399999999999E-4</v>
      </c>
      <c r="H224" s="7">
        <f t="shared" si="231"/>
        <v>5635.9768521870001</v>
      </c>
      <c r="I224">
        <f t="shared" si="238"/>
        <v>14442.322689233999</v>
      </c>
      <c r="J224">
        <f t="shared" si="232"/>
        <v>120.17621515605323</v>
      </c>
      <c r="K224" s="6">
        <f t="shared" si="233"/>
        <v>235.54538170586434</v>
      </c>
      <c r="M224" s="2">
        <f>'rockfish release'!O223</f>
        <v>3891.3821243257735</v>
      </c>
      <c r="N224">
        <f>'rockfish release'!P223</f>
        <v>5057531.4554209635</v>
      </c>
      <c r="O224" s="29">
        <v>0.56494793700000001</v>
      </c>
      <c r="P224" s="29">
        <v>1.0198659999999999E-3</v>
      </c>
      <c r="Q224" s="13">
        <f t="shared" si="228"/>
        <v>2198.4283032165231</v>
      </c>
      <c r="R224" s="2">
        <f t="shared" si="263"/>
        <v>1634794.639138533</v>
      </c>
      <c r="S224">
        <f t="shared" si="234"/>
        <v>1278.5908802813092</v>
      </c>
      <c r="T224" s="6">
        <f t="shared" si="235"/>
        <v>2506.038125351366</v>
      </c>
      <c r="V224" s="13">
        <f t="shared" si="229"/>
        <v>7834.4051554035232</v>
      </c>
      <c r="W224">
        <f t="shared" si="230"/>
        <v>1649236.9618277671</v>
      </c>
      <c r="X224">
        <f t="shared" si="236"/>
        <v>1284.2262113147228</v>
      </c>
      <c r="Y224" s="6">
        <f t="shared" si="237"/>
        <v>2517.0833741768565</v>
      </c>
      <c r="Z224" s="14">
        <f t="shared" si="227"/>
        <v>0.16392134257046562</v>
      </c>
    </row>
    <row r="225" spans="1:26" x14ac:dyDescent="0.3">
      <c r="A225" t="str">
        <f>'rockfish release'!A224</f>
        <v>SE</v>
      </c>
      <c r="B225">
        <f>'rockfish release'!B224</f>
        <v>2005</v>
      </c>
      <c r="C225" t="str">
        <f>'rockfish release'!C224</f>
        <v>CSEO</v>
      </c>
      <c r="D225">
        <f>'rockfish release'!D224</f>
        <v>8114</v>
      </c>
      <c r="E225">
        <f>[1]logbook_release_forR!$E323</f>
        <v>6379</v>
      </c>
      <c r="F225" s="29">
        <v>0.96489930700000004</v>
      </c>
      <c r="G225" s="29">
        <v>4.2331399999999999E-4</v>
      </c>
      <c r="H225" s="7">
        <f t="shared" si="231"/>
        <v>6155.0926793530007</v>
      </c>
      <c r="I225">
        <f t="shared" si="238"/>
        <v>17225.341318274001</v>
      </c>
      <c r="J225">
        <f t="shared" si="232"/>
        <v>131.24534779668954</v>
      </c>
      <c r="K225" s="6">
        <f t="shared" si="233"/>
        <v>257.2408816815115</v>
      </c>
      <c r="M225" s="2">
        <f>'rockfish release'!O224</f>
        <v>4481.219778140694</v>
      </c>
      <c r="N225">
        <f>'rockfish release'!P224</f>
        <v>6706923.01892104</v>
      </c>
      <c r="O225" s="29">
        <v>0.56494793700000001</v>
      </c>
      <c r="P225" s="29">
        <v>1.0198659999999999E-3</v>
      </c>
      <c r="Q225" s="13">
        <f t="shared" si="228"/>
        <v>2531.6558689041826</v>
      </c>
      <c r="R225" s="2">
        <f t="shared" si="263"/>
        <v>2167943.3717994182</v>
      </c>
      <c r="S225">
        <f t="shared" si="234"/>
        <v>1472.3937556915332</v>
      </c>
      <c r="T225" s="6">
        <f t="shared" si="235"/>
        <v>2885.8917611554052</v>
      </c>
      <c r="V225" s="13">
        <f t="shared" si="229"/>
        <v>8686.7485482571828</v>
      </c>
      <c r="W225">
        <f t="shared" si="230"/>
        <v>2185168.7131176922</v>
      </c>
      <c r="X225">
        <f t="shared" si="236"/>
        <v>1478.2316168712168</v>
      </c>
      <c r="Y225" s="6">
        <f t="shared" si="237"/>
        <v>2897.3339690675848</v>
      </c>
      <c r="Z225" s="14">
        <f t="shared" si="227"/>
        <v>0.17017087678539902</v>
      </c>
    </row>
    <row r="226" spans="1:26" x14ac:dyDescent="0.3">
      <c r="A226" t="str">
        <f>'rockfish release'!A225</f>
        <v>SE</v>
      </c>
      <c r="B226">
        <f>'rockfish release'!B225</f>
        <v>2006</v>
      </c>
      <c r="C226" t="str">
        <f>'rockfish release'!C225</f>
        <v>CSEO</v>
      </c>
      <c r="D226">
        <f>'rockfish release'!D225</f>
        <v>5240</v>
      </c>
      <c r="E226">
        <f>[1]logbook_release_forR!$E324</f>
        <v>4055</v>
      </c>
      <c r="F226">
        <f>IF([3]species_comp_Region1_forR!$G10&gt;49,[3]species_comp_Region1_forR!$AD10,[3]species_comp_Region1_forR!$AF10)</f>
        <v>0.99065743900000003</v>
      </c>
      <c r="G226">
        <f>IF([3]species_comp_Region1_forR!$G10&gt;49,[3]species_comp_Region1_forR!$AE10,[3]species_comp_Region1_forR!$AG10)</f>
        <v>3.1999999999999999E-6</v>
      </c>
      <c r="H226" s="7">
        <f t="shared" si="231"/>
        <v>4017.1159151450001</v>
      </c>
      <c r="I226">
        <f t="shared" si="238"/>
        <v>52.61768</v>
      </c>
      <c r="J226">
        <f t="shared" si="232"/>
        <v>7.2538045190093179</v>
      </c>
      <c r="K226" s="6">
        <f t="shared" si="233"/>
        <v>14.217456857258263</v>
      </c>
      <c r="M226" s="2">
        <f>'rockfish release'!O225</f>
        <v>2893.9600243353761</v>
      </c>
      <c r="N226">
        <f>'rockfish release'!P225</f>
        <v>2797150.8524527205</v>
      </c>
      <c r="O226">
        <f>IF([3]species_comp_Region1_forR!$D32&gt;49,[3]species_comp_Region1_forR!$N32,[3]species_comp_Region1_forR!$P32)</f>
        <v>0.53667953700000004</v>
      </c>
      <c r="P226">
        <f>IF([3]species_comp_Region1_forR!$D32&gt;49,[3]species_comp_Region1_forR!$O32,[3]species_comp_Region1_forR!$Q32)</f>
        <v>4.8095700000000001E-4</v>
      </c>
      <c r="Q226" s="13">
        <f t="shared" si="228"/>
        <v>1553.1291259568186</v>
      </c>
      <c r="R226" s="2">
        <f t="shared" si="263"/>
        <v>811022.49208758259</v>
      </c>
      <c r="S226">
        <f t="shared" si="234"/>
        <v>900.56787200498252</v>
      </c>
      <c r="T226" s="6">
        <f t="shared" si="235"/>
        <v>1765.1130291297657</v>
      </c>
      <c r="V226" s="13">
        <f t="shared" si="229"/>
        <v>5570.245041101819</v>
      </c>
      <c r="W226">
        <f t="shared" si="230"/>
        <v>811075.10976758262</v>
      </c>
      <c r="X226">
        <f t="shared" si="236"/>
        <v>900.59708514273052</v>
      </c>
      <c r="Y226" s="6">
        <f t="shared" si="237"/>
        <v>1765.1702868797518</v>
      </c>
      <c r="Z226" s="14">
        <f t="shared" si="227"/>
        <v>0.16167997610471163</v>
      </c>
    </row>
    <row r="227" spans="1:26" x14ac:dyDescent="0.3">
      <c r="A227" t="str">
        <f>'rockfish release'!A226</f>
        <v>SE</v>
      </c>
      <c r="B227">
        <f>'rockfish release'!B226</f>
        <v>2007</v>
      </c>
      <c r="C227" t="str">
        <f>'rockfish release'!C226</f>
        <v>CSEO</v>
      </c>
      <c r="D227">
        <f>'rockfish release'!D226</f>
        <v>5145</v>
      </c>
      <c r="E227">
        <f>[1]logbook_release_forR!$E325</f>
        <v>4075</v>
      </c>
      <c r="F227">
        <f>IF([3]species_comp_Region1_forR!$G11&gt;49,[3]species_comp_Region1_forR!$AD11,[3]species_comp_Region1_forR!$AF11)</f>
        <v>0.98786477900000003</v>
      </c>
      <c r="G227">
        <f>IF([3]species_comp_Region1_forR!$G11&gt;49,[3]species_comp_Region1_forR!$AE11,[3]species_comp_Region1_forR!$AG11)</f>
        <v>3.4599999999999999E-6</v>
      </c>
      <c r="H227" s="7">
        <f t="shared" si="231"/>
        <v>4025.5489744250003</v>
      </c>
      <c r="I227">
        <f t="shared" si="238"/>
        <v>57.455462499999996</v>
      </c>
      <c r="J227">
        <f t="shared" si="232"/>
        <v>7.5799381593783464</v>
      </c>
      <c r="K227" s="6">
        <f t="shared" si="233"/>
        <v>14.856678792381558</v>
      </c>
      <c r="M227" s="2">
        <f>'rockfish release'!O226</f>
        <v>2841.4931918331122</v>
      </c>
      <c r="N227">
        <f>'rockfish release'!P226</f>
        <v>2696646.8352677319</v>
      </c>
      <c r="O227">
        <f>IF([3]species_comp_Region1_forR!$D33&gt;49,[3]species_comp_Region1_forR!$N33,[3]species_comp_Region1_forR!$P33)</f>
        <v>0.56741573000000001</v>
      </c>
      <c r="P227">
        <f>IF([3]species_comp_Region1_forR!$D33&gt;49,[3]species_comp_Region1_forR!$O33,[3]species_comp_Region1_forR!$Q33)</f>
        <v>6.9142300000000004E-4</v>
      </c>
      <c r="Q227" s="13">
        <f t="shared" si="228"/>
        <v>1612.3079337340155</v>
      </c>
      <c r="R227" s="2">
        <f t="shared" si="263"/>
        <v>875661.19251561048</v>
      </c>
      <c r="S227">
        <f t="shared" si="234"/>
        <v>935.76770221867059</v>
      </c>
      <c r="T227" s="6">
        <f t="shared" si="235"/>
        <v>1834.1046963485944</v>
      </c>
      <c r="V227" s="13">
        <f t="shared" si="229"/>
        <v>5637.8569081590158</v>
      </c>
      <c r="W227">
        <f t="shared" si="230"/>
        <v>875718.64797811047</v>
      </c>
      <c r="X227">
        <f t="shared" si="236"/>
        <v>935.79840135475251</v>
      </c>
      <c r="Y227" s="6">
        <f t="shared" si="237"/>
        <v>1834.1648666553149</v>
      </c>
      <c r="Z227" s="14">
        <f t="shared" si="227"/>
        <v>0.16598477339864376</v>
      </c>
    </row>
    <row r="228" spans="1:26" x14ac:dyDescent="0.3">
      <c r="A228" t="str">
        <f>'rockfish release'!A227</f>
        <v>SE</v>
      </c>
      <c r="B228">
        <f>'rockfish release'!B227</f>
        <v>2008</v>
      </c>
      <c r="C228" t="str">
        <f>'rockfish release'!C227</f>
        <v>CSEO</v>
      </c>
      <c r="D228">
        <f>'rockfish release'!D227</f>
        <v>4496</v>
      </c>
      <c r="E228">
        <f>[1]logbook_release_forR!$E326</f>
        <v>3377</v>
      </c>
      <c r="F228">
        <f>IF([3]species_comp_Region1_forR!$G12&gt;49,[3]species_comp_Region1_forR!$AD12,[3]species_comp_Region1_forR!$AF12)</f>
        <v>0.98654377900000001</v>
      </c>
      <c r="G228">
        <f>IF([3]species_comp_Region1_forR!$G12&gt;49,[3]species_comp_Region1_forR!$AE12,[3]species_comp_Region1_forR!$AG12)</f>
        <v>2.4499999999999998E-6</v>
      </c>
      <c r="H228" s="7">
        <f>E228*F219</f>
        <v>3258.4649597390003</v>
      </c>
      <c r="I228">
        <f>(E228^2)*G219</f>
        <v>4827.5274635059995</v>
      </c>
      <c r="J228">
        <f t="shared" ref="J228:J233" si="288">SQRT(I228)</f>
        <v>69.48041064577842</v>
      </c>
      <c r="K228" s="6">
        <f t="shared" ref="K228:K233" si="289">(1.96*J228)</f>
        <v>136.18160486572569</v>
      </c>
      <c r="M228" s="2">
        <f>'rockfish release'!O227</f>
        <v>2483.0618834755442</v>
      </c>
      <c r="N228">
        <f>'rockfish release'!P227</f>
        <v>2059235.0418788581</v>
      </c>
      <c r="O228">
        <f>IF([3]species_comp_Region1_forR!$D34&gt;49,[3]species_comp_Region1_forR!$N34,[3]species_comp_Region1_forR!$P34)</f>
        <v>0.577946768</v>
      </c>
      <c r="P228">
        <f>IF([3]species_comp_Region1_forR!$D34&gt;49,[3]species_comp_Region1_forR!$O34,[3]species_comp_Region1_forR!$Q34)</f>
        <v>4.6461799999999998E-4</v>
      </c>
      <c r="Q228" s="13">
        <f>M228*O228</f>
        <v>1435.0775902986834</v>
      </c>
      <c r="R228" s="2">
        <f t="shared" si="263"/>
        <v>691652.17277966719</v>
      </c>
      <c r="S228">
        <f t="shared" ref="S228:S233" si="290">SQRT(R228)</f>
        <v>831.65628283544345</v>
      </c>
      <c r="T228" s="6">
        <f t="shared" ref="T228:T233" si="291">(1.96*S228)</f>
        <v>1630.0463143574691</v>
      </c>
      <c r="V228" s="13">
        <f t="shared" ref="V228:W232" si="292">Q228+H228</f>
        <v>4693.5425500376841</v>
      </c>
      <c r="W228">
        <f t="shared" si="292"/>
        <v>696479.70024317317</v>
      </c>
      <c r="X228">
        <f t="shared" ref="X228:X233" si="293">SQRT(W228)</f>
        <v>834.55359339180438</v>
      </c>
      <c r="Y228" s="6">
        <f t="shared" ref="Y228:Y233" si="294">(1.96*X228)</f>
        <v>1635.7250430479367</v>
      </c>
      <c r="Z228" s="14">
        <f t="shared" si="227"/>
        <v>0.17780889051173165</v>
      </c>
    </row>
    <row r="229" spans="1:26" x14ac:dyDescent="0.3">
      <c r="A229" t="str">
        <f>'rockfish release'!A228</f>
        <v>SE</v>
      </c>
      <c r="B229">
        <f>'rockfish release'!B228</f>
        <v>2009</v>
      </c>
      <c r="C229" t="str">
        <f>'rockfish release'!C228</f>
        <v>CSEO</v>
      </c>
      <c r="D229">
        <f>'rockfish release'!D228</f>
        <v>2028</v>
      </c>
      <c r="E229">
        <f>[1]logbook_release_forR!$E327</f>
        <v>1556</v>
      </c>
      <c r="F229">
        <f>IF([3]species_comp_Region1_forR!$G13&gt;49,[3]species_comp_Region1_forR!$AD13,[3]species_comp_Region1_forR!$AF13)</f>
        <v>0.96443757200000002</v>
      </c>
      <c r="G229">
        <f>IF([3]species_comp_Region1_forR!$G13&gt;49,[3]species_comp_Region1_forR!$AE13,[3]species_comp_Region1_forR!$AG13)</f>
        <v>1.33E-5</v>
      </c>
      <c r="H229" s="7">
        <f>E229*F229</f>
        <v>1500.664862032</v>
      </c>
      <c r="I229">
        <f t="shared" ref="I229:I234" si="295">(E229^2)*G229</f>
        <v>32.2011088</v>
      </c>
      <c r="J229">
        <f t="shared" si="288"/>
        <v>5.6746020829658184</v>
      </c>
      <c r="K229" s="6">
        <f t="shared" si="289"/>
        <v>11.122220082613003</v>
      </c>
      <c r="M229" s="2">
        <f>'rockfish release'!O228</f>
        <v>1120.0288033114775</v>
      </c>
      <c r="N229">
        <f>'rockfish release'!P228</f>
        <v>418976.06752061035</v>
      </c>
      <c r="O229">
        <f>IF([3]species_comp_Region1_forR!$D35&gt;49,[3]species_comp_Region1_forR!$N35,[3]species_comp_Region1_forR!$P35)</f>
        <v>0.58461538499999999</v>
      </c>
      <c r="P229">
        <f>IF([3]species_comp_Region1_forR!$D35&gt;49,[3]species_comp_Region1_forR!$O35,[3]species_comp_Region1_forR!$Q35)</f>
        <v>6.2426799999999998E-4</v>
      </c>
      <c r="Q229" s="13">
        <f>M229*O229</f>
        <v>654.7860700590287</v>
      </c>
      <c r="R229" s="2">
        <f t="shared" si="263"/>
        <v>144240.28305282482</v>
      </c>
      <c r="S229">
        <f t="shared" si="290"/>
        <v>379.78978797859327</v>
      </c>
      <c r="T229" s="6">
        <f t="shared" si="291"/>
        <v>744.38798443804274</v>
      </c>
      <c r="V229" s="13">
        <f t="shared" si="292"/>
        <v>2155.4509320910288</v>
      </c>
      <c r="W229">
        <f t="shared" si="292"/>
        <v>144272.48416162483</v>
      </c>
      <c r="X229">
        <f t="shared" si="293"/>
        <v>379.83217894436592</v>
      </c>
      <c r="Y229" s="6">
        <f t="shared" si="294"/>
        <v>744.47107073095719</v>
      </c>
      <c r="Z229" s="14">
        <f t="shared" si="227"/>
        <v>0.17621935776375394</v>
      </c>
    </row>
    <row r="230" spans="1:26" x14ac:dyDescent="0.3">
      <c r="A230" t="str">
        <f>'rockfish release'!A229</f>
        <v>SE</v>
      </c>
      <c r="B230">
        <f>'rockfish release'!B229</f>
        <v>2010</v>
      </c>
      <c r="C230" t="str">
        <f>'rockfish release'!C229</f>
        <v>CSEO</v>
      </c>
      <c r="D230">
        <f>'rockfish release'!D229</f>
        <v>2413</v>
      </c>
      <c r="E230">
        <f>[1]logbook_release_forR!$E328</f>
        <v>1525</v>
      </c>
      <c r="F230">
        <f>IF([3]species_comp_Region1_forR!$G14&gt;49,[3]species_comp_Region1_forR!$AD14,[3]species_comp_Region1_forR!$AF14)</f>
        <v>0.96323676300000005</v>
      </c>
      <c r="G230">
        <f>IF([3]species_comp_Region1_forR!$G14&gt;49,[3]species_comp_Region1_forR!$AE14,[3]species_comp_Region1_forR!$AG14)</f>
        <v>7.08E-6</v>
      </c>
      <c r="H230" s="7">
        <f>E230*F230</f>
        <v>1468.9360635750002</v>
      </c>
      <c r="I230">
        <f t="shared" si="295"/>
        <v>16.465425</v>
      </c>
      <c r="J230">
        <f t="shared" si="288"/>
        <v>4.0577610821732719</v>
      </c>
      <c r="K230" s="6">
        <f t="shared" si="289"/>
        <v>7.9532117210596125</v>
      </c>
      <c r="M230" s="2">
        <f>'rockfish release'!O229</f>
        <v>1332.6575455574925</v>
      </c>
      <c r="N230">
        <f>'rockfish release'!P229</f>
        <v>593154.67636700894</v>
      </c>
      <c r="O230">
        <f>IF([3]species_comp_Region1_forR!$D36&gt;49,[3]species_comp_Region1_forR!$N36,[3]species_comp_Region1_forR!$P36)</f>
        <v>0.58745874600000003</v>
      </c>
      <c r="P230">
        <f>IF([3]species_comp_Region1_forR!$D36&gt;49,[3]species_comp_Region1_forR!$O36,[3]species_comp_Region1_forR!$Q36)</f>
        <v>2.6690600000000002E-4</v>
      </c>
      <c r="Q230" s="13">
        <f>M230*O230</f>
        <v>782.88133056064248</v>
      </c>
      <c r="R230" s="2">
        <f t="shared" si="263"/>
        <v>205334.62774873895</v>
      </c>
      <c r="S230">
        <f t="shared" si="290"/>
        <v>453.13864075880679</v>
      </c>
      <c r="T230" s="6">
        <f t="shared" si="291"/>
        <v>888.15173588726134</v>
      </c>
      <c r="V230" s="13">
        <f t="shared" si="292"/>
        <v>2251.8173941356426</v>
      </c>
      <c r="W230">
        <f t="shared" si="292"/>
        <v>205351.09317373895</v>
      </c>
      <c r="X230">
        <f t="shared" si="293"/>
        <v>453.1568085924992</v>
      </c>
      <c r="Y230" s="6">
        <f t="shared" si="294"/>
        <v>888.18734484129845</v>
      </c>
      <c r="Z230" s="14">
        <f t="shared" si="227"/>
        <v>0.20124047792358532</v>
      </c>
    </row>
    <row r="231" spans="1:26" x14ac:dyDescent="0.3">
      <c r="A231" t="str">
        <f>'rockfish release'!A230</f>
        <v>SE</v>
      </c>
      <c r="B231">
        <f>'rockfish release'!B230</f>
        <v>2011</v>
      </c>
      <c r="C231" t="str">
        <f>'rockfish release'!C230</f>
        <v>CSEO</v>
      </c>
      <c r="D231">
        <f>'rockfish release'!D230</f>
        <v>3363</v>
      </c>
      <c r="E231">
        <f>[1]logbook_release_forR!$E329</f>
        <v>2305</v>
      </c>
      <c r="F231">
        <f>IF([3]species_comp_Region1_forR!$G15&gt;49,[3]species_comp_Region1_forR!$AD15,[3]species_comp_Region1_forR!$AF15)</f>
        <v>0.98026697600000001</v>
      </c>
      <c r="G231">
        <f>IF([3]species_comp_Region1_forR!$G15&gt;49,[3]species_comp_Region1_forR!$AE15,[3]species_comp_Region1_forR!$AG15)</f>
        <v>2.8100000000000002E-6</v>
      </c>
      <c r="H231" s="7">
        <f>E231*F231</f>
        <v>2259.51537968</v>
      </c>
      <c r="I231">
        <f t="shared" si="295"/>
        <v>14.929600250000002</v>
      </c>
      <c r="J231">
        <f t="shared" si="288"/>
        <v>3.8638840885823686</v>
      </c>
      <c r="K231" s="6">
        <f t="shared" si="289"/>
        <v>7.5732128136214421</v>
      </c>
      <c r="M231" s="2">
        <f>'rockfish release'!O230</f>
        <v>1640.2403459372481</v>
      </c>
      <c r="N231">
        <f>'rockfish release'!P230</f>
        <v>1713584.9683327924</v>
      </c>
      <c r="O231">
        <f>IF([3]species_comp_Region1_forR!$D37&gt;49,[3]species_comp_Region1_forR!$N37,[3]species_comp_Region1_forR!$P37)</f>
        <v>0.53781512600000003</v>
      </c>
      <c r="P231">
        <f>IF([3]species_comp_Region1_forR!$D37&gt;49,[3]species_comp_Region1_forR!$O37,[3]species_comp_Region1_forR!$Q37)</f>
        <v>3.4862599999999999E-4</v>
      </c>
      <c r="Q231" s="13">
        <f>M231*O231</f>
        <v>882.14606832052471</v>
      </c>
      <c r="R231" s="2">
        <f t="shared" si="263"/>
        <v>497181.41185577452</v>
      </c>
      <c r="S231">
        <f t="shared" si="290"/>
        <v>705.11092166819719</v>
      </c>
      <c r="T231" s="6">
        <f t="shared" si="291"/>
        <v>1382.0174064696664</v>
      </c>
      <c r="V231" s="13">
        <f t="shared" si="292"/>
        <v>3141.6614480005246</v>
      </c>
      <c r="W231">
        <f t="shared" si="292"/>
        <v>497196.3414560245</v>
      </c>
      <c r="X231">
        <f t="shared" si="293"/>
        <v>705.12150829202801</v>
      </c>
      <c r="Y231" s="6">
        <f t="shared" si="294"/>
        <v>1382.0381562523748</v>
      </c>
      <c r="Z231" s="14">
        <f t="shared" si="227"/>
        <v>0.22444223222740781</v>
      </c>
    </row>
    <row r="232" spans="1:26" x14ac:dyDescent="0.3">
      <c r="A232" t="str">
        <f>'rockfish release'!A231</f>
        <v>SE</v>
      </c>
      <c r="B232">
        <f>'rockfish release'!B231</f>
        <v>2012</v>
      </c>
      <c r="C232" t="str">
        <f>'rockfish release'!C231</f>
        <v>CSEO</v>
      </c>
      <c r="D232">
        <f>'rockfish release'!D231</f>
        <v>3615</v>
      </c>
      <c r="E232">
        <f>[1]logbook_release_forR!$E330</f>
        <v>1740</v>
      </c>
      <c r="F232">
        <f>IF([3]species_comp_Region1_forR!$G16&gt;49,[3]species_comp_Region1_forR!$AD16,[3]species_comp_Region1_forR!$AF16)</f>
        <v>0.97152855100000002</v>
      </c>
      <c r="G232">
        <f>IF([3]species_comp_Region1_forR!$G16&gt;49,[3]species_comp_Region1_forR!$AE16,[3]species_comp_Region1_forR!$AG16)</f>
        <v>4.4000000000000002E-6</v>
      </c>
      <c r="H232" s="7">
        <f>E232*F232</f>
        <v>1690.4596787400001</v>
      </c>
      <c r="I232">
        <f t="shared" si="295"/>
        <v>13.321440000000001</v>
      </c>
      <c r="J232">
        <f t="shared" si="288"/>
        <v>3.6498547916321273</v>
      </c>
      <c r="K232" s="6">
        <f t="shared" si="289"/>
        <v>7.1537153915989693</v>
      </c>
      <c r="M232" s="2">
        <f>'rockfish release'!O231</f>
        <v>1878.6947390166642</v>
      </c>
      <c r="N232">
        <f>'rockfish release'!P231</f>
        <v>984669.71134943073</v>
      </c>
      <c r="O232">
        <f>IF([3]species_comp_Region1_forR!$D38&gt;49,[3]species_comp_Region1_forR!$N38,[3]species_comp_Region1_forR!$P38)</f>
        <v>0.58744394600000005</v>
      </c>
      <c r="P232">
        <f>IF([3]species_comp_Region1_forR!$D38&gt;49,[3]species_comp_Region1_forR!$O38,[3]species_comp_Region1_forR!$Q38)</f>
        <v>3.6280500000000001E-4</v>
      </c>
      <c r="Q232" s="13">
        <f>M232*O232</f>
        <v>1103.6278508173896</v>
      </c>
      <c r="R232" s="2">
        <f t="shared" si="263"/>
        <v>341437.81554468005</v>
      </c>
      <c r="S232">
        <f t="shared" si="290"/>
        <v>584.32680543055699</v>
      </c>
      <c r="T232" s="6">
        <f t="shared" si="291"/>
        <v>1145.2805386438918</v>
      </c>
      <c r="V232" s="13">
        <f t="shared" si="292"/>
        <v>2794.0875295573896</v>
      </c>
      <c r="W232">
        <f t="shared" si="292"/>
        <v>341451.13698468008</v>
      </c>
      <c r="X232">
        <f t="shared" si="293"/>
        <v>584.33820428299919</v>
      </c>
      <c r="Y232" s="6">
        <f t="shared" si="294"/>
        <v>1145.3028803946784</v>
      </c>
      <c r="Z232" s="14">
        <f t="shared" si="227"/>
        <v>0.20913382208021378</v>
      </c>
    </row>
    <row r="233" spans="1:26" x14ac:dyDescent="0.3">
      <c r="A233" t="str">
        <f>'rockfish release'!A232</f>
        <v>SE</v>
      </c>
      <c r="B233">
        <f>'rockfish release'!B232</f>
        <v>2013</v>
      </c>
      <c r="C233" t="str">
        <f>'rockfish release'!C232</f>
        <v>CSEO</v>
      </c>
      <c r="D233">
        <f>'rockfish release'!D232</f>
        <v>3645</v>
      </c>
      <c r="E233">
        <f>[1]logbook_release_forR!$E331</f>
        <v>2144</v>
      </c>
      <c r="F233">
        <f>IF([3]species_comp_Region1_forR!$G17&gt;49,[3]species_comp_Region1_forR!$AD17,[3]species_comp_Region1_forR!$AF17)</f>
        <v>0.98436396699999995</v>
      </c>
      <c r="G233">
        <f>IF([3]species_comp_Region1_forR!$G17&gt;49,[3]species_comp_Region1_forR!$AE17,[3]species_comp_Region1_forR!$AG17)</f>
        <v>1.55E-6</v>
      </c>
      <c r="H233" s="7">
        <f>E233*F233</f>
        <v>2110.4763452479997</v>
      </c>
      <c r="I233">
        <f t="shared" si="295"/>
        <v>7.1249408000000001</v>
      </c>
      <c r="J233">
        <f t="shared" si="288"/>
        <v>2.6692584738087843</v>
      </c>
      <c r="K233" s="6">
        <f t="shared" si="289"/>
        <v>5.2317466086652171</v>
      </c>
      <c r="M233" s="2">
        <f>'rockfish release'!O232</f>
        <v>1123.5556170448262</v>
      </c>
      <c r="N233">
        <f>'rockfish release'!P232</f>
        <v>578647.0898395332</v>
      </c>
      <c r="O233">
        <f>IF([3]species_comp_Region1_forR!$D39&gt;49,[3]species_comp_Region1_forR!$N39,[3]species_comp_Region1_forR!$P39)</f>
        <v>0.60239651400000005</v>
      </c>
      <c r="P233">
        <f>IF([3]species_comp_Region1_forR!$D39&gt;49,[3]species_comp_Region1_forR!$O39,[3]species_comp_Region1_forR!$Q39)</f>
        <v>2.6119400000000002E-4</v>
      </c>
      <c r="Q233" s="13">
        <f t="shared" ref="Q233:Q283" si="296">M233*O233</f>
        <v>676.82598699292237</v>
      </c>
      <c r="R233" s="2">
        <f t="shared" si="263"/>
        <v>210461.22320113078</v>
      </c>
      <c r="S233">
        <f t="shared" si="290"/>
        <v>458.76052925369549</v>
      </c>
      <c r="T233" s="6">
        <f t="shared" si="291"/>
        <v>899.17063733724319</v>
      </c>
      <c r="V233" s="13">
        <f t="shared" ref="V233:V283" si="297">Q233+H233</f>
        <v>2787.3023322409222</v>
      </c>
      <c r="W233">
        <f t="shared" ref="W233:W283" si="298">R233+I233</f>
        <v>210468.34814193076</v>
      </c>
      <c r="X233">
        <f t="shared" si="293"/>
        <v>458.76829461279334</v>
      </c>
      <c r="Y233" s="6">
        <f t="shared" si="294"/>
        <v>899.18585744107497</v>
      </c>
      <c r="Z233" s="14">
        <f t="shared" si="227"/>
        <v>0.1645922257181032</v>
      </c>
    </row>
    <row r="234" spans="1:26" x14ac:dyDescent="0.3">
      <c r="A234" t="str">
        <f>'rockfish release'!A233</f>
        <v>SE</v>
      </c>
      <c r="B234">
        <f>'rockfish release'!B233</f>
        <v>2014</v>
      </c>
      <c r="C234" t="str">
        <f>'rockfish release'!C233</f>
        <v>CSEO</v>
      </c>
      <c r="D234">
        <f>'rockfish release'!D233</f>
        <v>2622</v>
      </c>
      <c r="E234">
        <f>[1]logbook_release_forR!$E332</f>
        <v>1508</v>
      </c>
      <c r="F234">
        <f>IF([3]species_comp_Region1_forR!$G18&gt;49,[3]species_comp_Region1_forR!$AD18,[3]species_comp_Region1_forR!$AF18)</f>
        <v>0.95826043500000002</v>
      </c>
      <c r="G234">
        <f>IF([3]species_comp_Region1_forR!$G18&gt;49,[3]species_comp_Region1_forR!$AE18,[3]species_comp_Region1_forR!$AG18)</f>
        <v>5.0000000000000004E-6</v>
      </c>
      <c r="H234" s="7">
        <f t="shared" ref="H234:H284" si="299">E234*F234</f>
        <v>1445.05673598</v>
      </c>
      <c r="I234">
        <f t="shared" si="295"/>
        <v>11.370320000000001</v>
      </c>
      <c r="J234">
        <f t="shared" ref="J234:J284" si="300">SQRT(I234)</f>
        <v>3.3719905100696832</v>
      </c>
      <c r="K234" s="6">
        <f t="shared" ref="K234:K284" si="301">(1.96*J234)</f>
        <v>6.6091013997365788</v>
      </c>
      <c r="M234" s="2">
        <f>'rockfish release'!O233</f>
        <v>3265.0060795267827</v>
      </c>
      <c r="N234">
        <f>'rockfish release'!P233</f>
        <v>5538426.3829656541</v>
      </c>
      <c r="O234">
        <f>IF([3]species_comp_Region1_forR!$D40&gt;49,[3]species_comp_Region1_forR!$N40,[3]species_comp_Region1_forR!$P40)</f>
        <v>0.57264150899999999</v>
      </c>
      <c r="P234">
        <f>IF([3]species_comp_Region1_forR!$D40&gt;49,[3]species_comp_Region1_forR!$O40,[3]species_comp_Region1_forR!$Q40)</f>
        <v>2.31089E-4</v>
      </c>
      <c r="Q234" s="13">
        <f t="shared" si="296"/>
        <v>1869.6780082743908</v>
      </c>
      <c r="R234" s="2">
        <f t="shared" si="263"/>
        <v>1819894.6914812576</v>
      </c>
      <c r="S234">
        <f t="shared" ref="S234:S284" si="302">SQRT(R234)</f>
        <v>1349.0347258248239</v>
      </c>
      <c r="T234" s="6">
        <f t="shared" ref="T234:T284" si="303">(1.96*S234)</f>
        <v>2644.1080626166549</v>
      </c>
      <c r="V234" s="13">
        <f t="shared" si="297"/>
        <v>3314.7347442543905</v>
      </c>
      <c r="W234">
        <f t="shared" si="298"/>
        <v>1819906.0618012575</v>
      </c>
      <c r="X234">
        <f t="shared" ref="X234:X284" si="304">SQRT(W234)</f>
        <v>1349.0389400611302</v>
      </c>
      <c r="Y234" s="6">
        <f t="shared" ref="Y234:Y284" si="305">(1.96*X234)</f>
        <v>2644.1163225198152</v>
      </c>
      <c r="Z234" s="14">
        <f t="shared" si="227"/>
        <v>0.40698247194575449</v>
      </c>
    </row>
    <row r="235" spans="1:26" x14ac:dyDescent="0.3">
      <c r="A235" t="str">
        <f>'rockfish release'!A234</f>
        <v>SE</v>
      </c>
      <c r="B235">
        <f>'rockfish release'!B234</f>
        <v>2015</v>
      </c>
      <c r="C235" t="str">
        <f>'rockfish release'!C234</f>
        <v>CSEO</v>
      </c>
      <c r="D235">
        <f>'rockfish release'!D234</f>
        <v>3178</v>
      </c>
      <c r="E235">
        <f>[1]logbook_release_forR!$E333</f>
        <v>1623</v>
      </c>
      <c r="F235">
        <f>IF([3]species_comp_Region1_forR!$G19&gt;49,[3]species_comp_Region1_forR!$AD19,[3]species_comp_Region1_forR!$AF19)</f>
        <v>0.97065390699999998</v>
      </c>
      <c r="G235">
        <f>IF([3]species_comp_Region1_forR!$G19&gt;49,[3]species_comp_Region1_forR!$AE19,[3]species_comp_Region1_forR!$AG19)</f>
        <v>3.0299999999999998E-6</v>
      </c>
      <c r="H235" s="7">
        <f t="shared" si="299"/>
        <v>1575.371291061</v>
      </c>
      <c r="I235">
        <f t="shared" ref="I235:I285" si="306">(E235^2)*G235</f>
        <v>7.9814108699999995</v>
      </c>
      <c r="J235">
        <f t="shared" si="300"/>
        <v>2.8251390886113907</v>
      </c>
      <c r="K235" s="6">
        <f t="shared" si="301"/>
        <v>5.5372726136783257</v>
      </c>
      <c r="M235" s="2">
        <f>'rockfish release'!O234</f>
        <v>1201.026725480021</v>
      </c>
      <c r="N235">
        <f>'rockfish release'!P234</f>
        <v>773658.92489022878</v>
      </c>
      <c r="O235">
        <f>IF([3]species_comp_Region1_forR!$D41&gt;49,[3]species_comp_Region1_forR!$N41,[3]species_comp_Region1_forR!$P41)</f>
        <v>0.58013120900000004</v>
      </c>
      <c r="P235">
        <f>IF([3]species_comp_Region1_forR!$D41&gt;49,[3]species_comp_Region1_forR!$O41,[3]species_comp_Region1_forR!$Q41)</f>
        <v>2.2849799999999999E-4</v>
      </c>
      <c r="Q235" s="13">
        <f t="shared" si="296"/>
        <v>696.75308629403571</v>
      </c>
      <c r="R235" s="2">
        <f t="shared" si="263"/>
        <v>260883.00835754685</v>
      </c>
      <c r="S235">
        <f t="shared" si="302"/>
        <v>510.76707838069092</v>
      </c>
      <c r="T235" s="6">
        <f t="shared" si="303"/>
        <v>1001.1034736261541</v>
      </c>
      <c r="V235" s="13">
        <f t="shared" si="297"/>
        <v>2272.1243773550359</v>
      </c>
      <c r="W235">
        <f t="shared" si="298"/>
        <v>260890.98976841685</v>
      </c>
      <c r="X235">
        <f t="shared" si="304"/>
        <v>510.77489148196867</v>
      </c>
      <c r="Y235" s="6">
        <f t="shared" si="305"/>
        <v>1001.1187873046586</v>
      </c>
      <c r="Z235" s="14">
        <f t="shared" si="227"/>
        <v>0.224800585994574</v>
      </c>
    </row>
    <row r="236" spans="1:26" x14ac:dyDescent="0.3">
      <c r="A236" t="str">
        <f>'rockfish release'!A235</f>
        <v>SE</v>
      </c>
      <c r="B236">
        <f>'rockfish release'!B235</f>
        <v>2016</v>
      </c>
      <c r="C236" t="str">
        <f>'rockfish release'!C235</f>
        <v>CSEO</v>
      </c>
      <c r="D236">
        <f>'rockfish release'!D235</f>
        <v>3587</v>
      </c>
      <c r="E236">
        <f>[1]logbook_release_forR!$E334</f>
        <v>1652</v>
      </c>
      <c r="F236">
        <f>IF([3]species_comp_Region1_forR!$G20&gt;49,[3]species_comp_Region1_forR!$AD20,[3]species_comp_Region1_forR!$AF20)</f>
        <v>0.94855967100000005</v>
      </c>
      <c r="G236">
        <f>IF([3]species_comp_Region1_forR!$G20&gt;49,[3]species_comp_Region1_forR!$AE20,[3]species_comp_Region1_forR!$AG20)</f>
        <v>6.6900000000000003E-6</v>
      </c>
      <c r="H236" s="7">
        <f t="shared" si="299"/>
        <v>1567.0205764920001</v>
      </c>
      <c r="I236">
        <f t="shared" si="306"/>
        <v>18.25770576</v>
      </c>
      <c r="J236">
        <f t="shared" si="300"/>
        <v>4.2729036684671469</v>
      </c>
      <c r="K236" s="6">
        <f t="shared" si="301"/>
        <v>8.3748911901956085</v>
      </c>
      <c r="M236" s="2">
        <f>'rockfish release'!O235</f>
        <v>3568.611022108299</v>
      </c>
      <c r="N236">
        <f>'rockfish release'!P235</f>
        <v>3499836.0048137954</v>
      </c>
      <c r="O236">
        <f>IF([3]species_comp_Region1_forR!$D42&gt;49,[3]species_comp_Region1_forR!$N42,[3]species_comp_Region1_forR!$P42)</f>
        <v>0.511945392</v>
      </c>
      <c r="P236">
        <f>IF([3]species_comp_Region1_forR!$D42&gt;49,[3]species_comp_Region1_forR!$O42,[3]species_comp_Region1_forR!$Q42)</f>
        <v>2.1337099999999999E-4</v>
      </c>
      <c r="Q236" s="13">
        <f t="shared" si="296"/>
        <v>1826.9339686087537</v>
      </c>
      <c r="R236" s="2">
        <f t="shared" si="263"/>
        <v>920729.35409397108</v>
      </c>
      <c r="S236">
        <f t="shared" si="302"/>
        <v>959.54643144246597</v>
      </c>
      <c r="T236" s="6">
        <f t="shared" si="303"/>
        <v>1880.7110056272334</v>
      </c>
      <c r="V236" s="13">
        <f t="shared" si="297"/>
        <v>3393.9545451007539</v>
      </c>
      <c r="W236">
        <f t="shared" si="298"/>
        <v>920747.61179973104</v>
      </c>
      <c r="X236">
        <f t="shared" si="304"/>
        <v>959.55594511197262</v>
      </c>
      <c r="Y236" s="6">
        <f t="shared" si="305"/>
        <v>1880.7296524194662</v>
      </c>
      <c r="Z236" s="14">
        <f t="shared" si="227"/>
        <v>0.282725043120307</v>
      </c>
    </row>
    <row r="237" spans="1:26" x14ac:dyDescent="0.3">
      <c r="A237" t="str">
        <f>'rockfish release'!A236</f>
        <v>SE</v>
      </c>
      <c r="B237">
        <f>'rockfish release'!B236</f>
        <v>2017</v>
      </c>
      <c r="C237" t="str">
        <f>'rockfish release'!C236</f>
        <v>CSEO</v>
      </c>
      <c r="D237">
        <f>'rockfish release'!D236</f>
        <v>5317</v>
      </c>
      <c r="E237">
        <f>[1]logbook_release_forR!$E335</f>
        <v>2001</v>
      </c>
      <c r="F237">
        <f>IF([3]species_comp_Region1_forR!$G21&gt;49,[3]species_comp_Region1_forR!$AD21,[3]species_comp_Region1_forR!$AF21)</f>
        <v>0.93487873499999996</v>
      </c>
      <c r="G237">
        <f>IF([3]species_comp_Region1_forR!$G21&gt;49,[3]species_comp_Region1_forR!$AE21,[3]species_comp_Region1_forR!$AG21)</f>
        <v>8.1599999999999998E-6</v>
      </c>
      <c r="H237" s="7">
        <f t="shared" si="299"/>
        <v>1870.692348735</v>
      </c>
      <c r="I237">
        <f t="shared" si="306"/>
        <v>32.672648160000001</v>
      </c>
      <c r="J237">
        <f t="shared" si="300"/>
        <v>5.7159993142056971</v>
      </c>
      <c r="K237" s="6">
        <f t="shared" si="301"/>
        <v>11.203358655843166</v>
      </c>
      <c r="M237" s="2">
        <f>'rockfish release'!O236</f>
        <v>2561.4321525885562</v>
      </c>
      <c r="N237">
        <f>'rockfish release'!P236</f>
        <v>4371531.4306587288</v>
      </c>
      <c r="O237">
        <f>IF([3]species_comp_Region1_forR!$D43&gt;49,[3]species_comp_Region1_forR!$N43,[3]species_comp_Region1_forR!$P43)</f>
        <v>0.503926702</v>
      </c>
      <c r="P237">
        <f>IF([3]species_comp_Region1_forR!$D43&gt;49,[3]species_comp_Region1_forR!$O43,[3]species_comp_Region1_forR!$Q43)</f>
        <v>3.2763399999999999E-4</v>
      </c>
      <c r="Q237" s="13">
        <f t="shared" si="296"/>
        <v>1290.7740570507119</v>
      </c>
      <c r="R237" s="2">
        <f t="shared" si="263"/>
        <v>1113697.8110689742</v>
      </c>
      <c r="S237">
        <f t="shared" si="302"/>
        <v>1055.3188196317615</v>
      </c>
      <c r="T237" s="6">
        <f t="shared" si="303"/>
        <v>2068.4248864782526</v>
      </c>
      <c r="V237" s="13">
        <f t="shared" si="297"/>
        <v>3161.4664057857117</v>
      </c>
      <c r="W237">
        <f t="shared" si="298"/>
        <v>1113730.4837171342</v>
      </c>
      <c r="X237">
        <f t="shared" si="304"/>
        <v>1055.3342995075704</v>
      </c>
      <c r="Y237" s="6">
        <f t="shared" si="305"/>
        <v>2068.4552270348381</v>
      </c>
      <c r="Z237" s="14">
        <f t="shared" si="227"/>
        <v>0.33381164436105742</v>
      </c>
    </row>
    <row r="238" spans="1:26" x14ac:dyDescent="0.3">
      <c r="A238" t="str">
        <f>'rockfish release'!A237</f>
        <v>SE</v>
      </c>
      <c r="B238">
        <f>'rockfish release'!B237</f>
        <v>2018</v>
      </c>
      <c r="C238" t="str">
        <f>'rockfish release'!C237</f>
        <v>CSEO</v>
      </c>
      <c r="D238">
        <f>'rockfish release'!D237</f>
        <v>5432</v>
      </c>
      <c r="E238">
        <f>[1]logbook_release_forR!$E336</f>
        <v>1905</v>
      </c>
      <c r="F238">
        <f>IF([3]species_comp_Region1_forR!$G22&gt;49,[3]species_comp_Region1_forR!$AD22,[3]species_comp_Region1_forR!$AF22)</f>
        <v>0.93213771700000003</v>
      </c>
      <c r="G238">
        <f>IF([3]species_comp_Region1_forR!$G22&gt;49,[3]species_comp_Region1_forR!$AE22,[3]species_comp_Region1_forR!$AG22)</f>
        <v>6.9999999999999999E-6</v>
      </c>
      <c r="H238" s="7">
        <f t="shared" si="299"/>
        <v>1775.722350885</v>
      </c>
      <c r="I238">
        <f t="shared" si="306"/>
        <v>25.403175000000001</v>
      </c>
      <c r="J238">
        <f t="shared" si="300"/>
        <v>5.0401562475780448</v>
      </c>
      <c r="K238" s="6">
        <f t="shared" si="301"/>
        <v>9.8787062452529675</v>
      </c>
      <c r="M238" s="2">
        <f>'rockfish release'!O237</f>
        <v>2198.9043109540635</v>
      </c>
      <c r="N238">
        <f>'rockfish release'!P237</f>
        <v>1795545.6799634765</v>
      </c>
      <c r="O238">
        <f>IF([3]species_comp_Region1_forR!$D44&gt;49,[3]species_comp_Region1_forR!$N44,[3]species_comp_Region1_forR!$P44)</f>
        <v>0.60050890599999995</v>
      </c>
      <c r="P238">
        <f>IF([3]species_comp_Region1_forR!$D44&gt;49,[3]species_comp_Region1_forR!$O44,[3]species_comp_Region1_forR!$Q44)</f>
        <v>3.0560199999999998E-4</v>
      </c>
      <c r="Q238" s="13">
        <f t="shared" si="296"/>
        <v>1320.4616221697083</v>
      </c>
      <c r="R238" s="2">
        <f t="shared" si="263"/>
        <v>649519.78965140041</v>
      </c>
      <c r="S238">
        <f t="shared" si="302"/>
        <v>805.92790598874319</v>
      </c>
      <c r="T238" s="6">
        <f t="shared" si="303"/>
        <v>1579.6186957379366</v>
      </c>
      <c r="V238" s="13">
        <f t="shared" si="297"/>
        <v>3096.1839730547081</v>
      </c>
      <c r="W238">
        <f t="shared" si="298"/>
        <v>649545.19282640039</v>
      </c>
      <c r="X238">
        <f t="shared" si="304"/>
        <v>805.94366603776996</v>
      </c>
      <c r="Y238" s="6">
        <f t="shared" si="305"/>
        <v>1579.6495854340292</v>
      </c>
      <c r="Z238" s="14">
        <f t="shared" si="227"/>
        <v>0.2603022536941248</v>
      </c>
    </row>
    <row r="239" spans="1:26" x14ac:dyDescent="0.3">
      <c r="A239" t="str">
        <f>'rockfish release'!A238</f>
        <v>SE</v>
      </c>
      <c r="B239">
        <f>'rockfish release'!B238</f>
        <v>2019</v>
      </c>
      <c r="C239" t="str">
        <f>'rockfish release'!C238</f>
        <v>CSEO</v>
      </c>
      <c r="D239">
        <f>'rockfish release'!D238</f>
        <v>6082</v>
      </c>
      <c r="E239">
        <f>[1]logbook_release_forR!$E337</f>
        <v>2280</v>
      </c>
      <c r="F239">
        <v>0.93164001254311701</v>
      </c>
      <c r="G239">
        <v>9.9869687269527644E-6</v>
      </c>
      <c r="H239" s="7">
        <f t="shared" ref="H239:H241" si="307">E239*F239</f>
        <v>2124.139228598307</v>
      </c>
      <c r="I239">
        <f t="shared" ref="I239:I241" si="308">(E239^2)*G239</f>
        <v>51.916258230191254</v>
      </c>
      <c r="J239">
        <f t="shared" ref="J239:J241" si="309">SQRT(I239)</f>
        <v>7.2052937643229544</v>
      </c>
      <c r="K239" s="6">
        <f t="shared" ref="K239:K241" si="310">(1.96*J239)</f>
        <v>14.122375778072991</v>
      </c>
      <c r="M239" s="2">
        <f>'rockfish release'!O238</f>
        <v>4129.6820289580774</v>
      </c>
      <c r="N239">
        <f>'rockfish release'!P238</f>
        <v>6461933.0359656289</v>
      </c>
      <c r="O239">
        <v>0.58120805369127515</v>
      </c>
      <c r="P239">
        <v>3.2715759679526209E-4</v>
      </c>
      <c r="Q239" s="13">
        <f>M239*O239</f>
        <v>2400.2044544145601</v>
      </c>
      <c r="R239" s="2">
        <f t="shared" si="263"/>
        <v>2190552.5894577969</v>
      </c>
      <c r="S239">
        <f t="shared" si="302"/>
        <v>1480.051549594742</v>
      </c>
      <c r="T239" s="6">
        <f t="shared" si="303"/>
        <v>2900.9010372056941</v>
      </c>
      <c r="V239" s="13">
        <f t="shared" si="297"/>
        <v>4524.3436830128667</v>
      </c>
      <c r="W239">
        <f t="shared" si="298"/>
        <v>2190604.5057160272</v>
      </c>
      <c r="X239">
        <f t="shared" si="304"/>
        <v>1480.0690881563696</v>
      </c>
      <c r="Y239" s="6">
        <f t="shared" si="305"/>
        <v>2900.9354127864844</v>
      </c>
      <c r="Z239" s="14">
        <f t="shared" si="227"/>
        <v>0.32713453969322615</v>
      </c>
    </row>
    <row r="240" spans="1:26" x14ac:dyDescent="0.3">
      <c r="A240" t="str">
        <f>'rockfish release'!A239</f>
        <v>SE</v>
      </c>
      <c r="B240">
        <f>'rockfish release'!B239</f>
        <v>2020</v>
      </c>
      <c r="C240" t="str">
        <f>'rockfish release'!C239</f>
        <v>CSEO</v>
      </c>
      <c r="D240">
        <f>'rockfish release'!D239</f>
        <v>4441</v>
      </c>
      <c r="E240">
        <v>1127</v>
      </c>
      <c r="F240" t="s">
        <v>160</v>
      </c>
      <c r="G240" t="s">
        <v>202</v>
      </c>
      <c r="H240" s="7">
        <f t="shared" si="307"/>
        <v>1060.7058823529408</v>
      </c>
      <c r="I240">
        <f t="shared" si="308"/>
        <v>22.008939140417258</v>
      </c>
      <c r="J240">
        <f t="shared" si="309"/>
        <v>4.6913685786151209</v>
      </c>
      <c r="K240" s="6">
        <f t="shared" si="310"/>
        <v>9.1950824140856362</v>
      </c>
      <c r="M240" s="2">
        <f>'rockfish release'!O239</f>
        <v>9569.9634760705285</v>
      </c>
      <c r="N240">
        <f>'rockfish release'!P239</f>
        <v>31121567.432101503</v>
      </c>
      <c r="O240" t="s">
        <v>163</v>
      </c>
      <c r="P240" t="s">
        <v>164</v>
      </c>
      <c r="Q240" s="13">
        <f t="shared" ref="Q240:Q241" si="311">M240*O240</f>
        <v>8457.778531554226</v>
      </c>
      <c r="R240" s="2">
        <f t="shared" si="263"/>
        <v>24342394.97478025</v>
      </c>
      <c r="S240">
        <f t="shared" ref="S240:S241" si="312">SQRT(R240)</f>
        <v>4933.8012702965907</v>
      </c>
      <c r="T240" s="6">
        <f t="shared" ref="T240:T241" si="313">(1.96*S240)</f>
        <v>9670.2504897813178</v>
      </c>
      <c r="V240" s="13">
        <f t="shared" ref="V240:V241" si="314">Q240+H240</f>
        <v>9518.4844139071665</v>
      </c>
      <c r="W240">
        <f t="shared" ref="W240:W241" si="315">R240+I240</f>
        <v>24342416.98371939</v>
      </c>
      <c r="X240">
        <f t="shared" ref="X240:X241" si="316">SQRT(W240)</f>
        <v>4933.8035007202498</v>
      </c>
      <c r="Y240" s="6">
        <f t="shared" ref="Y240:Y241" si="317">(1.96*X240)</f>
        <v>9670.2548614116895</v>
      </c>
      <c r="Z240" s="14">
        <f t="shared" ref="Z240:Z241" si="318">X240/V240</f>
        <v>0.51833918995671413</v>
      </c>
    </row>
    <row r="241" spans="1:26" x14ac:dyDescent="0.3">
      <c r="A241" t="str">
        <f>'rockfish release'!A240</f>
        <v>SE</v>
      </c>
      <c r="B241">
        <f>'rockfish release'!B240</f>
        <v>2021</v>
      </c>
      <c r="C241" t="str">
        <f>'rockfish release'!C240</f>
        <v>CSEO</v>
      </c>
      <c r="D241">
        <f>'rockfish release'!D240</f>
        <v>9236</v>
      </c>
      <c r="E241">
        <v>2091</v>
      </c>
      <c r="F241" t="s">
        <v>161</v>
      </c>
      <c r="G241" t="s">
        <v>203</v>
      </c>
      <c r="H241" s="7">
        <f t="shared" si="307"/>
        <v>2031.5437631640532</v>
      </c>
      <c r="I241">
        <f t="shared" si="308"/>
        <v>13.150565827465659</v>
      </c>
      <c r="J241">
        <f t="shared" si="309"/>
        <v>3.6263708893969544</v>
      </c>
      <c r="K241" s="6">
        <f t="shared" si="310"/>
        <v>7.1076869432180301</v>
      </c>
      <c r="M241" s="2">
        <f>'rockfish release'!O240</f>
        <v>6688.9373149697512</v>
      </c>
      <c r="N241">
        <f>'rockfish release'!P240</f>
        <v>13073339.323194047</v>
      </c>
      <c r="O241" t="s">
        <v>165</v>
      </c>
      <c r="P241" t="s">
        <v>166</v>
      </c>
      <c r="Q241" s="13">
        <f t="shared" si="311"/>
        <v>6005.8118019515641</v>
      </c>
      <c r="R241" s="2">
        <f t="shared" si="263"/>
        <v>10550699.800353082</v>
      </c>
      <c r="S241">
        <f t="shared" si="312"/>
        <v>3248.1840773504637</v>
      </c>
      <c r="T241" s="6">
        <f t="shared" si="313"/>
        <v>6366.4407916069085</v>
      </c>
      <c r="V241" s="13">
        <f t="shared" si="314"/>
        <v>8037.3555651156175</v>
      </c>
      <c r="W241">
        <f t="shared" si="315"/>
        <v>10550712.950918909</v>
      </c>
      <c r="X241">
        <f t="shared" si="316"/>
        <v>3248.1861016448715</v>
      </c>
      <c r="Y241" s="6">
        <f t="shared" si="317"/>
        <v>6366.4447592239485</v>
      </c>
      <c r="Z241" s="14">
        <f t="shared" si="318"/>
        <v>0.40413617082500519</v>
      </c>
    </row>
    <row r="242" spans="1:26" x14ac:dyDescent="0.3">
      <c r="A242" t="s">
        <v>148</v>
      </c>
      <c r="B242">
        <v>2022</v>
      </c>
      <c r="C242" t="s">
        <v>29</v>
      </c>
      <c r="D242">
        <f>'rockfish release'!D241</f>
        <v>8546</v>
      </c>
      <c r="E242">
        <v>2249</v>
      </c>
      <c r="F242" t="s">
        <v>162</v>
      </c>
      <c r="G242" t="s">
        <v>204</v>
      </c>
      <c r="H242" s="7">
        <f t="shared" ref="H242" si="319">E242*F242</f>
        <v>2193.1334359199818</v>
      </c>
      <c r="I242">
        <f t="shared" ref="I242" si="320">(E242^2)*G242</f>
        <v>12.772107748759769</v>
      </c>
      <c r="J242">
        <f t="shared" ref="J242" si="321">SQRT(I242)</f>
        <v>3.5738085775205937</v>
      </c>
      <c r="K242" s="6">
        <f t="shared" ref="K242" si="322">(1.96*J242)</f>
        <v>7.0046648119403638</v>
      </c>
      <c r="M242" s="2">
        <f>'rockfish release'!O241</f>
        <v>4624.7180385288975</v>
      </c>
      <c r="N242">
        <f>'rockfish release'!P241</f>
        <v>9055878.802325625</v>
      </c>
      <c r="O242" t="s">
        <v>167</v>
      </c>
      <c r="P242" t="s">
        <v>168</v>
      </c>
      <c r="Q242" s="13">
        <f t="shared" ref="Q242" si="323">M242*O242</f>
        <v>4093.8808375847116</v>
      </c>
      <c r="R242" s="2">
        <f t="shared" si="263"/>
        <v>7101664.724259207</v>
      </c>
      <c r="S242">
        <f t="shared" ref="S242" si="324">SQRT(R242)</f>
        <v>2664.8948805270361</v>
      </c>
      <c r="T242" s="6">
        <f t="shared" ref="T242" si="325">(1.96*S242)</f>
        <v>5223.1939658329902</v>
      </c>
      <c r="V242" s="13">
        <f t="shared" ref="V242" si="326">Q242+H242</f>
        <v>6287.0142735046938</v>
      </c>
      <c r="W242">
        <f t="shared" ref="W242" si="327">R242+I242</f>
        <v>7101677.4963669553</v>
      </c>
      <c r="X242">
        <f t="shared" ref="X242" si="328">SQRT(W242)</f>
        <v>2664.8972768883523</v>
      </c>
      <c r="Y242" s="6">
        <f t="shared" ref="Y242" si="329">(1.96*X242)</f>
        <v>5223.1986627011702</v>
      </c>
      <c r="Z242" s="14">
        <f t="shared" ref="Z242" si="330">X242/V242</f>
        <v>0.42387326653909541</v>
      </c>
    </row>
    <row r="243" spans="1:26" x14ac:dyDescent="0.3">
      <c r="A243" t="str">
        <f>'rockfish release'!A242</f>
        <v>SE</v>
      </c>
      <c r="B243">
        <f>'rockfish release'!B242</f>
        <v>1999</v>
      </c>
      <c r="C243" t="str">
        <f>'rockfish release'!C242</f>
        <v>NSEI</v>
      </c>
      <c r="D243">
        <f>'rockfish release'!D242</f>
        <v>6691</v>
      </c>
      <c r="E243">
        <f>[1]logbook_release_forR!$E380</f>
        <v>5046</v>
      </c>
      <c r="F243" s="29">
        <v>0.71222023499999998</v>
      </c>
      <c r="G243" s="29">
        <v>6.5559435999999999E-2</v>
      </c>
      <c r="H243" s="7">
        <f t="shared" si="299"/>
        <v>3593.8633058099999</v>
      </c>
      <c r="I243">
        <f t="shared" si="306"/>
        <v>1669281.9643265759</v>
      </c>
      <c r="J243">
        <f t="shared" si="300"/>
        <v>1292.0069521200635</v>
      </c>
      <c r="K243" s="6">
        <f t="shared" si="301"/>
        <v>2532.3336261553245</v>
      </c>
      <c r="M243" s="2">
        <f>'rockfish release'!O242</f>
        <v>9629.9384940119708</v>
      </c>
      <c r="N243">
        <f>'rockfish release'!P242</f>
        <v>20762404.05734273</v>
      </c>
      <c r="O243" s="29">
        <v>0.23336578599999999</v>
      </c>
      <c r="P243" s="29">
        <v>6.1192249999999998E-3</v>
      </c>
      <c r="Q243" s="13">
        <f t="shared" si="296"/>
        <v>2247.2981657867599</v>
      </c>
      <c r="R243" s="2">
        <f t="shared" si="263"/>
        <v>1825232.5439695562</v>
      </c>
      <c r="S243">
        <f t="shared" si="302"/>
        <v>1351.0116742536152</v>
      </c>
      <c r="T243" s="6">
        <f t="shared" si="303"/>
        <v>2647.9828815370856</v>
      </c>
      <c r="V243" s="13">
        <f t="shared" si="297"/>
        <v>5841.1614715967598</v>
      </c>
      <c r="W243">
        <f t="shared" si="298"/>
        <v>3494514.5082961321</v>
      </c>
      <c r="X243">
        <f t="shared" si="304"/>
        <v>1869.3620591785134</v>
      </c>
      <c r="Y243" s="6">
        <f t="shared" si="305"/>
        <v>3663.9496359898862</v>
      </c>
      <c r="Z243" s="14">
        <f t="shared" si="227"/>
        <v>0.32003259424833158</v>
      </c>
    </row>
    <row r="244" spans="1:26" x14ac:dyDescent="0.3">
      <c r="A244" t="str">
        <f>'rockfish release'!A243</f>
        <v>SE</v>
      </c>
      <c r="B244">
        <f>'rockfish release'!B243</f>
        <v>2000</v>
      </c>
      <c r="C244" t="str">
        <f>'rockfish release'!C243</f>
        <v>NSEI</v>
      </c>
      <c r="D244">
        <f>'rockfish release'!D243</f>
        <v>7565</v>
      </c>
      <c r="E244">
        <f>[1]logbook_release_forR!$E381</f>
        <v>5401</v>
      </c>
      <c r="F244" s="29">
        <v>0.71222023499999998</v>
      </c>
      <c r="G244" s="29">
        <v>6.5559435999999999E-2</v>
      </c>
      <c r="H244" s="7">
        <f t="shared" si="299"/>
        <v>3846.7014892349998</v>
      </c>
      <c r="I244">
        <f t="shared" si="306"/>
        <v>1912421.2612282359</v>
      </c>
      <c r="J244">
        <f t="shared" si="300"/>
        <v>1382.9032002379038</v>
      </c>
      <c r="K244" s="6">
        <f t="shared" si="301"/>
        <v>2710.4902724662916</v>
      </c>
      <c r="M244" s="2">
        <f>'rockfish release'!O243</f>
        <v>10887.832118846294</v>
      </c>
      <c r="N244">
        <f>'rockfish release'!P243</f>
        <v>26540765.423181478</v>
      </c>
      <c r="O244" s="29">
        <v>0.23336578599999999</v>
      </c>
      <c r="P244" s="29">
        <v>6.1192249999999998E-3</v>
      </c>
      <c r="Q244" s="13">
        <f t="shared" si="296"/>
        <v>2540.8475002506107</v>
      </c>
      <c r="R244" s="2">
        <f t="shared" si="263"/>
        <v>2333210.9643208981</v>
      </c>
      <c r="S244">
        <f t="shared" si="302"/>
        <v>1527.4851764651917</v>
      </c>
      <c r="T244" s="6">
        <f t="shared" si="303"/>
        <v>2993.8709458717758</v>
      </c>
      <c r="V244" s="13">
        <f t="shared" si="297"/>
        <v>6387.5489894856109</v>
      </c>
      <c r="W244">
        <f t="shared" si="298"/>
        <v>4245632.2255491335</v>
      </c>
      <c r="X244">
        <f t="shared" si="304"/>
        <v>2060.4931995881793</v>
      </c>
      <c r="Y244" s="6">
        <f t="shared" si="305"/>
        <v>4038.5666711928316</v>
      </c>
      <c r="Z244" s="14">
        <f t="shared" si="227"/>
        <v>0.32257963155819347</v>
      </c>
    </row>
    <row r="245" spans="1:26" x14ac:dyDescent="0.3">
      <c r="A245" t="str">
        <f>'rockfish release'!A244</f>
        <v>SE</v>
      </c>
      <c r="B245">
        <f>'rockfish release'!B244</f>
        <v>2001</v>
      </c>
      <c r="C245" t="str">
        <f>'rockfish release'!C244</f>
        <v>NSEI</v>
      </c>
      <c r="D245">
        <f>'rockfish release'!D244</f>
        <v>5344</v>
      </c>
      <c r="E245">
        <f>[1]logbook_release_forR!$E382</f>
        <v>4017</v>
      </c>
      <c r="F245" s="29">
        <v>0.71222023499999998</v>
      </c>
      <c r="G245" s="29">
        <v>6.5559435999999999E-2</v>
      </c>
      <c r="H245" s="7">
        <f t="shared" si="299"/>
        <v>2860.988683995</v>
      </c>
      <c r="I245">
        <f t="shared" si="306"/>
        <v>1057886.005973004</v>
      </c>
      <c r="J245">
        <f t="shared" si="300"/>
        <v>1028.5358554629995</v>
      </c>
      <c r="K245" s="6">
        <f t="shared" si="301"/>
        <v>2015.9302767074789</v>
      </c>
      <c r="M245" s="2">
        <f>'rockfish release'!O244</f>
        <v>7691.2855047078119</v>
      </c>
      <c r="N245">
        <f>'rockfish release'!P244</f>
        <v>13244283.78424483</v>
      </c>
      <c r="O245" s="29">
        <v>0.23336578599999999</v>
      </c>
      <c r="P245" s="29">
        <v>6.1192249999999998E-3</v>
      </c>
      <c r="Q245" s="13">
        <f t="shared" si="296"/>
        <v>1794.8828871565452</v>
      </c>
      <c r="R245" s="2">
        <f t="shared" si="263"/>
        <v>1164311.1133858655</v>
      </c>
      <c r="S245">
        <f t="shared" si="302"/>
        <v>1079.0324894950409</v>
      </c>
      <c r="T245" s="6">
        <f t="shared" si="303"/>
        <v>2114.9036794102799</v>
      </c>
      <c r="V245" s="13">
        <f t="shared" si="297"/>
        <v>4655.8715711515451</v>
      </c>
      <c r="W245">
        <f t="shared" si="298"/>
        <v>2222197.1193588693</v>
      </c>
      <c r="X245">
        <f t="shared" si="304"/>
        <v>1490.7035652197485</v>
      </c>
      <c r="Y245" s="6">
        <f t="shared" si="305"/>
        <v>2921.7789878307071</v>
      </c>
      <c r="Z245" s="14">
        <f t="shared" ref="Z245:Z317" si="331">X245/V245</f>
        <v>0.32017712310974467</v>
      </c>
    </row>
    <row r="246" spans="1:26" x14ac:dyDescent="0.3">
      <c r="A246" t="str">
        <f>'rockfish release'!A245</f>
        <v>SE</v>
      </c>
      <c r="B246">
        <f>'rockfish release'!B245</f>
        <v>2002</v>
      </c>
      <c r="C246" t="str">
        <f>'rockfish release'!C245</f>
        <v>NSEI</v>
      </c>
      <c r="D246">
        <f>'rockfish release'!D245</f>
        <v>5038</v>
      </c>
      <c r="E246">
        <f>[1]logbook_release_forR!$E383</f>
        <v>3909</v>
      </c>
      <c r="F246" s="29">
        <v>0.71222023499999998</v>
      </c>
      <c r="G246" s="29">
        <v>6.5559435999999999E-2</v>
      </c>
      <c r="H246" s="7">
        <f t="shared" si="299"/>
        <v>2784.0688986149999</v>
      </c>
      <c r="I246">
        <f t="shared" si="306"/>
        <v>1001766.6042815159</v>
      </c>
      <c r="J246">
        <f t="shared" si="300"/>
        <v>1000.8829123736282</v>
      </c>
      <c r="K246" s="6">
        <f t="shared" si="301"/>
        <v>1961.7305082523112</v>
      </c>
      <c r="M246" s="2">
        <f>'rockfish release'!O245</f>
        <v>7250.8788122600981</v>
      </c>
      <c r="N246">
        <f>'rockfish release'!P245</f>
        <v>11770960.576621769</v>
      </c>
      <c r="O246" s="29">
        <v>0.23336578599999999</v>
      </c>
      <c r="P246" s="29">
        <v>6.1192249999999998E-3</v>
      </c>
      <c r="Q246" s="13">
        <f t="shared" si="296"/>
        <v>1692.1070332138243</v>
      </c>
      <c r="R246" s="2">
        <f t="shared" si="263"/>
        <v>1034790.5887437209</v>
      </c>
      <c r="S246">
        <f t="shared" si="302"/>
        <v>1017.2465722447636</v>
      </c>
      <c r="T246" s="6">
        <f t="shared" si="303"/>
        <v>1993.8032815997365</v>
      </c>
      <c r="V246" s="13">
        <f t="shared" si="297"/>
        <v>4476.1759318288241</v>
      </c>
      <c r="W246">
        <f t="shared" si="298"/>
        <v>2036557.1930252369</v>
      </c>
      <c r="X246">
        <f t="shared" si="304"/>
        <v>1427.0799532700462</v>
      </c>
      <c r="Y246" s="6">
        <f t="shared" si="305"/>
        <v>2797.0767084092904</v>
      </c>
      <c r="Z246" s="14">
        <f t="shared" si="331"/>
        <v>0.31881677016367549</v>
      </c>
    </row>
    <row r="247" spans="1:26" x14ac:dyDescent="0.3">
      <c r="A247" t="str">
        <f>'rockfish release'!A246</f>
        <v>SE</v>
      </c>
      <c r="B247">
        <f>'rockfish release'!B246</f>
        <v>2003</v>
      </c>
      <c r="C247" t="str">
        <f>'rockfish release'!C246</f>
        <v>NSEI</v>
      </c>
      <c r="D247">
        <f>'rockfish release'!D246</f>
        <v>6124</v>
      </c>
      <c r="E247">
        <f>[1]logbook_release_forR!$E384</f>
        <v>4702</v>
      </c>
      <c r="F247" s="29">
        <v>0.71222023499999998</v>
      </c>
      <c r="G247" s="29">
        <v>6.5559435999999999E-2</v>
      </c>
      <c r="H247" s="7">
        <f t="shared" si="299"/>
        <v>3348.8595449700001</v>
      </c>
      <c r="I247">
        <f t="shared" si="306"/>
        <v>1449440.720874544</v>
      </c>
      <c r="J247">
        <f t="shared" si="300"/>
        <v>1203.9272074650294</v>
      </c>
      <c r="K247" s="6">
        <f t="shared" si="301"/>
        <v>2359.6973266314576</v>
      </c>
      <c r="M247" s="2">
        <f>'rockfish release'!O246</f>
        <v>8813.8907991823817</v>
      </c>
      <c r="N247">
        <f>'rockfish release'!P246</f>
        <v>17392657.422730677</v>
      </c>
      <c r="O247" s="29">
        <v>0.23336578599999999</v>
      </c>
      <c r="P247" s="29">
        <v>6.1192249999999998E-3</v>
      </c>
      <c r="Q247" s="13">
        <f t="shared" si="296"/>
        <v>2056.8605540693648</v>
      </c>
      <c r="R247" s="2">
        <f t="shared" si="263"/>
        <v>1528996.5587031664</v>
      </c>
      <c r="S247">
        <f t="shared" si="302"/>
        <v>1236.5260040545716</v>
      </c>
      <c r="T247" s="6">
        <f t="shared" si="303"/>
        <v>2423.5909679469601</v>
      </c>
      <c r="V247" s="13">
        <f t="shared" si="297"/>
        <v>5405.7200990393649</v>
      </c>
      <c r="W247">
        <f t="shared" si="298"/>
        <v>2978437.2795777107</v>
      </c>
      <c r="X247">
        <f t="shared" si="304"/>
        <v>1725.8149609902305</v>
      </c>
      <c r="Y247" s="6">
        <f t="shared" si="305"/>
        <v>3382.5973235408514</v>
      </c>
      <c r="Z247" s="14">
        <f t="shared" si="331"/>
        <v>0.31925718116572854</v>
      </c>
    </row>
    <row r="248" spans="1:26" x14ac:dyDescent="0.3">
      <c r="A248" t="str">
        <f>'rockfish release'!A247</f>
        <v>SE</v>
      </c>
      <c r="B248">
        <f>'rockfish release'!B247</f>
        <v>2004</v>
      </c>
      <c r="C248" t="str">
        <f>'rockfish release'!C247</f>
        <v>NSEI</v>
      </c>
      <c r="D248">
        <f>'rockfish release'!D247</f>
        <v>4849</v>
      </c>
      <c r="E248">
        <f>[1]logbook_release_forR!$E385</f>
        <v>3725</v>
      </c>
      <c r="F248" s="29">
        <v>0.71222023499999998</v>
      </c>
      <c r="G248" s="29">
        <v>6.5559435999999999E-2</v>
      </c>
      <c r="H248" s="7">
        <f t="shared" si="299"/>
        <v>2653.0203753749997</v>
      </c>
      <c r="I248">
        <f t="shared" si="306"/>
        <v>909678.14914749993</v>
      </c>
      <c r="J248">
        <f t="shared" si="300"/>
        <v>953.77049081395887</v>
      </c>
      <c r="K248" s="6">
        <f t="shared" si="301"/>
        <v>1869.3901619953594</v>
      </c>
      <c r="M248" s="2">
        <f>'rockfish release'!O247</f>
        <v>6978.8629139835666</v>
      </c>
      <c r="N248">
        <f>'rockfish release'!P247</f>
        <v>10904354.126461556</v>
      </c>
      <c r="O248" s="29">
        <v>0.23336578599999999</v>
      </c>
      <c r="P248" s="29">
        <v>6.1192249999999998E-3</v>
      </c>
      <c r="Q248" s="13">
        <f t="shared" si="296"/>
        <v>1628.6278293080254</v>
      </c>
      <c r="R248" s="2">
        <f t="shared" si="263"/>
        <v>958606.81487640925</v>
      </c>
      <c r="S248">
        <f t="shared" si="302"/>
        <v>979.08468217841573</v>
      </c>
      <c r="T248" s="6">
        <f t="shared" si="303"/>
        <v>1919.0059770696948</v>
      </c>
      <c r="V248" s="13">
        <f t="shared" si="297"/>
        <v>4281.6482046830251</v>
      </c>
      <c r="W248">
        <f t="shared" si="298"/>
        <v>1868284.9640239091</v>
      </c>
      <c r="X248">
        <f t="shared" si="304"/>
        <v>1366.852210015373</v>
      </c>
      <c r="Y248" s="6">
        <f t="shared" si="305"/>
        <v>2679.0303316301311</v>
      </c>
      <c r="Z248" s="14">
        <f t="shared" si="331"/>
        <v>0.31923505731283275</v>
      </c>
    </row>
    <row r="249" spans="1:26" x14ac:dyDescent="0.3">
      <c r="A249" t="str">
        <f>'rockfish release'!A248</f>
        <v>SE</v>
      </c>
      <c r="B249">
        <f>'rockfish release'!B248</f>
        <v>2005</v>
      </c>
      <c r="C249" t="str">
        <f>'rockfish release'!C248</f>
        <v>NSEI</v>
      </c>
      <c r="D249">
        <f>'rockfish release'!D248</f>
        <v>6055</v>
      </c>
      <c r="E249">
        <f>[1]logbook_release_forR!$E386</f>
        <v>4750</v>
      </c>
      <c r="F249" s="29">
        <v>0.71222023499999998</v>
      </c>
      <c r="G249" s="29">
        <v>6.5559435999999999E-2</v>
      </c>
      <c r="H249" s="7">
        <f t="shared" si="299"/>
        <v>3383.0461162500001</v>
      </c>
      <c r="I249">
        <f t="shared" si="306"/>
        <v>1479184.7747499999</v>
      </c>
      <c r="J249">
        <f t="shared" si="300"/>
        <v>1216.2174043936388</v>
      </c>
      <c r="K249" s="6">
        <f t="shared" si="301"/>
        <v>2383.7861126115322</v>
      </c>
      <c r="M249" s="2">
        <f>'rockfish release'!O248</f>
        <v>8714.5834077480922</v>
      </c>
      <c r="N249">
        <f>'rockfish release'!P248</f>
        <v>17002934.186671898</v>
      </c>
      <c r="O249" s="29">
        <v>0.23336578599999999</v>
      </c>
      <c r="P249" s="29">
        <v>6.1192249999999998E-3</v>
      </c>
      <c r="Q249" s="13">
        <f t="shared" si="296"/>
        <v>2033.685606611692</v>
      </c>
      <c r="R249" s="2">
        <f t="shared" si="263"/>
        <v>1494735.8087615408</v>
      </c>
      <c r="S249">
        <f t="shared" si="302"/>
        <v>1222.5938854589208</v>
      </c>
      <c r="T249" s="6">
        <f t="shared" si="303"/>
        <v>2396.2840154994847</v>
      </c>
      <c r="V249" s="13">
        <f t="shared" si="297"/>
        <v>5416.7317228616921</v>
      </c>
      <c r="W249">
        <f t="shared" si="298"/>
        <v>2973920.5835115407</v>
      </c>
      <c r="X249">
        <f t="shared" si="304"/>
        <v>1724.5058954702185</v>
      </c>
      <c r="Y249" s="6">
        <f t="shared" si="305"/>
        <v>3380.0315551216281</v>
      </c>
      <c r="Z249" s="14">
        <f t="shared" si="331"/>
        <v>0.31836649546290463</v>
      </c>
    </row>
    <row r="250" spans="1:26" x14ac:dyDescent="0.3">
      <c r="A250" t="str">
        <f>'rockfish release'!A249</f>
        <v>SE</v>
      </c>
      <c r="B250">
        <f>'rockfish release'!B249</f>
        <v>2006</v>
      </c>
      <c r="C250" t="str">
        <f>'rockfish release'!C249</f>
        <v>NSEI</v>
      </c>
      <c r="D250">
        <f>'rockfish release'!D249</f>
        <v>4774</v>
      </c>
      <c r="E250">
        <f>[1]logbook_release_forR!$E387</f>
        <v>3633</v>
      </c>
      <c r="F250">
        <f>IF([3]species_comp_Region1_forR!$G142&gt;49,[3]species_comp_Region1_forR!$AD142,[3]species_comp_Region1_forR!$AF142)</f>
        <v>0.92330383500000002</v>
      </c>
      <c r="G250">
        <f>IF([3]species_comp_Region1_forR!$G142&gt;49,[3]species_comp_Region1_forR!$AE142,[3]species_comp_Region1_forR!$AG142)</f>
        <v>2.0950799999999999E-4</v>
      </c>
      <c r="H250" s="7">
        <f t="shared" si="299"/>
        <v>3354.3628325549998</v>
      </c>
      <c r="I250">
        <f t="shared" si="306"/>
        <v>2765.2309350119999</v>
      </c>
      <c r="J250">
        <f t="shared" si="300"/>
        <v>52.585463152966526</v>
      </c>
      <c r="K250" s="6">
        <f t="shared" si="301"/>
        <v>103.06750777981439</v>
      </c>
      <c r="M250" s="2">
        <f>'rockfish release'!O249</f>
        <v>6870.9200972071667</v>
      </c>
      <c r="N250">
        <f>'rockfish release'!P249</f>
        <v>10569645.174434936</v>
      </c>
      <c r="O250">
        <f>IF([3]species_comp_Region1_forR!$D164&gt;49,[3]species_comp_Region1_forR!$N164,[3]species_comp_Region1_forR!$P164)</f>
        <v>0.321052632</v>
      </c>
      <c r="P250">
        <f>IF([3]species_comp_Region1_forR!$D164&gt;49,[3]species_comp_Region1_forR!$O164,[3]species_comp_Region1_forR!$Q164)</f>
        <v>1.153322E-3</v>
      </c>
      <c r="Q250" s="13">
        <f t="shared" si="296"/>
        <v>2205.9269814700569</v>
      </c>
      <c r="R250" s="2">
        <f t="shared" si="263"/>
        <v>1156101.9921460219</v>
      </c>
      <c r="S250">
        <f t="shared" si="302"/>
        <v>1075.2218339235965</v>
      </c>
      <c r="T250" s="6">
        <f t="shared" si="303"/>
        <v>2107.4347944902493</v>
      </c>
      <c r="V250" s="13">
        <f t="shared" si="297"/>
        <v>5560.2898140250563</v>
      </c>
      <c r="W250">
        <f t="shared" si="298"/>
        <v>1158867.2230810339</v>
      </c>
      <c r="X250">
        <f t="shared" si="304"/>
        <v>1076.5069544972916</v>
      </c>
      <c r="Y250" s="6">
        <f t="shared" si="305"/>
        <v>2109.9536308146917</v>
      </c>
      <c r="Z250" s="14">
        <f t="shared" si="331"/>
        <v>0.19360626702981432</v>
      </c>
    </row>
    <row r="251" spans="1:26" x14ac:dyDescent="0.3">
      <c r="A251" t="str">
        <f>'rockfish release'!A250</f>
        <v>SE</v>
      </c>
      <c r="B251">
        <f>'rockfish release'!B250</f>
        <v>2007</v>
      </c>
      <c r="C251" t="str">
        <f>'rockfish release'!C250</f>
        <v>NSEI</v>
      </c>
      <c r="D251">
        <f>'rockfish release'!D250</f>
        <v>2342</v>
      </c>
      <c r="E251">
        <f>[1]logbook_release_forR!$E388</f>
        <v>1890</v>
      </c>
      <c r="F251">
        <f>IF([3]species_comp_Region1_forR!$G143&gt;49,[3]species_comp_Region1_forR!$AD143,[3]species_comp_Region1_forR!$AF143)</f>
        <v>0.96747967499999998</v>
      </c>
      <c r="G251">
        <f>IF([3]species_comp_Region1_forR!$G143&gt;49,[3]species_comp_Region1_forR!$AE143,[3]species_comp_Region1_forR!$AG143)</f>
        <v>8.5500000000000005E-5</v>
      </c>
      <c r="H251" s="7">
        <f t="shared" si="299"/>
        <v>1828.5365857499999</v>
      </c>
      <c r="I251">
        <f t="shared" si="306"/>
        <v>305.41455000000002</v>
      </c>
      <c r="J251">
        <f t="shared" si="300"/>
        <v>17.476113698417048</v>
      </c>
      <c r="K251" s="6">
        <f t="shared" si="301"/>
        <v>34.253182848897417</v>
      </c>
      <c r="M251" s="2">
        <f>'rockfish release'!O250</f>
        <v>3370.694358537743</v>
      </c>
      <c r="N251">
        <f>'rockfish release'!P250</f>
        <v>2543720.326085058</v>
      </c>
      <c r="O251">
        <f>IF([3]species_comp_Region1_forR!$D165&gt;49,[3]species_comp_Region1_forR!$N165,[3]species_comp_Region1_forR!$P165)</f>
        <v>0.167464115</v>
      </c>
      <c r="P251">
        <f>IF([3]species_comp_Region1_forR!$D165&gt;49,[3]species_comp_Region1_forR!$O165,[3]species_comp_Region1_forR!$Q165)</f>
        <v>6.70288E-4</v>
      </c>
      <c r="Q251" s="13">
        <f t="shared" si="296"/>
        <v>564.47034768801586</v>
      </c>
      <c r="R251" s="2">
        <f t="shared" si="263"/>
        <v>80657.233656467433</v>
      </c>
      <c r="S251">
        <f t="shared" si="302"/>
        <v>284.00217192209539</v>
      </c>
      <c r="T251" s="6">
        <f t="shared" si="303"/>
        <v>556.644256967307</v>
      </c>
      <c r="V251" s="13">
        <f t="shared" si="297"/>
        <v>2393.0069334380159</v>
      </c>
      <c r="W251">
        <f t="shared" si="298"/>
        <v>80962.648206467435</v>
      </c>
      <c r="X251">
        <f t="shared" si="304"/>
        <v>284.53936143610684</v>
      </c>
      <c r="Y251" s="6">
        <f t="shared" si="305"/>
        <v>557.69714841476946</v>
      </c>
      <c r="Z251" s="14">
        <f t="shared" si="331"/>
        <v>0.11890452863306634</v>
      </c>
    </row>
    <row r="252" spans="1:26" x14ac:dyDescent="0.3">
      <c r="A252" t="str">
        <f>'rockfish release'!A251</f>
        <v>SE</v>
      </c>
      <c r="B252">
        <f>'rockfish release'!B251</f>
        <v>2008</v>
      </c>
      <c r="C252" t="str">
        <f>'rockfish release'!C251</f>
        <v>NSEI</v>
      </c>
      <c r="D252">
        <f>'rockfish release'!D251</f>
        <v>2770</v>
      </c>
      <c r="E252">
        <f>[1]logbook_release_forR!$E389</f>
        <v>2036</v>
      </c>
      <c r="F252">
        <f>IF([3]species_comp_Region1_forR!$G144&gt;49,[3]species_comp_Region1_forR!$AD144,[3]species_comp_Region1_forR!$AF144)</f>
        <v>0.955242967</v>
      </c>
      <c r="G252">
        <f>IF([3]species_comp_Region1_forR!$G144&gt;49,[3]species_comp_Region1_forR!$AE144,[3]species_comp_Region1_forR!$AG144)</f>
        <v>5.4700000000000001E-5</v>
      </c>
      <c r="H252" s="7">
        <f t="shared" si="299"/>
        <v>1944.874680812</v>
      </c>
      <c r="I252">
        <f t="shared" si="306"/>
        <v>226.74769120000002</v>
      </c>
      <c r="J252">
        <f t="shared" si="300"/>
        <v>15.058143683734725</v>
      </c>
      <c r="K252" s="6">
        <f t="shared" si="301"/>
        <v>29.51396162012006</v>
      </c>
      <c r="M252" s="2">
        <f>'rockfish release'!O251</f>
        <v>3986.6880329417372</v>
      </c>
      <c r="N252">
        <f>'rockfish release'!P251</f>
        <v>3558402.8792199991</v>
      </c>
      <c r="O252">
        <f>IF([3]species_comp_Region1_forR!$D166&gt;49,[3]species_comp_Region1_forR!$N166,[3]species_comp_Region1_forR!$P166)</f>
        <v>0.12790697700000001</v>
      </c>
      <c r="P252">
        <f>IF([3]species_comp_Region1_forR!$D166&gt;49,[3]species_comp_Region1_forR!$O166,[3]species_comp_Region1_forR!$Q166)</f>
        <v>6.5231999999999996E-4</v>
      </c>
      <c r="Q252" s="13">
        <f t="shared" si="296"/>
        <v>509.92521453565405</v>
      </c>
      <c r="R252" s="2">
        <f t="shared" si="263"/>
        <v>70905.147821355466</v>
      </c>
      <c r="S252">
        <f t="shared" si="302"/>
        <v>266.28020546288354</v>
      </c>
      <c r="T252" s="6">
        <f t="shared" si="303"/>
        <v>521.90920270725178</v>
      </c>
      <c r="V252" s="13">
        <f t="shared" si="297"/>
        <v>2454.799895347654</v>
      </c>
      <c r="W252">
        <f t="shared" si="298"/>
        <v>71131.895512555464</v>
      </c>
      <c r="X252">
        <f t="shared" si="304"/>
        <v>266.70563457219174</v>
      </c>
      <c r="Y252" s="6">
        <f t="shared" si="305"/>
        <v>522.74304376149576</v>
      </c>
      <c r="Z252" s="14">
        <f t="shared" si="331"/>
        <v>0.10864658870063229</v>
      </c>
    </row>
    <row r="253" spans="1:26" x14ac:dyDescent="0.3">
      <c r="A253" t="str">
        <f>'rockfish release'!A252</f>
        <v>SE</v>
      </c>
      <c r="B253">
        <f>'rockfish release'!B252</f>
        <v>2009</v>
      </c>
      <c r="C253" t="str">
        <f>'rockfish release'!C252</f>
        <v>NSEI</v>
      </c>
      <c r="D253">
        <f>'rockfish release'!D252</f>
        <v>1738</v>
      </c>
      <c r="E253">
        <f>[1]logbook_release_forR!$E390</f>
        <v>1432</v>
      </c>
      <c r="F253">
        <f>IF([3]species_comp_Region1_forR!$G145&gt;49,[3]species_comp_Region1_forR!$AD145,[3]species_comp_Region1_forR!$AF145)</f>
        <v>0.83406113500000001</v>
      </c>
      <c r="G253">
        <f>IF([3]species_comp_Region1_forR!$G145&gt;49,[3]species_comp_Region1_forR!$AE145,[3]species_comp_Region1_forR!$AG145)</f>
        <v>3.0285199999999999E-4</v>
      </c>
      <c r="H253" s="7">
        <f t="shared" si="299"/>
        <v>1194.3755453199999</v>
      </c>
      <c r="I253">
        <f t="shared" si="306"/>
        <v>621.03557964799995</v>
      </c>
      <c r="J253">
        <f t="shared" si="300"/>
        <v>24.920585459575381</v>
      </c>
      <c r="K253" s="6">
        <f t="shared" si="301"/>
        <v>48.844347500767746</v>
      </c>
      <c r="M253" s="2">
        <f>'rockfish release'!O252</f>
        <v>2501.3948740984615</v>
      </c>
      <c r="N253">
        <f>'rockfish release'!P252</f>
        <v>1400861.2528116638</v>
      </c>
      <c r="O253">
        <f>IF([3]species_comp_Region1_forR!$D167&gt;49,[3]species_comp_Region1_forR!$N167,[3]species_comp_Region1_forR!$P167)</f>
        <v>0.14479638</v>
      </c>
      <c r="P253">
        <f>IF([3]species_comp_Region1_forR!$D167&gt;49,[3]species_comp_Region1_forR!$O167,[3]species_comp_Region1_forR!$Q167)</f>
        <v>5.6286499999999996E-4</v>
      </c>
      <c r="Q253" s="13">
        <f t="shared" si="296"/>
        <v>362.19292272001297</v>
      </c>
      <c r="R253" s="2">
        <f t="shared" si="263"/>
        <v>33680.77408807625</v>
      </c>
      <c r="S253">
        <f t="shared" si="302"/>
        <v>183.52322492828054</v>
      </c>
      <c r="T253" s="6">
        <f t="shared" si="303"/>
        <v>359.70552085942984</v>
      </c>
      <c r="V253" s="13">
        <f t="shared" si="297"/>
        <v>1556.5684680400129</v>
      </c>
      <c r="W253">
        <f t="shared" si="298"/>
        <v>34301.80966772425</v>
      </c>
      <c r="X253">
        <f t="shared" si="304"/>
        <v>185.20747735370796</v>
      </c>
      <c r="Y253" s="6">
        <f t="shared" si="305"/>
        <v>363.00665561326758</v>
      </c>
      <c r="Z253" s="14">
        <f t="shared" si="331"/>
        <v>0.11898447203348272</v>
      </c>
    </row>
    <row r="254" spans="1:26" x14ac:dyDescent="0.3">
      <c r="A254" t="str">
        <f>'rockfish release'!A253</f>
        <v>SE</v>
      </c>
      <c r="B254">
        <f>'rockfish release'!B253</f>
        <v>2010</v>
      </c>
      <c r="C254" t="str">
        <f>'rockfish release'!C253</f>
        <v>NSEI</v>
      </c>
      <c r="D254">
        <f>'rockfish release'!D253</f>
        <v>1607</v>
      </c>
      <c r="E254">
        <f>[1]logbook_release_forR!$E391</f>
        <v>1074</v>
      </c>
      <c r="F254">
        <f>IF([3]species_comp_Region1_forR!$G146&gt;49,[3]species_comp_Region1_forR!$AD146,[3]species_comp_Region1_forR!$AF146)</f>
        <v>0.83190394499999998</v>
      </c>
      <c r="G254">
        <f>IF([3]species_comp_Region1_forR!$G146&gt;49,[3]species_comp_Region1_forR!$AE146,[3]species_comp_Region1_forR!$AG146)</f>
        <v>2.40275E-4</v>
      </c>
      <c r="H254" s="7">
        <f t="shared" si="299"/>
        <v>893.46483692999993</v>
      </c>
      <c r="I254">
        <f t="shared" si="306"/>
        <v>277.1514459</v>
      </c>
      <c r="J254">
        <f t="shared" si="300"/>
        <v>16.647866106501457</v>
      </c>
      <c r="K254" s="6">
        <f t="shared" si="301"/>
        <v>32.629817568742858</v>
      </c>
      <c r="M254" s="2">
        <f>'rockfish release'!O253</f>
        <v>2312.854754129015</v>
      </c>
      <c r="N254">
        <f>'rockfish release'!P253</f>
        <v>1197642.867369418</v>
      </c>
      <c r="O254">
        <f>IF([3]species_comp_Region1_forR!$D168&gt;49,[3]species_comp_Region1_forR!$N168,[3]species_comp_Region1_forR!$P168)</f>
        <v>0.20293398500000001</v>
      </c>
      <c r="P254">
        <f>IF([3]species_comp_Region1_forR!$D168&gt;49,[3]species_comp_Region1_forR!$O168,[3]species_comp_Region1_forR!$Q168)</f>
        <v>3.9645000000000001E-4</v>
      </c>
      <c r="Q254" s="13">
        <f t="shared" si="296"/>
        <v>469.35683198159626</v>
      </c>
      <c r="R254" s="2">
        <f t="shared" si="263"/>
        <v>51917.105164305045</v>
      </c>
      <c r="S254">
        <f t="shared" si="302"/>
        <v>227.85325357410423</v>
      </c>
      <c r="T254" s="6">
        <f t="shared" si="303"/>
        <v>446.59237700524426</v>
      </c>
      <c r="V254" s="13">
        <f t="shared" si="297"/>
        <v>1362.8216689115961</v>
      </c>
      <c r="W254">
        <f t="shared" si="298"/>
        <v>52194.256610205048</v>
      </c>
      <c r="X254">
        <f t="shared" si="304"/>
        <v>228.46062376305693</v>
      </c>
      <c r="Y254" s="6">
        <f t="shared" si="305"/>
        <v>447.78282257559158</v>
      </c>
      <c r="Z254" s="14">
        <f t="shared" si="331"/>
        <v>0.16763794484242001</v>
      </c>
    </row>
    <row r="255" spans="1:26" x14ac:dyDescent="0.3">
      <c r="A255" t="str">
        <f>'rockfish release'!A254</f>
        <v>SE</v>
      </c>
      <c r="B255">
        <f>'rockfish release'!B254</f>
        <v>2011</v>
      </c>
      <c r="C255" t="str">
        <f>'rockfish release'!C254</f>
        <v>NSEI</v>
      </c>
      <c r="D255">
        <f>'rockfish release'!D254</f>
        <v>1442</v>
      </c>
      <c r="E255">
        <f>[1]logbook_release_forR!$E392</f>
        <v>1013</v>
      </c>
      <c r="F255">
        <f>IF([3]species_comp_Region1_forR!$G147&gt;49,[3]species_comp_Region1_forR!$AD147,[3]species_comp_Region1_forR!$AF147)</f>
        <v>0.93116634799999998</v>
      </c>
      <c r="G255">
        <f>IF([3]species_comp_Region1_forR!$G147&gt;49,[3]species_comp_Region1_forR!$AE147,[3]species_comp_Region1_forR!$AG147)</f>
        <v>1.22788E-4</v>
      </c>
      <c r="H255" s="7">
        <f t="shared" si="299"/>
        <v>943.27151052399995</v>
      </c>
      <c r="I255">
        <f t="shared" si="306"/>
        <v>126.001239172</v>
      </c>
      <c r="J255">
        <f t="shared" si="300"/>
        <v>11.225027357294056</v>
      </c>
      <c r="K255" s="6">
        <f t="shared" si="301"/>
        <v>22.00105362029635</v>
      </c>
      <c r="M255" s="2">
        <f>'rockfish release'!O254</f>
        <v>1731.915900131406</v>
      </c>
      <c r="N255">
        <f>'rockfish release'!P254</f>
        <v>874226.18574345601</v>
      </c>
      <c r="O255">
        <f>IF([3]species_comp_Region1_forR!$D169&gt;49,[3]species_comp_Region1_forR!$N169,[3]species_comp_Region1_forR!$P169)</f>
        <v>0.20689655200000001</v>
      </c>
      <c r="P255">
        <f>IF([3]species_comp_Region1_forR!$D169&gt;49,[3]species_comp_Region1_forR!$O169,[3]species_comp_Region1_forR!$Q169)</f>
        <v>4.7288300000000001E-4</v>
      </c>
      <c r="Q255" s="13">
        <f t="shared" si="296"/>
        <v>358.32742809116428</v>
      </c>
      <c r="R255" s="2">
        <f t="shared" si="263"/>
        <v>39254.121007085705</v>
      </c>
      <c r="S255">
        <f t="shared" si="302"/>
        <v>198.12652777224383</v>
      </c>
      <c r="T255" s="6">
        <f t="shared" si="303"/>
        <v>388.32799443359789</v>
      </c>
      <c r="V255" s="13">
        <f t="shared" si="297"/>
        <v>1301.5989386151641</v>
      </c>
      <c r="W255">
        <f t="shared" si="298"/>
        <v>39380.122246257706</v>
      </c>
      <c r="X255">
        <f t="shared" si="304"/>
        <v>198.44425475749532</v>
      </c>
      <c r="Y255" s="6">
        <f t="shared" si="305"/>
        <v>388.9507393246908</v>
      </c>
      <c r="Z255" s="14">
        <f t="shared" si="331"/>
        <v>0.15246190579152594</v>
      </c>
    </row>
    <row r="256" spans="1:26" x14ac:dyDescent="0.3">
      <c r="A256" t="str">
        <f>'rockfish release'!A255</f>
        <v>SE</v>
      </c>
      <c r="B256">
        <f>'rockfish release'!B255</f>
        <v>2012</v>
      </c>
      <c r="C256" t="str">
        <f>'rockfish release'!C255</f>
        <v>NSEI</v>
      </c>
      <c r="D256">
        <f>'rockfish release'!D255</f>
        <v>1202</v>
      </c>
      <c r="E256">
        <f>[1]logbook_release_forR!$E393</f>
        <v>653</v>
      </c>
      <c r="F256">
        <f>IF([3]species_comp_Region1_forR!$G148&gt;49,[3]species_comp_Region1_forR!$AD148,[3]species_comp_Region1_forR!$AF148)</f>
        <v>0.86212914500000004</v>
      </c>
      <c r="G256">
        <f>IF([3]species_comp_Region1_forR!$G148&gt;49,[3]species_comp_Region1_forR!$AE148,[3]species_comp_Region1_forR!$AG148)</f>
        <v>2.0780199999999999E-4</v>
      </c>
      <c r="H256" s="7">
        <f t="shared" si="299"/>
        <v>562.97033168500002</v>
      </c>
      <c r="I256">
        <f t="shared" si="306"/>
        <v>88.608643017999995</v>
      </c>
      <c r="J256">
        <f t="shared" si="300"/>
        <v>9.4132164013157578</v>
      </c>
      <c r="K256" s="6">
        <f t="shared" si="301"/>
        <v>18.449904146578884</v>
      </c>
      <c r="M256" s="2">
        <f>'rockfish release'!O255</f>
        <v>2392.910119047619</v>
      </c>
      <c r="N256">
        <f>'rockfish release'!P255</f>
        <v>3409167.6191169489</v>
      </c>
      <c r="O256">
        <f>IF([3]species_comp_Region1_forR!$D170&gt;49,[3]species_comp_Region1_forR!$N170,[3]species_comp_Region1_forR!$P170)</f>
        <v>0.34630350199999999</v>
      </c>
      <c r="P256">
        <f>IF([3]species_comp_Region1_forR!$D170&gt;49,[3]species_comp_Region1_forR!$O170,[3]species_comp_Region1_forR!$Q170)</f>
        <v>4.4128100000000002E-4</v>
      </c>
      <c r="Q256" s="13">
        <f t="shared" si="296"/>
        <v>828.67315419742738</v>
      </c>
      <c r="R256" s="2">
        <f t="shared" si="263"/>
        <v>412879.41385534615</v>
      </c>
      <c r="S256">
        <f t="shared" si="302"/>
        <v>642.55693432982741</v>
      </c>
      <c r="T256" s="6">
        <f t="shared" si="303"/>
        <v>1259.4115912864618</v>
      </c>
      <c r="V256" s="13">
        <f t="shared" si="297"/>
        <v>1391.6434858824273</v>
      </c>
      <c r="W256">
        <f t="shared" si="298"/>
        <v>412968.02249836415</v>
      </c>
      <c r="X256">
        <f t="shared" si="304"/>
        <v>642.625880663364</v>
      </c>
      <c r="Y256" s="6">
        <f t="shared" si="305"/>
        <v>1259.5467261001934</v>
      </c>
      <c r="Z256" s="14">
        <f t="shared" si="331"/>
        <v>0.46177479159174256</v>
      </c>
    </row>
    <row r="257" spans="1:26" x14ac:dyDescent="0.3">
      <c r="A257" t="str">
        <f>'rockfish release'!A256</f>
        <v>SE</v>
      </c>
      <c r="B257">
        <f>'rockfish release'!B256</f>
        <v>2013</v>
      </c>
      <c r="C257" t="str">
        <f>'rockfish release'!C256</f>
        <v>NSEI</v>
      </c>
      <c r="D257">
        <f>'rockfish release'!D256</f>
        <v>940</v>
      </c>
      <c r="E257">
        <f>[1]logbook_release_forR!$E394</f>
        <v>659</v>
      </c>
      <c r="F257">
        <f>IF([3]species_comp_Region1_forR!$G149&gt;49,[3]species_comp_Region1_forR!$AD149,[3]species_comp_Region1_forR!$AF149)</f>
        <v>0.75684379999999996</v>
      </c>
      <c r="G257">
        <f>IF([3]species_comp_Region1_forR!$G149&gt;49,[3]species_comp_Region1_forR!$AE149,[3]species_comp_Region1_forR!$AG149)</f>
        <v>2.9682500000000002E-4</v>
      </c>
      <c r="H257" s="7">
        <f t="shared" si="299"/>
        <v>498.76006419999999</v>
      </c>
      <c r="I257">
        <f t="shared" si="306"/>
        <v>128.90545782500001</v>
      </c>
      <c r="J257">
        <f t="shared" si="300"/>
        <v>11.353653941573171</v>
      </c>
      <c r="K257" s="6">
        <f t="shared" si="301"/>
        <v>22.253161725483416</v>
      </c>
      <c r="M257" s="2">
        <f>'rockfish release'!O256</f>
        <v>1650.4613250086713</v>
      </c>
      <c r="N257">
        <f>'rockfish release'!P256</f>
        <v>967135.27460771427</v>
      </c>
      <c r="O257">
        <f>IF([3]species_comp_Region1_forR!$D171&gt;49,[3]species_comp_Region1_forR!$N171,[3]species_comp_Region1_forR!$P171)</f>
        <v>0.368260427</v>
      </c>
      <c r="P257">
        <f>IF([3]species_comp_Region1_forR!$D171&gt;49,[3]species_comp_Region1_forR!$O171,[3]species_comp_Region1_forR!$Q171)</f>
        <v>2.3690899999999999E-4</v>
      </c>
      <c r="Q257" s="13">
        <f t="shared" si="296"/>
        <v>607.79959229467909</v>
      </c>
      <c r="R257" s="2">
        <f t="shared" si="263"/>
        <v>132033.23648886924</v>
      </c>
      <c r="S257">
        <f t="shared" si="302"/>
        <v>363.36377982521765</v>
      </c>
      <c r="T257" s="6">
        <f t="shared" si="303"/>
        <v>712.19300845742657</v>
      </c>
      <c r="V257" s="13">
        <f t="shared" si="297"/>
        <v>1106.5596564946791</v>
      </c>
      <c r="W257">
        <f t="shared" si="298"/>
        <v>132162.14194669423</v>
      </c>
      <c r="X257">
        <f t="shared" si="304"/>
        <v>363.54111452034448</v>
      </c>
      <c r="Y257" s="6">
        <f t="shared" si="305"/>
        <v>712.54058445987516</v>
      </c>
      <c r="Z257" s="14">
        <f t="shared" si="331"/>
        <v>0.32853277488170612</v>
      </c>
    </row>
    <row r="258" spans="1:26" x14ac:dyDescent="0.3">
      <c r="A258" t="str">
        <f>'rockfish release'!A257</f>
        <v>SE</v>
      </c>
      <c r="B258">
        <f>'rockfish release'!B257</f>
        <v>2014</v>
      </c>
      <c r="C258" t="str">
        <f>'rockfish release'!C257</f>
        <v>NSEI</v>
      </c>
      <c r="D258">
        <f>'rockfish release'!D257</f>
        <v>1454</v>
      </c>
      <c r="E258">
        <f>[1]logbook_release_forR!$E395</f>
        <v>1026</v>
      </c>
      <c r="F258">
        <f>IF([3]species_comp_Region1_forR!$G150&gt;49,[3]species_comp_Region1_forR!$AD150,[3]species_comp_Region1_forR!$AF150)</f>
        <v>0.70642201800000004</v>
      </c>
      <c r="G258">
        <f>IF([3]species_comp_Region1_forR!$G150&gt;49,[3]species_comp_Region1_forR!$AE150,[3]species_comp_Region1_forR!$AG150)</f>
        <v>2.7216499999999999E-4</v>
      </c>
      <c r="H258" s="7">
        <f t="shared" si="299"/>
        <v>724.78899046800007</v>
      </c>
      <c r="I258">
        <f t="shared" si="306"/>
        <v>286.50156354000001</v>
      </c>
      <c r="J258">
        <f t="shared" si="300"/>
        <v>16.926357066421588</v>
      </c>
      <c r="K258" s="6">
        <f t="shared" si="301"/>
        <v>33.175659850186314</v>
      </c>
      <c r="M258" s="2">
        <f>'rockfish release'!O257</f>
        <v>1367.7182048605932</v>
      </c>
      <c r="N258">
        <f>'rockfish release'!P257</f>
        <v>1884001.5970322466</v>
      </c>
      <c r="O258">
        <f>IF([3]species_comp_Region1_forR!$D172&gt;49,[3]species_comp_Region1_forR!$N172,[3]species_comp_Region1_forR!$P172)</f>
        <v>0.29830810299999999</v>
      </c>
      <c r="P258">
        <f>IF([3]species_comp_Region1_forR!$D172&gt;49,[3]species_comp_Region1_forR!$O172,[3]species_comp_Region1_forR!$Q172)</f>
        <v>1.8656E-4</v>
      </c>
      <c r="Q258" s="13">
        <f t="shared" si="296"/>
        <v>408.00142313052896</v>
      </c>
      <c r="R258" s="2">
        <f t="shared" si="263"/>
        <v>168353.4831046116</v>
      </c>
      <c r="S258">
        <f t="shared" si="302"/>
        <v>410.30900929008567</v>
      </c>
      <c r="T258" s="6">
        <f t="shared" si="303"/>
        <v>804.20565820856791</v>
      </c>
      <c r="V258" s="13">
        <f t="shared" si="297"/>
        <v>1132.7904135985291</v>
      </c>
      <c r="W258">
        <f t="shared" si="298"/>
        <v>168639.98466815159</v>
      </c>
      <c r="X258">
        <f t="shared" si="304"/>
        <v>410.65798989932193</v>
      </c>
      <c r="Y258" s="6">
        <f t="shared" si="305"/>
        <v>804.88966020267094</v>
      </c>
      <c r="Z258" s="14">
        <f t="shared" si="331"/>
        <v>0.36251894875662566</v>
      </c>
    </row>
    <row r="259" spans="1:26" x14ac:dyDescent="0.3">
      <c r="A259" t="str">
        <f>'rockfish release'!A258</f>
        <v>SE</v>
      </c>
      <c r="B259">
        <f>'rockfish release'!B258</f>
        <v>2015</v>
      </c>
      <c r="C259" t="str">
        <f>'rockfish release'!C258</f>
        <v>NSEI</v>
      </c>
      <c r="D259">
        <f>'rockfish release'!D258</f>
        <v>1252</v>
      </c>
      <c r="E259">
        <f>[1]logbook_release_forR!$E396</f>
        <v>848</v>
      </c>
      <c r="F259">
        <f>IF([3]species_comp_Region1_forR!$G151&gt;49,[3]species_comp_Region1_forR!$AD151,[3]species_comp_Region1_forR!$AF151)</f>
        <v>0.80268199200000001</v>
      </c>
      <c r="G259">
        <f>IF([3]species_comp_Region1_forR!$G151&gt;49,[3]species_comp_Region1_forR!$AE151,[3]species_comp_Region1_forR!$AG151)</f>
        <v>1.5185400000000001E-4</v>
      </c>
      <c r="H259" s="7">
        <f t="shared" si="299"/>
        <v>680.67432921600005</v>
      </c>
      <c r="I259">
        <f t="shared" si="306"/>
        <v>109.19881881600001</v>
      </c>
      <c r="J259">
        <f t="shared" si="300"/>
        <v>10.449823865309884</v>
      </c>
      <c r="K259" s="6">
        <f t="shared" si="301"/>
        <v>20.481654776007375</v>
      </c>
      <c r="M259" s="2">
        <f>'rockfish release'!O258</f>
        <v>1286.3276064956458</v>
      </c>
      <c r="N259">
        <f>'rockfish release'!P258</f>
        <v>807027.48868769652</v>
      </c>
      <c r="O259">
        <f>IF([3]species_comp_Region1_forR!$D173&gt;49,[3]species_comp_Region1_forR!$N173,[3]species_comp_Region1_forR!$P173)</f>
        <v>0.25740131599999999</v>
      </c>
      <c r="P259">
        <f>IF([3]species_comp_Region1_forR!$D173&gt;49,[3]species_comp_Region1_forR!$O173,[3]species_comp_Region1_forR!$Q173)</f>
        <v>1.57322E-4</v>
      </c>
      <c r="Q259" s="13">
        <f t="shared" si="296"/>
        <v>331.10241871910938</v>
      </c>
      <c r="R259" s="2">
        <f t="shared" si="263"/>
        <v>53857.233570108147</v>
      </c>
      <c r="S259">
        <f t="shared" si="302"/>
        <v>232.07161302086936</v>
      </c>
      <c r="T259" s="6">
        <f t="shared" si="303"/>
        <v>454.86036152090395</v>
      </c>
      <c r="V259" s="13">
        <f t="shared" si="297"/>
        <v>1011.7767479351094</v>
      </c>
      <c r="W259">
        <f t="shared" si="298"/>
        <v>53966.43238892415</v>
      </c>
      <c r="X259">
        <f t="shared" si="304"/>
        <v>232.30676354536936</v>
      </c>
      <c r="Y259" s="6">
        <f t="shared" si="305"/>
        <v>455.32125654892394</v>
      </c>
      <c r="Z259" s="14">
        <f t="shared" si="331"/>
        <v>0.22960278936976364</v>
      </c>
    </row>
    <row r="260" spans="1:26" x14ac:dyDescent="0.3">
      <c r="A260" t="str">
        <f>'rockfish release'!A259</f>
        <v>SE</v>
      </c>
      <c r="B260">
        <f>'rockfish release'!B259</f>
        <v>2016</v>
      </c>
      <c r="C260" t="str">
        <f>'rockfish release'!C259</f>
        <v>NSEI</v>
      </c>
      <c r="D260">
        <f>'rockfish release'!D259</f>
        <v>1537</v>
      </c>
      <c r="E260">
        <f>[1]logbook_release_forR!$E397</f>
        <v>983</v>
      </c>
      <c r="F260">
        <f>IF([3]species_comp_Region1_forR!$G152&gt;49,[3]species_comp_Region1_forR!$AD152,[3]species_comp_Region1_forR!$AF152)</f>
        <v>0.51254953800000003</v>
      </c>
      <c r="G260">
        <f>IF([3]species_comp_Region1_forR!$G152&gt;49,[3]species_comp_Region1_forR!$AE152,[3]species_comp_Region1_forR!$AG152)</f>
        <v>3.3048000000000002E-4</v>
      </c>
      <c r="H260" s="7">
        <f t="shared" si="299"/>
        <v>503.83619585400004</v>
      </c>
      <c r="I260">
        <f t="shared" si="306"/>
        <v>319.33918872000004</v>
      </c>
      <c r="J260">
        <f t="shared" si="300"/>
        <v>17.870064037937862</v>
      </c>
      <c r="K260" s="6">
        <f t="shared" si="301"/>
        <v>35.025325514358208</v>
      </c>
      <c r="M260" s="2">
        <f>'rockfish release'!O259</f>
        <v>1900.1187857457103</v>
      </c>
      <c r="N260">
        <f>'rockfish release'!P259</f>
        <v>2125067.1913722819</v>
      </c>
      <c r="O260">
        <f>IF([3]species_comp_Region1_forR!$D174&gt;49,[3]species_comp_Region1_forR!$N174,[3]species_comp_Region1_forR!$P174)</f>
        <v>0.152555301</v>
      </c>
      <c r="P260">
        <f>IF([3]species_comp_Region1_forR!$D174&gt;49,[3]species_comp_Region1_forR!$O174,[3]species_comp_Region1_forR!$Q174)</f>
        <v>9.87E-5</v>
      </c>
      <c r="Q260" s="13">
        <f t="shared" si="296"/>
        <v>289.87319329519136</v>
      </c>
      <c r="R260" s="2">
        <f t="shared" ref="R260:R323" si="332">(M260^2)*P260+(O260^2)*N260+(P260*N260)</f>
        <v>50023.039147125062</v>
      </c>
      <c r="S260">
        <f t="shared" si="302"/>
        <v>223.65830891591096</v>
      </c>
      <c r="T260" s="6">
        <f t="shared" si="303"/>
        <v>438.37028547518548</v>
      </c>
      <c r="V260" s="13">
        <f t="shared" si="297"/>
        <v>793.70938914919134</v>
      </c>
      <c r="W260">
        <f t="shared" si="298"/>
        <v>50342.37833584506</v>
      </c>
      <c r="X260">
        <f t="shared" si="304"/>
        <v>224.3710728588805</v>
      </c>
      <c r="Y260" s="6">
        <f t="shared" si="305"/>
        <v>439.76730280340576</v>
      </c>
      <c r="Z260" s="14">
        <f t="shared" si="331"/>
        <v>0.28268668095181887</v>
      </c>
    </row>
    <row r="261" spans="1:26" x14ac:dyDescent="0.3">
      <c r="A261" t="str">
        <f>'rockfish release'!A260</f>
        <v>SE</v>
      </c>
      <c r="B261">
        <f>'rockfish release'!B260</f>
        <v>2017</v>
      </c>
      <c r="C261" t="str">
        <f>'rockfish release'!C260</f>
        <v>NSEI</v>
      </c>
      <c r="D261">
        <f>'rockfish release'!D260</f>
        <v>1943</v>
      </c>
      <c r="E261">
        <f>[1]logbook_release_forR!$E398</f>
        <v>1191</v>
      </c>
      <c r="F261">
        <f>IF([3]species_comp_Region1_forR!$G153&gt;49,[3]species_comp_Region1_forR!$AD153,[3]species_comp_Region1_forR!$AF153)</f>
        <v>0.39860748499999998</v>
      </c>
      <c r="G261">
        <f>IF([3]species_comp_Region1_forR!$G153&gt;49,[3]species_comp_Region1_forR!$AE153,[3]species_comp_Region1_forR!$AG153)</f>
        <v>2.08815E-4</v>
      </c>
      <c r="H261" s="7">
        <f t="shared" si="299"/>
        <v>474.74151463499999</v>
      </c>
      <c r="I261">
        <f t="shared" si="306"/>
        <v>296.20011001500001</v>
      </c>
      <c r="J261">
        <f t="shared" si="300"/>
        <v>17.210465130698822</v>
      </c>
      <c r="K261" s="6">
        <f t="shared" si="301"/>
        <v>33.732511656169692</v>
      </c>
      <c r="M261" s="2">
        <f>'rockfish release'!O260</f>
        <v>3475.217154627042</v>
      </c>
      <c r="N261">
        <f>'rockfish release'!P260</f>
        <v>5155138.9606057033</v>
      </c>
      <c r="O261">
        <f>IF([3]species_comp_Region1_forR!$D175&gt;49,[3]species_comp_Region1_forR!$N175,[3]species_comp_Region1_forR!$P175)</f>
        <v>0.27392449499999999</v>
      </c>
      <c r="P261">
        <f>IF([3]species_comp_Region1_forR!$D175&gt;49,[3]species_comp_Region1_forR!$O175,[3]species_comp_Region1_forR!$Q175)</f>
        <v>1.74771E-4</v>
      </c>
      <c r="Q261" s="13">
        <f t="shared" si="296"/>
        <v>951.94710409654931</v>
      </c>
      <c r="R261" s="2">
        <f t="shared" si="332"/>
        <v>389825.64077657327</v>
      </c>
      <c r="S261">
        <f t="shared" si="302"/>
        <v>624.36018513080512</v>
      </c>
      <c r="T261" s="6">
        <f t="shared" si="303"/>
        <v>1223.7459628563781</v>
      </c>
      <c r="V261" s="13">
        <f t="shared" si="297"/>
        <v>1426.6886187315492</v>
      </c>
      <c r="W261">
        <f t="shared" si="298"/>
        <v>390121.84088658827</v>
      </c>
      <c r="X261">
        <f t="shared" si="304"/>
        <v>624.59734300314494</v>
      </c>
      <c r="Y261" s="6">
        <f t="shared" si="305"/>
        <v>1224.2107922861642</v>
      </c>
      <c r="Z261" s="14">
        <f t="shared" si="331"/>
        <v>0.43779513959988448</v>
      </c>
    </row>
    <row r="262" spans="1:26" x14ac:dyDescent="0.3">
      <c r="A262" t="str">
        <f>'rockfish release'!A261</f>
        <v>SE</v>
      </c>
      <c r="B262">
        <f>'rockfish release'!B261</f>
        <v>2018</v>
      </c>
      <c r="C262" t="str">
        <f>'rockfish release'!C261</f>
        <v>NSEI</v>
      </c>
      <c r="D262">
        <f>'rockfish release'!D261</f>
        <v>3774</v>
      </c>
      <c r="E262">
        <f>[1]logbook_release_forR!$E399</f>
        <v>1671</v>
      </c>
      <c r="F262">
        <f>IF([3]species_comp_Region1_forR!$G154&gt;49,[3]species_comp_Region1_forR!$AD154,[3]species_comp_Region1_forR!$AF154)</f>
        <v>0.262548263</v>
      </c>
      <c r="G262">
        <f>IF([3]species_comp_Region1_forR!$G154&gt;49,[3]species_comp_Region1_forR!$AE154,[3]species_comp_Region1_forR!$AG154)</f>
        <v>8.3100000000000001E-5</v>
      </c>
      <c r="H262" s="7">
        <f t="shared" si="299"/>
        <v>438.71814747299999</v>
      </c>
      <c r="I262">
        <f t="shared" si="306"/>
        <v>232.03522710000001</v>
      </c>
      <c r="J262">
        <f t="shared" si="300"/>
        <v>15.232702554044703</v>
      </c>
      <c r="K262" s="6">
        <f t="shared" si="301"/>
        <v>29.856097005927619</v>
      </c>
      <c r="M262" s="2">
        <f>'rockfish release'!O261</f>
        <v>8251.0551415797327</v>
      </c>
      <c r="N262">
        <f>'rockfish release'!P261</f>
        <v>44703940.975887701</v>
      </c>
      <c r="O262">
        <f>IF([3]species_comp_Region1_forR!$D176&gt;49,[3]species_comp_Region1_forR!$N176,[3]species_comp_Region1_forR!$P176)</f>
        <v>0.18615751799999999</v>
      </c>
      <c r="P262">
        <f>IF([3]species_comp_Region1_forR!$D176&gt;49,[3]species_comp_Region1_forR!$O176,[3]species_comp_Region1_forR!$Q176)</f>
        <v>1.20623E-4</v>
      </c>
      <c r="Q262" s="13">
        <f t="shared" ref="Q262:Q265" si="333">M262*O262</f>
        <v>1535.9959460376215</v>
      </c>
      <c r="R262" s="2">
        <f t="shared" si="332"/>
        <v>1562802.4810025813</v>
      </c>
      <c r="S262">
        <f t="shared" ref="S262:S265" si="334">SQRT(R262)</f>
        <v>1250.1209865459348</v>
      </c>
      <c r="T262" s="6">
        <f t="shared" ref="T262:T265" si="335">(1.96*S262)</f>
        <v>2450.2371336300321</v>
      </c>
      <c r="V262" s="13">
        <f t="shared" ref="V262:V265" si="336">Q262+H262</f>
        <v>1974.7140935106215</v>
      </c>
      <c r="W262">
        <f t="shared" ref="W262:W265" si="337">R262+I262</f>
        <v>1563034.5162296812</v>
      </c>
      <c r="X262">
        <f t="shared" ref="X262:X265" si="338">SQRT(W262)</f>
        <v>1250.2137882097131</v>
      </c>
      <c r="Y262" s="6">
        <f t="shared" ref="Y262:Y265" si="339">(1.96*X262)</f>
        <v>2450.4190248910377</v>
      </c>
      <c r="Z262" s="14">
        <f t="shared" si="331"/>
        <v>0.63311129054996462</v>
      </c>
    </row>
    <row r="263" spans="1:26" x14ac:dyDescent="0.3">
      <c r="A263" t="str">
        <f>'rockfish release'!A262</f>
        <v>SE</v>
      </c>
      <c r="B263">
        <f>'rockfish release'!B262</f>
        <v>2019</v>
      </c>
      <c r="C263" t="str">
        <f>'rockfish release'!C262</f>
        <v>NSEI</v>
      </c>
      <c r="D263">
        <f>'rockfish release'!D262</f>
        <v>5817</v>
      </c>
      <c r="E263">
        <f>[1]logbook_release_forR!$E400</f>
        <v>2996</v>
      </c>
      <c r="F263">
        <v>0.26164331692540704</v>
      </c>
      <c r="G263">
        <v>7.3176549861241682E-5</v>
      </c>
      <c r="H263" s="7">
        <f t="shared" ref="H263:H265" si="340">E263*F263</f>
        <v>783.88337750851952</v>
      </c>
      <c r="I263">
        <f t="shared" ref="I263:I265" si="341">(E263^2)*G263</f>
        <v>656.83388237930308</v>
      </c>
      <c r="J263">
        <f t="shared" ref="J263:J265" si="342">SQRT(I263)</f>
        <v>25.628770598280813</v>
      </c>
      <c r="K263" s="6">
        <f t="shared" ref="K263:K265" si="343">(1.96*J263)</f>
        <v>50.232390372630391</v>
      </c>
      <c r="M263" s="2">
        <f>'rockfish release'!O262</f>
        <v>13496.763593776141</v>
      </c>
      <c r="N263">
        <f>'rockfish release'!P262</f>
        <v>92145960.902456507</v>
      </c>
      <c r="O263">
        <v>0.21815286624203822</v>
      </c>
      <c r="P263">
        <v>9.0580028248763466E-5</v>
      </c>
      <c r="Q263" s="13">
        <f t="shared" si="333"/>
        <v>2944.3576629734575</v>
      </c>
      <c r="R263" s="2">
        <f t="shared" si="332"/>
        <v>4410135.1778385062</v>
      </c>
      <c r="S263">
        <f t="shared" si="334"/>
        <v>2100.0321849530083</v>
      </c>
      <c r="T263" s="6">
        <f t="shared" si="335"/>
        <v>4116.0630825078961</v>
      </c>
      <c r="V263" s="13">
        <f t="shared" si="336"/>
        <v>3728.2410404819771</v>
      </c>
      <c r="W263">
        <f t="shared" si="337"/>
        <v>4410792.0117208855</v>
      </c>
      <c r="X263">
        <f t="shared" si="338"/>
        <v>2100.1885657532957</v>
      </c>
      <c r="Y263" s="6">
        <f t="shared" si="339"/>
        <v>4116.3695888764596</v>
      </c>
      <c r="Z263" s="14">
        <f t="shared" si="331"/>
        <v>0.56331887958665594</v>
      </c>
    </row>
    <row r="264" spans="1:26" x14ac:dyDescent="0.3">
      <c r="A264" t="str">
        <f>'rockfish release'!A263</f>
        <v>SE</v>
      </c>
      <c r="B264">
        <f>'rockfish release'!B263</f>
        <v>2020</v>
      </c>
      <c r="C264" t="str">
        <f>'rockfish release'!C263</f>
        <v>NSEI</v>
      </c>
      <c r="D264">
        <f>'rockfish release'!D263</f>
        <v>981</v>
      </c>
      <c r="E264">
        <v>314</v>
      </c>
      <c r="F264" t="s">
        <v>176</v>
      </c>
      <c r="G264" t="s">
        <v>205</v>
      </c>
      <c r="H264" s="7">
        <f t="shared" si="340"/>
        <v>167.06410256410257</v>
      </c>
      <c r="I264">
        <f t="shared" si="341"/>
        <v>37.420295487163401</v>
      </c>
      <c r="J264">
        <f t="shared" si="342"/>
        <v>6.1172130490251364</v>
      </c>
      <c r="K264" s="6">
        <f t="shared" si="343"/>
        <v>11.989737576089267</v>
      </c>
      <c r="M264" s="2">
        <f>'rockfish release'!O263</f>
        <v>1027.444572748268</v>
      </c>
      <c r="N264">
        <f>'rockfish release'!P263</f>
        <v>570222.90089181566</v>
      </c>
      <c r="O264" t="s">
        <v>179</v>
      </c>
      <c r="P264" t="s">
        <v>180</v>
      </c>
      <c r="Q264" s="13">
        <f t="shared" si="333"/>
        <v>66.465417105009251</v>
      </c>
      <c r="R264" s="2">
        <f t="shared" si="332"/>
        <v>2652.1424702780982</v>
      </c>
      <c r="S264">
        <f t="shared" si="334"/>
        <v>51.498956011535789</v>
      </c>
      <c r="T264" s="6">
        <f t="shared" si="335"/>
        <v>100.93795378261015</v>
      </c>
      <c r="V264" s="13">
        <f t="shared" si="336"/>
        <v>233.52951966911183</v>
      </c>
      <c r="W264">
        <f t="shared" si="337"/>
        <v>2689.5627657652617</v>
      </c>
      <c r="X264">
        <f t="shared" si="338"/>
        <v>51.860994646894902</v>
      </c>
      <c r="Y264" s="6">
        <f t="shared" si="339"/>
        <v>101.64754950791401</v>
      </c>
      <c r="Z264" s="14">
        <f t="shared" ref="Z264:Z265" si="344">X264/V264</f>
        <v>0.22207468554886245</v>
      </c>
    </row>
    <row r="265" spans="1:26" x14ac:dyDescent="0.3">
      <c r="A265" t="str">
        <f>'rockfish release'!A264</f>
        <v>SE</v>
      </c>
      <c r="B265">
        <f>'rockfish release'!B264</f>
        <v>2021</v>
      </c>
      <c r="C265" t="str">
        <f>'rockfish release'!C264</f>
        <v>NSEI</v>
      </c>
      <c r="D265">
        <f>'rockfish release'!D264</f>
        <v>2631</v>
      </c>
      <c r="E265">
        <v>939</v>
      </c>
      <c r="F265" t="s">
        <v>177</v>
      </c>
      <c r="G265" t="s">
        <v>206</v>
      </c>
      <c r="H265" s="7">
        <f t="shared" si="340"/>
        <v>367.88973607038093</v>
      </c>
      <c r="I265">
        <f t="shared" si="341"/>
        <v>115.31591891556171</v>
      </c>
      <c r="J265">
        <f t="shared" si="342"/>
        <v>10.738524987891108</v>
      </c>
      <c r="K265" s="6">
        <f t="shared" si="343"/>
        <v>21.04750897626657</v>
      </c>
      <c r="M265" s="2">
        <f>'rockfish release'!O264</f>
        <v>3605.83650329188</v>
      </c>
      <c r="N265">
        <f>'rockfish release'!P264</f>
        <v>6142269.4987433897</v>
      </c>
      <c r="O265" t="s">
        <v>181</v>
      </c>
      <c r="P265" t="s">
        <v>182</v>
      </c>
      <c r="Q265" s="13">
        <f t="shared" si="333"/>
        <v>68.682600062702306</v>
      </c>
      <c r="R265" s="2">
        <f t="shared" si="332"/>
        <v>3082.2062930658321</v>
      </c>
      <c r="S265">
        <f t="shared" si="334"/>
        <v>55.517621464412827</v>
      </c>
      <c r="T265" s="6">
        <f t="shared" si="335"/>
        <v>108.81453807024914</v>
      </c>
      <c r="V265" s="13">
        <f t="shared" si="336"/>
        <v>436.57233613308324</v>
      </c>
      <c r="W265">
        <f t="shared" si="337"/>
        <v>3197.5222119813939</v>
      </c>
      <c r="X265">
        <f t="shared" si="338"/>
        <v>56.546637494915593</v>
      </c>
      <c r="Y265" s="6">
        <f t="shared" si="339"/>
        <v>110.83140949003456</v>
      </c>
      <c r="Z265" s="14">
        <f t="shared" si="344"/>
        <v>0.12952409672993598</v>
      </c>
    </row>
    <row r="266" spans="1:26" x14ac:dyDescent="0.3">
      <c r="A266" t="s">
        <v>148</v>
      </c>
      <c r="B266">
        <v>2022</v>
      </c>
      <c r="C266" t="s">
        <v>25</v>
      </c>
      <c r="D266">
        <f>'rockfish release'!D265</f>
        <v>3759</v>
      </c>
      <c r="E266">
        <v>1234</v>
      </c>
      <c r="F266" t="s">
        <v>178</v>
      </c>
      <c r="G266" t="s">
        <v>207</v>
      </c>
      <c r="H266" s="7">
        <f t="shared" ref="H266" si="345">E266*F266</f>
        <v>783.89526905019864</v>
      </c>
      <c r="I266">
        <f t="shared" ref="I266" si="346">(E266^2)*G266</f>
        <v>121.7932237378881</v>
      </c>
      <c r="J266">
        <f t="shared" ref="J266" si="347">SQRT(I266)</f>
        <v>11.035996726072733</v>
      </c>
      <c r="K266" s="6">
        <f t="shared" ref="K266" si="348">(1.96*J266)</f>
        <v>21.630553583102557</v>
      </c>
      <c r="M266" s="2">
        <f>'rockfish release'!O265</f>
        <v>10507.251669745629</v>
      </c>
      <c r="N266">
        <f>'rockfish release'!P265</f>
        <v>89965404.560467198</v>
      </c>
      <c r="O266" t="s">
        <v>183</v>
      </c>
      <c r="P266" t="s">
        <v>184</v>
      </c>
      <c r="Q266" s="13">
        <f t="shared" ref="Q266" si="349">M266*O266</f>
        <v>4816.7571620369054</v>
      </c>
      <c r="R266" s="2">
        <f t="shared" si="332"/>
        <v>18941690.780291956</v>
      </c>
      <c r="S266">
        <f t="shared" ref="S266" si="350">SQRT(R266)</f>
        <v>4352.2052778208836</v>
      </c>
      <c r="T266" s="6">
        <f t="shared" ref="T266" si="351">(1.96*S266)</f>
        <v>8530.3223445289314</v>
      </c>
      <c r="V266" s="13">
        <f t="shared" ref="V266" si="352">Q266+H266</f>
        <v>5600.6524310871037</v>
      </c>
      <c r="W266">
        <f t="shared" ref="W266" si="353">R266+I266</f>
        <v>18941812.573515695</v>
      </c>
      <c r="X266">
        <f t="shared" ref="X266" si="354">SQRT(W266)</f>
        <v>4352.2192699260559</v>
      </c>
      <c r="Y266" s="6">
        <f t="shared" ref="Y266" si="355">(1.96*X266)</f>
        <v>8530.3497690550685</v>
      </c>
      <c r="Z266" s="14">
        <f t="shared" ref="Z266" si="356">X266/V266</f>
        <v>0.77709147701587988</v>
      </c>
    </row>
    <row r="267" spans="1:26" x14ac:dyDescent="0.3">
      <c r="A267" t="str">
        <f>'rockfish release'!A266</f>
        <v>SE</v>
      </c>
      <c r="B267">
        <f>'rockfish release'!B266</f>
        <v>1999</v>
      </c>
      <c r="C267" t="str">
        <f>'rockfish release'!C266</f>
        <v>NSEO</v>
      </c>
      <c r="D267">
        <f>'rockfish release'!D266</f>
        <v>1134</v>
      </c>
      <c r="E267">
        <f>[1]logbook_release_forR!$E401</f>
        <v>898</v>
      </c>
      <c r="F267" s="29">
        <v>0.94497086500000005</v>
      </c>
      <c r="G267" s="29">
        <v>1.0541039999999999E-3</v>
      </c>
      <c r="H267" s="7">
        <f t="shared" si="299"/>
        <v>848.58383677000006</v>
      </c>
      <c r="I267">
        <f t="shared" si="306"/>
        <v>850.03368201599994</v>
      </c>
      <c r="J267">
        <f t="shared" si="300"/>
        <v>29.155337110313095</v>
      </c>
      <c r="K267" s="6">
        <f t="shared" si="301"/>
        <v>57.144460736213667</v>
      </c>
      <c r="M267" s="2">
        <f>'rockfish release'!O266</f>
        <v>722.83789538781252</v>
      </c>
      <c r="N267">
        <f>'rockfish release'!P266</f>
        <v>286195.98709423444</v>
      </c>
      <c r="O267" s="29">
        <v>0.60406434499999995</v>
      </c>
      <c r="P267" s="29">
        <v>2.2998472999999998E-2</v>
      </c>
      <c r="Q267" s="13">
        <f t="shared" si="296"/>
        <v>436.64059981861743</v>
      </c>
      <c r="R267" s="2">
        <f t="shared" si="332"/>
        <v>123029.77123370073</v>
      </c>
      <c r="S267">
        <f t="shared" si="302"/>
        <v>350.75599956907467</v>
      </c>
      <c r="T267" s="6">
        <f t="shared" si="303"/>
        <v>687.48175915538638</v>
      </c>
      <c r="V267" s="13">
        <f t="shared" si="297"/>
        <v>1285.2244365886174</v>
      </c>
      <c r="W267">
        <f t="shared" si="298"/>
        <v>123879.80491571673</v>
      </c>
      <c r="X267">
        <f t="shared" si="304"/>
        <v>351.96563030460334</v>
      </c>
      <c r="Y267" s="6">
        <f t="shared" si="305"/>
        <v>689.85263539702248</v>
      </c>
      <c r="Z267" s="14">
        <f t="shared" si="331"/>
        <v>0.27385538298573658</v>
      </c>
    </row>
    <row r="268" spans="1:26" x14ac:dyDescent="0.3">
      <c r="A268" t="str">
        <f>'rockfish release'!A267</f>
        <v>SE</v>
      </c>
      <c r="B268">
        <f>'rockfish release'!B267</f>
        <v>2000</v>
      </c>
      <c r="C268" t="str">
        <f>'rockfish release'!C267</f>
        <v>NSEO</v>
      </c>
      <c r="D268">
        <f>'rockfish release'!D267</f>
        <v>2094</v>
      </c>
      <c r="E268">
        <f>[1]logbook_release_forR!$E402</f>
        <v>1630</v>
      </c>
      <c r="F268" s="29">
        <v>0.94497086500000005</v>
      </c>
      <c r="G268" s="29">
        <v>1.0541039999999999E-3</v>
      </c>
      <c r="H268" s="7">
        <f t="shared" si="299"/>
        <v>1540.3025099500001</v>
      </c>
      <c r="I268">
        <f t="shared" si="306"/>
        <v>2800.6489176</v>
      </c>
      <c r="J268">
        <f t="shared" si="300"/>
        <v>52.921157561036019</v>
      </c>
      <c r="K268" s="6">
        <f t="shared" si="301"/>
        <v>103.72546881963059</v>
      </c>
      <c r="M268" s="2">
        <f>'rockfish release'!O267</f>
        <v>1334.7641560335796</v>
      </c>
      <c r="N268">
        <f>'rockfish release'!P267</f>
        <v>975867.34481299098</v>
      </c>
      <c r="O268" s="29">
        <v>0.60406434499999995</v>
      </c>
      <c r="P268" s="29">
        <v>2.2998472999999998E-2</v>
      </c>
      <c r="Q268" s="13">
        <f t="shared" si="296"/>
        <v>806.28343564390207</v>
      </c>
      <c r="R268" s="2">
        <f t="shared" si="332"/>
        <v>419505.30965079315</v>
      </c>
      <c r="S268">
        <f t="shared" si="302"/>
        <v>647.6922955005665</v>
      </c>
      <c r="T268" s="6">
        <f t="shared" si="303"/>
        <v>1269.4768991811104</v>
      </c>
      <c r="V268" s="13">
        <f t="shared" si="297"/>
        <v>2346.5859455939021</v>
      </c>
      <c r="W268">
        <f t="shared" si="298"/>
        <v>422305.95856839314</v>
      </c>
      <c r="X268">
        <f t="shared" si="304"/>
        <v>649.85072021841529</v>
      </c>
      <c r="Y268" s="6">
        <f t="shared" si="305"/>
        <v>1273.707411628094</v>
      </c>
      <c r="Z268" s="14">
        <f t="shared" si="331"/>
        <v>0.27693454886603069</v>
      </c>
    </row>
    <row r="269" spans="1:26" x14ac:dyDescent="0.3">
      <c r="A269" t="str">
        <f>'rockfish release'!A268</f>
        <v>SE</v>
      </c>
      <c r="B269">
        <f>'rockfish release'!B268</f>
        <v>2001</v>
      </c>
      <c r="C269" t="str">
        <f>'rockfish release'!C268</f>
        <v>NSEO</v>
      </c>
      <c r="D269">
        <f>'rockfish release'!D268</f>
        <v>1662</v>
      </c>
      <c r="E269">
        <f>[1]logbook_release_forR!$E403</f>
        <v>1292</v>
      </c>
      <c r="F269" s="29">
        <v>0.94497086500000005</v>
      </c>
      <c r="G269" s="29">
        <v>1.0541039999999999E-3</v>
      </c>
      <c r="H269" s="7">
        <f t="shared" si="299"/>
        <v>1220.9023575800002</v>
      </c>
      <c r="I269">
        <f t="shared" si="306"/>
        <v>1759.5778594559999</v>
      </c>
      <c r="J269">
        <f t="shared" si="300"/>
        <v>41.947322434882537</v>
      </c>
      <c r="K269" s="6">
        <f t="shared" si="301"/>
        <v>82.216751972369764</v>
      </c>
      <c r="M269" s="2">
        <f>'rockfish release'!O268</f>
        <v>1059.3973387429842</v>
      </c>
      <c r="N269">
        <f>'rockfish release'!P268</f>
        <v>614751.31977698032</v>
      </c>
      <c r="O269" s="29">
        <v>0.60406434499999995</v>
      </c>
      <c r="P269" s="29">
        <v>2.2998472999999998E-2</v>
      </c>
      <c r="Q269" s="13">
        <f t="shared" si="296"/>
        <v>639.94415952252382</v>
      </c>
      <c r="R269" s="2">
        <f t="shared" si="332"/>
        <v>264268.95431232674</v>
      </c>
      <c r="S269">
        <f t="shared" si="302"/>
        <v>514.07096233139521</v>
      </c>
      <c r="T269" s="6">
        <f t="shared" si="303"/>
        <v>1007.5790861695345</v>
      </c>
      <c r="V269" s="13">
        <f t="shared" si="297"/>
        <v>1860.8465171025241</v>
      </c>
      <c r="W269">
        <f t="shared" si="298"/>
        <v>266028.53217178275</v>
      </c>
      <c r="X269">
        <f t="shared" si="304"/>
        <v>515.77953834151151</v>
      </c>
      <c r="Y269" s="6">
        <f t="shared" si="305"/>
        <v>1010.9278951493626</v>
      </c>
      <c r="Z269" s="14">
        <f t="shared" si="331"/>
        <v>0.2771746802334985</v>
      </c>
    </row>
    <row r="270" spans="1:26" x14ac:dyDescent="0.3">
      <c r="A270" t="str">
        <f>'rockfish release'!A269</f>
        <v>SE</v>
      </c>
      <c r="B270">
        <f>'rockfish release'!B269</f>
        <v>2002</v>
      </c>
      <c r="C270" t="str">
        <f>'rockfish release'!C269</f>
        <v>NSEO</v>
      </c>
      <c r="D270">
        <f>'rockfish release'!D269</f>
        <v>2182</v>
      </c>
      <c r="E270">
        <f>[1]logbook_release_forR!$E404</f>
        <v>1802</v>
      </c>
      <c r="F270" s="29">
        <v>0.94497086500000005</v>
      </c>
      <c r="G270" s="29">
        <v>1.0541039999999999E-3</v>
      </c>
      <c r="H270" s="7">
        <f t="shared" si="299"/>
        <v>1702.8374987300001</v>
      </c>
      <c r="I270">
        <f t="shared" si="306"/>
        <v>3422.8907252159997</v>
      </c>
      <c r="J270">
        <f t="shared" si="300"/>
        <v>58.505476027599329</v>
      </c>
      <c r="K270" s="6">
        <f t="shared" si="301"/>
        <v>114.67073301409468</v>
      </c>
      <c r="M270" s="2">
        <f>'rockfish release'!O269</f>
        <v>1390.8573965927749</v>
      </c>
      <c r="N270">
        <f>'rockfish release'!P269</f>
        <v>1059612.135141521</v>
      </c>
      <c r="O270" s="29">
        <v>0.60406434499999995</v>
      </c>
      <c r="P270" s="29">
        <v>2.2998472999999998E-2</v>
      </c>
      <c r="Q270" s="13">
        <f t="shared" si="296"/>
        <v>840.16736226121975</v>
      </c>
      <c r="R270" s="2">
        <f t="shared" si="332"/>
        <v>455505.47338733368</v>
      </c>
      <c r="S270">
        <f t="shared" si="302"/>
        <v>674.91145596095316</v>
      </c>
      <c r="T270" s="6">
        <f t="shared" si="303"/>
        <v>1322.8264536834681</v>
      </c>
      <c r="V270" s="13">
        <f t="shared" si="297"/>
        <v>2543.0048609912201</v>
      </c>
      <c r="W270">
        <f t="shared" si="298"/>
        <v>458928.36411254969</v>
      </c>
      <c r="X270">
        <f t="shared" si="304"/>
        <v>677.44251720168086</v>
      </c>
      <c r="Y270" s="6">
        <f t="shared" si="305"/>
        <v>1327.7873337152944</v>
      </c>
      <c r="Z270" s="14">
        <f t="shared" si="331"/>
        <v>0.26639450344488341</v>
      </c>
    </row>
    <row r="271" spans="1:26" x14ac:dyDescent="0.3">
      <c r="A271" t="str">
        <f>'rockfish release'!A270</f>
        <v>SE</v>
      </c>
      <c r="B271">
        <f>'rockfish release'!B270</f>
        <v>2003</v>
      </c>
      <c r="C271" t="str">
        <f>'rockfish release'!C270</f>
        <v>NSEO</v>
      </c>
      <c r="D271">
        <f>'rockfish release'!D270</f>
        <v>2025</v>
      </c>
      <c r="E271">
        <f>[1]logbook_release_forR!$E405</f>
        <v>1623</v>
      </c>
      <c r="F271" s="29">
        <v>0.94497086500000005</v>
      </c>
      <c r="G271" s="29">
        <v>1.0541039999999999E-3</v>
      </c>
      <c r="H271" s="7">
        <f t="shared" si="299"/>
        <v>1533.6877138950001</v>
      </c>
      <c r="I271">
        <f t="shared" si="306"/>
        <v>2776.6459154159998</v>
      </c>
      <c r="J271">
        <f t="shared" si="300"/>
        <v>52.693888786234027</v>
      </c>
      <c r="K271" s="6">
        <f t="shared" si="301"/>
        <v>103.28002202101869</v>
      </c>
      <c r="M271" s="2">
        <f>'rockfish release'!O270</f>
        <v>1290.781956049665</v>
      </c>
      <c r="N271">
        <f>'rockfish release'!P270</f>
        <v>912614.75476477819</v>
      </c>
      <c r="O271" s="29">
        <v>0.60406434499999995</v>
      </c>
      <c r="P271" s="29">
        <v>2.2998472999999998E-2</v>
      </c>
      <c r="Q271" s="13">
        <f t="shared" si="296"/>
        <v>779.71535681895966</v>
      </c>
      <c r="R271" s="2">
        <f t="shared" si="332"/>
        <v>392314.32153603551</v>
      </c>
      <c r="S271">
        <f t="shared" si="302"/>
        <v>626.34999923049054</v>
      </c>
      <c r="T271" s="6">
        <f t="shared" si="303"/>
        <v>1227.6459984917615</v>
      </c>
      <c r="V271" s="13">
        <f t="shared" si="297"/>
        <v>2313.40307071396</v>
      </c>
      <c r="W271">
        <f t="shared" si="298"/>
        <v>395090.96745145152</v>
      </c>
      <c r="X271">
        <f t="shared" si="304"/>
        <v>628.56262015128732</v>
      </c>
      <c r="Y271" s="6">
        <f t="shared" si="305"/>
        <v>1231.9827354965232</v>
      </c>
      <c r="Z271" s="14">
        <f t="shared" si="331"/>
        <v>0.27170475742357381</v>
      </c>
    </row>
    <row r="272" spans="1:26" x14ac:dyDescent="0.3">
      <c r="A272" t="str">
        <f>'rockfish release'!A271</f>
        <v>SE</v>
      </c>
      <c r="B272">
        <f>'rockfish release'!B271</f>
        <v>2004</v>
      </c>
      <c r="C272" t="str">
        <f>'rockfish release'!C271</f>
        <v>NSEO</v>
      </c>
      <c r="D272">
        <f>'rockfish release'!D271</f>
        <v>2356</v>
      </c>
      <c r="E272">
        <f>[1]logbook_release_forR!$E406</f>
        <v>1928</v>
      </c>
      <c r="F272" s="29">
        <v>0.94497086500000005</v>
      </c>
      <c r="G272" s="29">
        <v>1.0541039999999999E-3</v>
      </c>
      <c r="H272" s="7">
        <f t="shared" si="299"/>
        <v>1821.90382772</v>
      </c>
      <c r="I272">
        <f t="shared" si="306"/>
        <v>3918.2985231359999</v>
      </c>
      <c r="J272">
        <f t="shared" si="300"/>
        <v>62.59631397403524</v>
      </c>
      <c r="K272" s="6">
        <f t="shared" si="301"/>
        <v>122.68877538910907</v>
      </c>
      <c r="M272" s="2">
        <f>'rockfish release'!O271</f>
        <v>1501.7690313348203</v>
      </c>
      <c r="N272">
        <f>'rockfish release'!P271</f>
        <v>1235344.2642046092</v>
      </c>
      <c r="O272" s="29">
        <v>0.60406434499999995</v>
      </c>
      <c r="P272" s="29">
        <v>2.2998472999999998E-2</v>
      </c>
      <c r="Q272" s="13">
        <f t="shared" si="296"/>
        <v>907.16512625455266</v>
      </c>
      <c r="R272" s="2">
        <f t="shared" si="332"/>
        <v>531049.10296982713</v>
      </c>
      <c r="S272">
        <f t="shared" si="302"/>
        <v>728.73115959853612</v>
      </c>
      <c r="T272" s="6">
        <f t="shared" si="303"/>
        <v>1428.3130728131307</v>
      </c>
      <c r="V272" s="13">
        <f t="shared" si="297"/>
        <v>2729.0689539745526</v>
      </c>
      <c r="W272">
        <f t="shared" si="298"/>
        <v>534967.40149296308</v>
      </c>
      <c r="X272">
        <f t="shared" si="304"/>
        <v>731.41465769627769</v>
      </c>
      <c r="Y272" s="6">
        <f t="shared" si="305"/>
        <v>1433.5727290847042</v>
      </c>
      <c r="Z272" s="14">
        <f t="shared" si="331"/>
        <v>0.26800885944309411</v>
      </c>
    </row>
    <row r="273" spans="1:26" x14ac:dyDescent="0.3">
      <c r="A273" t="str">
        <f>'rockfish release'!A272</f>
        <v>SE</v>
      </c>
      <c r="B273">
        <f>'rockfish release'!B272</f>
        <v>2005</v>
      </c>
      <c r="C273" t="str">
        <f>'rockfish release'!C272</f>
        <v>NSEO</v>
      </c>
      <c r="D273">
        <f>'rockfish release'!D272</f>
        <v>2502</v>
      </c>
      <c r="E273">
        <f>[1]logbook_release_forR!$E407</f>
        <v>2028</v>
      </c>
      <c r="F273" s="29">
        <v>0.94497086500000005</v>
      </c>
      <c r="G273" s="29">
        <v>1.0541039999999999E-3</v>
      </c>
      <c r="H273" s="7">
        <f t="shared" si="299"/>
        <v>1916.40091422</v>
      </c>
      <c r="I273">
        <f t="shared" si="306"/>
        <v>4335.3020655359996</v>
      </c>
      <c r="J273">
        <f t="shared" si="300"/>
        <v>65.84301075692089</v>
      </c>
      <c r="K273" s="6">
        <f t="shared" si="301"/>
        <v>129.05230108356494</v>
      </c>
      <c r="M273" s="2">
        <f>'rockfish release'!O272</f>
        <v>1594.8328168080307</v>
      </c>
      <c r="N273">
        <f>'rockfish release'!P272</f>
        <v>1393195.4312541455</v>
      </c>
      <c r="O273" s="29">
        <v>0.60406434499999995</v>
      </c>
      <c r="P273" s="29">
        <v>2.2998472999999998E-2</v>
      </c>
      <c r="Q273" s="13">
        <f t="shared" si="296"/>
        <v>963.38164086964798</v>
      </c>
      <c r="R273" s="2">
        <f t="shared" si="332"/>
        <v>598906.07457957463</v>
      </c>
      <c r="S273">
        <f t="shared" si="302"/>
        <v>773.89022127145051</v>
      </c>
      <c r="T273" s="6">
        <f t="shared" si="303"/>
        <v>1516.8248336920431</v>
      </c>
      <c r="V273" s="13">
        <f t="shared" si="297"/>
        <v>2879.7825550896478</v>
      </c>
      <c r="W273">
        <f t="shared" si="298"/>
        <v>603241.37664511066</v>
      </c>
      <c r="X273">
        <f t="shared" si="304"/>
        <v>776.68615067162784</v>
      </c>
      <c r="Y273" s="6">
        <f t="shared" si="305"/>
        <v>1522.3048553163906</v>
      </c>
      <c r="Z273" s="14">
        <f t="shared" si="331"/>
        <v>0.26970305424586111</v>
      </c>
    </row>
    <row r="274" spans="1:26" x14ac:dyDescent="0.3">
      <c r="A274" t="str">
        <f>'rockfish release'!A273</f>
        <v>SE</v>
      </c>
      <c r="B274">
        <f>'rockfish release'!B273</f>
        <v>2006</v>
      </c>
      <c r="C274" t="str">
        <f>'rockfish release'!C273</f>
        <v>NSEO</v>
      </c>
      <c r="D274">
        <f>'rockfish release'!D273</f>
        <v>1591</v>
      </c>
      <c r="E274">
        <f>[1]logbook_release_forR!$E408</f>
        <v>1408</v>
      </c>
      <c r="F274">
        <f>IF([3]species_comp_Region1_forR!$G186&gt;49,[3]species_comp_Region1_forR!$AD186,[3]species_comp_Region1_forR!$AF186)</f>
        <v>0.95814977999999995</v>
      </c>
      <c r="G274">
        <f>IF([3]species_comp_Region1_forR!$G186&gt;49,[3]species_comp_Region1_forR!$AE186,[3]species_comp_Region1_forR!$AG186)</f>
        <v>8.8499999999999996E-5</v>
      </c>
      <c r="H274" s="7">
        <f t="shared" si="299"/>
        <v>1349.0748902399998</v>
      </c>
      <c r="I274">
        <f t="shared" si="306"/>
        <v>175.44806399999999</v>
      </c>
      <c r="J274">
        <f t="shared" si="300"/>
        <v>13.245680956447652</v>
      </c>
      <c r="K274" s="6">
        <f t="shared" si="301"/>
        <v>25.961534674637399</v>
      </c>
      <c r="M274" s="2">
        <f>'rockfish release'!O273</f>
        <v>1014.1402923827245</v>
      </c>
      <c r="N274">
        <f>'rockfish release'!P273</f>
        <v>563349.34041901969</v>
      </c>
      <c r="O274">
        <f>IF([3]species_comp_Region1_forR!$D208&gt;49,[3]species_comp_Region1_forR!$N208,[3]species_comp_Region1_forR!$P208)</f>
        <v>0.37878787899999999</v>
      </c>
      <c r="P274">
        <f>IF([3]species_comp_Region1_forR!$D208&gt;49,[3]species_comp_Region1_forR!$O208,[3]species_comp_Region1_forR!$Q208)</f>
        <v>3.620117E-3</v>
      </c>
      <c r="Q274" s="13">
        <f t="shared" si="296"/>
        <v>384.14405036009208</v>
      </c>
      <c r="R274" s="2">
        <f t="shared" si="332"/>
        <v>86592.118684876215</v>
      </c>
      <c r="S274">
        <f t="shared" si="302"/>
        <v>294.26538818705166</v>
      </c>
      <c r="T274" s="6">
        <f t="shared" si="303"/>
        <v>576.76016084662126</v>
      </c>
      <c r="V274" s="13">
        <f t="shared" si="297"/>
        <v>1733.2189406000919</v>
      </c>
      <c r="W274">
        <f t="shared" si="298"/>
        <v>86767.566748876212</v>
      </c>
      <c r="X274">
        <f t="shared" si="304"/>
        <v>294.56334929667713</v>
      </c>
      <c r="Y274" s="6">
        <f t="shared" si="305"/>
        <v>577.34416462148715</v>
      </c>
      <c r="Z274" s="14">
        <f t="shared" si="331"/>
        <v>0.16995160991876224</v>
      </c>
    </row>
    <row r="275" spans="1:26" x14ac:dyDescent="0.3">
      <c r="A275" t="str">
        <f>'rockfish release'!A274</f>
        <v>SE</v>
      </c>
      <c r="B275">
        <f>'rockfish release'!B274</f>
        <v>2007</v>
      </c>
      <c r="C275" t="str">
        <f>'rockfish release'!C274</f>
        <v>NSEO</v>
      </c>
      <c r="D275">
        <f>'rockfish release'!D274</f>
        <v>1002</v>
      </c>
      <c r="E275">
        <f>[1]logbook_release_forR!$E409</f>
        <v>823</v>
      </c>
      <c r="F275">
        <f>IF([3]species_comp_Region1_forR!$G187&gt;49,[3]species_comp_Region1_forR!$AD187,[3]species_comp_Region1_forR!$AF187)</f>
        <v>0.97456765000000001</v>
      </c>
      <c r="G275">
        <f>IF([3]species_comp_Region1_forR!$G187&gt;49,[3]species_comp_Region1_forR!$AE187,[3]species_comp_Region1_forR!$AG187)</f>
        <v>2.5199999999999999E-5</v>
      </c>
      <c r="H275" s="7">
        <f t="shared" si="299"/>
        <v>802.06917595000004</v>
      </c>
      <c r="I275">
        <f t="shared" si="306"/>
        <v>17.068690799999999</v>
      </c>
      <c r="J275">
        <f t="shared" si="300"/>
        <v>4.1314272110252652</v>
      </c>
      <c r="K275" s="6">
        <f t="shared" si="301"/>
        <v>8.0975973336095191</v>
      </c>
      <c r="M275" s="2">
        <f>'rockfish release'!O274</f>
        <v>638.69803454901944</v>
      </c>
      <c r="N275">
        <f>'rockfish release'!P274</f>
        <v>223446.14887800187</v>
      </c>
      <c r="O275">
        <f>IF([3]species_comp_Region1_forR!$D209&gt;49,[3]species_comp_Region1_forR!$N209,[3]species_comp_Region1_forR!$P209)</f>
        <v>0.32786885199999999</v>
      </c>
      <c r="P275">
        <f>IF([3]species_comp_Region1_forR!$D209&gt;49,[3]species_comp_Region1_forR!$O209,[3]species_comp_Region1_forR!$Q209)</f>
        <v>3.6728479999999998E-3</v>
      </c>
      <c r="Q275" s="13">
        <f t="shared" si="296"/>
        <v>209.40919136224335</v>
      </c>
      <c r="R275" s="2">
        <f t="shared" si="332"/>
        <v>26338.978210500882</v>
      </c>
      <c r="S275">
        <f t="shared" si="302"/>
        <v>162.29287787977907</v>
      </c>
      <c r="T275" s="6">
        <f t="shared" si="303"/>
        <v>318.094040644367</v>
      </c>
      <c r="V275" s="13">
        <f t="shared" si="297"/>
        <v>1011.4783673122433</v>
      </c>
      <c r="W275">
        <f t="shared" si="298"/>
        <v>26356.046901300881</v>
      </c>
      <c r="X275">
        <f t="shared" si="304"/>
        <v>162.34545543778205</v>
      </c>
      <c r="Y275" s="6">
        <f t="shared" si="305"/>
        <v>318.19709265805284</v>
      </c>
      <c r="Z275" s="14">
        <f t="shared" si="331"/>
        <v>0.16050314142572861</v>
      </c>
    </row>
    <row r="276" spans="1:26" x14ac:dyDescent="0.3">
      <c r="A276" t="str">
        <f>'rockfish release'!A275</f>
        <v>SE</v>
      </c>
      <c r="B276">
        <f>'rockfish release'!B275</f>
        <v>2008</v>
      </c>
      <c r="C276" t="str">
        <f>'rockfish release'!C275</f>
        <v>NSEO</v>
      </c>
      <c r="D276">
        <f>'rockfish release'!D275</f>
        <v>576</v>
      </c>
      <c r="E276">
        <f>[1]logbook_release_forR!$E410</f>
        <v>463</v>
      </c>
      <c r="F276">
        <f>IF([3]species_comp_Region1_forR!$G188&gt;49,[3]species_comp_Region1_forR!$AD188,[3]species_comp_Region1_forR!$AF188)</f>
        <v>0.99317988099999999</v>
      </c>
      <c r="G276">
        <f>IF([3]species_comp_Region1_forR!$G188&gt;49,[3]species_comp_Region1_forR!$AE188,[3]species_comp_Region1_forR!$AG188)</f>
        <v>5.7799999999999997E-6</v>
      </c>
      <c r="H276" s="7">
        <f t="shared" si="299"/>
        <v>459.84228490300001</v>
      </c>
      <c r="I276">
        <f t="shared" si="306"/>
        <v>1.2390528199999999</v>
      </c>
      <c r="J276">
        <f t="shared" si="300"/>
        <v>1.113127494943863</v>
      </c>
      <c r="K276" s="6">
        <f t="shared" si="301"/>
        <v>2.1817298900899713</v>
      </c>
      <c r="M276" s="2">
        <f>'rockfish release'!O275</f>
        <v>367.15575638746031</v>
      </c>
      <c r="N276">
        <f>'rockfish release'!P275</f>
        <v>73838.420454647538</v>
      </c>
      <c r="O276">
        <f>IF([3]species_comp_Region1_forR!$D210&gt;49,[3]species_comp_Region1_forR!$N210,[3]species_comp_Region1_forR!$P210)</f>
        <v>0.63366336599999995</v>
      </c>
      <c r="P276">
        <f>IF([3]species_comp_Region1_forR!$D210&gt;49,[3]species_comp_Region1_forR!$O210,[3]species_comp_Region1_forR!$Q210)</f>
        <v>2.3213410000000002E-3</v>
      </c>
      <c r="Q276" s="13">
        <f t="shared" si="296"/>
        <v>232.65315243875409</v>
      </c>
      <c r="R276" s="2">
        <f t="shared" si="332"/>
        <v>30132.615123657502</v>
      </c>
      <c r="S276">
        <f t="shared" si="302"/>
        <v>173.58748550416158</v>
      </c>
      <c r="T276" s="6">
        <f t="shared" si="303"/>
        <v>340.23147158815669</v>
      </c>
      <c r="V276" s="13">
        <f t="shared" si="297"/>
        <v>692.49543734175404</v>
      </c>
      <c r="W276">
        <f t="shared" si="298"/>
        <v>30133.854176477504</v>
      </c>
      <c r="X276">
        <f t="shared" si="304"/>
        <v>173.5910544252713</v>
      </c>
      <c r="Y276" s="6">
        <f t="shared" si="305"/>
        <v>340.23846667353172</v>
      </c>
      <c r="Z276" s="14">
        <f t="shared" si="331"/>
        <v>0.25067465439429637</v>
      </c>
    </row>
    <row r="277" spans="1:26" x14ac:dyDescent="0.3">
      <c r="A277" t="str">
        <f>'rockfish release'!A276</f>
        <v>SE</v>
      </c>
      <c r="B277">
        <f>'rockfish release'!B276</f>
        <v>2009</v>
      </c>
      <c r="C277" t="str">
        <f>'rockfish release'!C276</f>
        <v>NSEO</v>
      </c>
      <c r="D277">
        <f>'rockfish release'!D276</f>
        <v>406</v>
      </c>
      <c r="E277">
        <f>[1]logbook_release_forR!$E411</f>
        <v>360</v>
      </c>
      <c r="F277">
        <f>IF([3]species_comp_Region1_forR!$G189&gt;49,[3]species_comp_Region1_forR!$AD189,[3]species_comp_Region1_forR!$AF189)</f>
        <v>0.97887323900000001</v>
      </c>
      <c r="G277">
        <f>IF([3]species_comp_Region1_forR!$G189&gt;49,[3]species_comp_Region1_forR!$AE189,[3]species_comp_Region1_forR!$AG189)</f>
        <v>2.9200000000000002E-5</v>
      </c>
      <c r="H277" s="7">
        <f t="shared" si="299"/>
        <v>352.39436604000002</v>
      </c>
      <c r="I277">
        <f t="shared" si="306"/>
        <v>3.7843200000000001</v>
      </c>
      <c r="J277">
        <f t="shared" si="300"/>
        <v>1.9453328763993067</v>
      </c>
      <c r="K277" s="6">
        <f t="shared" si="301"/>
        <v>3.8128524377426412</v>
      </c>
      <c r="M277" s="2">
        <f>'rockfish release'!O276</f>
        <v>258.79381439810572</v>
      </c>
      <c r="N277">
        <f>'rockfish release'!P276</f>
        <v>36685.082326817734</v>
      </c>
      <c r="O277">
        <f>IF([3]species_comp_Region1_forR!$D211&gt;49,[3]species_comp_Region1_forR!$N211,[3]species_comp_Region1_forR!$P211)</f>
        <v>0.35897435900000002</v>
      </c>
      <c r="P277">
        <f>IF([3]species_comp_Region1_forR!$D211&gt;49,[3]species_comp_Region1_forR!$O211,[3]species_comp_Region1_forR!$Q211)</f>
        <v>2.988465E-3</v>
      </c>
      <c r="Q277" s="13">
        <f t="shared" si="296"/>
        <v>92.900343636724983</v>
      </c>
      <c r="R277" s="2">
        <f t="shared" si="332"/>
        <v>5037.1169902132879</v>
      </c>
      <c r="S277">
        <f t="shared" si="302"/>
        <v>70.972649592735991</v>
      </c>
      <c r="T277" s="6">
        <f t="shared" si="303"/>
        <v>139.10639320176253</v>
      </c>
      <c r="V277" s="13">
        <f t="shared" si="297"/>
        <v>445.29470967672501</v>
      </c>
      <c r="W277">
        <f t="shared" si="298"/>
        <v>5040.9013102132876</v>
      </c>
      <c r="X277">
        <f t="shared" si="304"/>
        <v>70.999304998100428</v>
      </c>
      <c r="Y277" s="6">
        <f t="shared" si="305"/>
        <v>139.15863779627685</v>
      </c>
      <c r="Z277" s="14">
        <f t="shared" si="331"/>
        <v>0.15944340558109144</v>
      </c>
    </row>
    <row r="278" spans="1:26" x14ac:dyDescent="0.3">
      <c r="A278" t="str">
        <f>'rockfish release'!A277</f>
        <v>SE</v>
      </c>
      <c r="B278">
        <f>'rockfish release'!B277</f>
        <v>2010</v>
      </c>
      <c r="C278" t="str">
        <f>'rockfish release'!C277</f>
        <v>NSEO</v>
      </c>
      <c r="D278">
        <f>'rockfish release'!D277</f>
        <v>591</v>
      </c>
      <c r="E278">
        <f>[1]logbook_release_forR!$E412</f>
        <v>381</v>
      </c>
      <c r="F278">
        <f>IF([3]species_comp_Region1_forR!$G190&gt;49,[3]species_comp_Region1_forR!$AD190,[3]species_comp_Region1_forR!$AF190)</f>
        <v>0.96595744699999997</v>
      </c>
      <c r="G278">
        <f>IF([3]species_comp_Region1_forR!$G190&gt;49,[3]species_comp_Region1_forR!$AE190,[3]species_comp_Region1_forR!$AG190)</f>
        <v>3.4999999999999997E-5</v>
      </c>
      <c r="H278" s="7">
        <f t="shared" si="299"/>
        <v>368.02978730699999</v>
      </c>
      <c r="I278">
        <f t="shared" si="306"/>
        <v>5.0806349999999991</v>
      </c>
      <c r="J278">
        <f t="shared" si="300"/>
        <v>2.2540263973609536</v>
      </c>
      <c r="K278" s="6">
        <f t="shared" si="301"/>
        <v>4.4178917388274686</v>
      </c>
      <c r="M278" s="2">
        <f>'rockfish release'!O277</f>
        <v>376.71710421005037</v>
      </c>
      <c r="N278">
        <f>'rockfish release'!P277</f>
        <v>77734.246403657118</v>
      </c>
      <c r="O278">
        <f>IF([3]species_comp_Region1_forR!$D212&gt;49,[3]species_comp_Region1_forR!$N212,[3]species_comp_Region1_forR!$P212)</f>
        <v>0.54938271599999999</v>
      </c>
      <c r="P278">
        <f>IF([3]species_comp_Region1_forR!$D212&gt;49,[3]species_comp_Region1_forR!$O212,[3]species_comp_Region1_forR!$Q212)</f>
        <v>1.537648E-3</v>
      </c>
      <c r="Q278" s="13">
        <f t="shared" si="296"/>
        <v>206.96186587457251</v>
      </c>
      <c r="R278" s="2">
        <f t="shared" si="332"/>
        <v>23799.601058293072</v>
      </c>
      <c r="S278">
        <f t="shared" si="302"/>
        <v>154.27119322249723</v>
      </c>
      <c r="T278" s="6">
        <f t="shared" si="303"/>
        <v>302.37153871609456</v>
      </c>
      <c r="V278" s="13">
        <f t="shared" si="297"/>
        <v>574.99165318157247</v>
      </c>
      <c r="W278">
        <f t="shared" si="298"/>
        <v>23804.681693293071</v>
      </c>
      <c r="X278">
        <f t="shared" si="304"/>
        <v>154.28765891442217</v>
      </c>
      <c r="Y278" s="6">
        <f t="shared" si="305"/>
        <v>302.40381147226742</v>
      </c>
      <c r="Z278" s="14">
        <f t="shared" si="331"/>
        <v>0.26833025846672731</v>
      </c>
    </row>
    <row r="279" spans="1:26" x14ac:dyDescent="0.3">
      <c r="A279" t="str">
        <f>'rockfish release'!A278</f>
        <v>SE</v>
      </c>
      <c r="B279">
        <f>'rockfish release'!B278</f>
        <v>2011</v>
      </c>
      <c r="C279" t="str">
        <f>'rockfish release'!C278</f>
        <v>NSEO</v>
      </c>
      <c r="D279">
        <f>'rockfish release'!D278</f>
        <v>681</v>
      </c>
      <c r="E279">
        <f>[1]logbook_release_forR!$E413</f>
        <v>489</v>
      </c>
      <c r="F279">
        <f>IF([3]species_comp_Region1_forR!$G191&gt;49,[3]species_comp_Region1_forR!$AD191,[3]species_comp_Region1_forR!$AF191)</f>
        <v>0.97652370200000005</v>
      </c>
      <c r="G279">
        <f>IF([3]species_comp_Region1_forR!$G191&gt;49,[3]species_comp_Region1_forR!$AE191,[3]species_comp_Region1_forR!$AG191)</f>
        <v>1.04E-5</v>
      </c>
      <c r="H279" s="7">
        <f t="shared" si="299"/>
        <v>477.520090278</v>
      </c>
      <c r="I279">
        <f t="shared" si="306"/>
        <v>2.4868584</v>
      </c>
      <c r="J279">
        <f t="shared" si="300"/>
        <v>1.5769776155671964</v>
      </c>
      <c r="K279" s="6">
        <f t="shared" si="301"/>
        <v>3.0908761265117048</v>
      </c>
      <c r="M279" s="2">
        <f>'rockfish release'!O278</f>
        <v>321.7540613718412</v>
      </c>
      <c r="N279">
        <f>'rockfish release'!P278</f>
        <v>136323.34865886826</v>
      </c>
      <c r="O279">
        <f>IF([3]species_comp_Region1_forR!$D213&gt;49,[3]species_comp_Region1_forR!$N213,[3]species_comp_Region1_forR!$P213)</f>
        <v>0.55151515200000001</v>
      </c>
      <c r="P279">
        <f>IF([3]species_comp_Region1_forR!$D213&gt;49,[3]species_comp_Region1_forR!$O213,[3]species_comp_Region1_forR!$Q213)</f>
        <v>1.508208E-3</v>
      </c>
      <c r="Q279" s="13">
        <f t="shared" si="296"/>
        <v>177.45224006410834</v>
      </c>
      <c r="R279" s="2">
        <f t="shared" si="332"/>
        <v>41827.073796454395</v>
      </c>
      <c r="S279">
        <f t="shared" si="302"/>
        <v>204.51668341838129</v>
      </c>
      <c r="T279" s="6">
        <f t="shared" si="303"/>
        <v>400.85269950002731</v>
      </c>
      <c r="V279" s="13">
        <f t="shared" si="297"/>
        <v>654.97233034210831</v>
      </c>
      <c r="W279">
        <f t="shared" si="298"/>
        <v>41829.560654854395</v>
      </c>
      <c r="X279">
        <f t="shared" si="304"/>
        <v>204.52276317039724</v>
      </c>
      <c r="Y279" s="6">
        <f t="shared" si="305"/>
        <v>400.86461581397856</v>
      </c>
      <c r="Z279" s="14">
        <f t="shared" si="331"/>
        <v>0.3122616844952365</v>
      </c>
    </row>
    <row r="280" spans="1:26" x14ac:dyDescent="0.3">
      <c r="A280" t="str">
        <f>'rockfish release'!A279</f>
        <v>SE</v>
      </c>
      <c r="B280">
        <f>'rockfish release'!B279</f>
        <v>2012</v>
      </c>
      <c r="C280" t="str">
        <f>'rockfish release'!C279</f>
        <v>NSEO</v>
      </c>
      <c r="D280">
        <f>'rockfish release'!D279</f>
        <v>537</v>
      </c>
      <c r="E280">
        <f>[1]logbook_release_forR!$E414</f>
        <v>235</v>
      </c>
      <c r="F280">
        <f>IF([3]species_comp_Region1_forR!$G192&gt;49,[3]species_comp_Region1_forR!$AD192,[3]species_comp_Region1_forR!$AF192)</f>
        <v>0.95702306100000001</v>
      </c>
      <c r="G280">
        <f>IF([3]species_comp_Region1_forR!$G192&gt;49,[3]species_comp_Region1_forR!$AE192,[3]species_comp_Region1_forR!$AG192)</f>
        <v>2.16E-5</v>
      </c>
      <c r="H280" s="7">
        <f t="shared" si="299"/>
        <v>224.90041933500001</v>
      </c>
      <c r="I280">
        <f t="shared" si="306"/>
        <v>1.19286</v>
      </c>
      <c r="J280">
        <f t="shared" si="300"/>
        <v>1.0921813036304915</v>
      </c>
      <c r="K280" s="6">
        <f t="shared" si="301"/>
        <v>2.1406753551157633</v>
      </c>
      <c r="M280" s="2">
        <f>'rockfish release'!O279</f>
        <v>178.1005025125628</v>
      </c>
      <c r="N280">
        <f>'rockfish release'!P279</f>
        <v>39771.168659006915</v>
      </c>
      <c r="O280">
        <f>IF([3]species_comp_Region1_forR!$D214&gt;49,[3]species_comp_Region1_forR!$N214,[3]species_comp_Region1_forR!$P214)</f>
        <v>0.68093385200000001</v>
      </c>
      <c r="P280">
        <f>IF([3]species_comp_Region1_forR!$D214&gt;49,[3]species_comp_Region1_forR!$O214,[3]species_comp_Region1_forR!$Q214)</f>
        <v>8.4868300000000003E-4</v>
      </c>
      <c r="Q280" s="13">
        <f t="shared" si="296"/>
        <v>121.27466121901506</v>
      </c>
      <c r="R280" s="2">
        <f t="shared" si="332"/>
        <v>18501.407156099438</v>
      </c>
      <c r="S280">
        <f t="shared" si="302"/>
        <v>136.01987779769337</v>
      </c>
      <c r="T280" s="6">
        <f t="shared" si="303"/>
        <v>266.598960483479</v>
      </c>
      <c r="V280" s="13">
        <f t="shared" si="297"/>
        <v>346.17508055401504</v>
      </c>
      <c r="W280">
        <f t="shared" si="298"/>
        <v>18502.600016099437</v>
      </c>
      <c r="X280">
        <f t="shared" si="304"/>
        <v>136.02426260082956</v>
      </c>
      <c r="Y280" s="6">
        <f t="shared" si="305"/>
        <v>266.60755469762591</v>
      </c>
      <c r="Z280" s="14">
        <f t="shared" si="331"/>
        <v>0.39293487671942684</v>
      </c>
    </row>
    <row r="281" spans="1:26" x14ac:dyDescent="0.3">
      <c r="A281" t="str">
        <f>'rockfish release'!A280</f>
        <v>SE</v>
      </c>
      <c r="B281">
        <f>'rockfish release'!B280</f>
        <v>2013</v>
      </c>
      <c r="C281" t="str">
        <f>'rockfish release'!C280</f>
        <v>NSEO</v>
      </c>
      <c r="D281">
        <f>'rockfish release'!D280</f>
        <v>622</v>
      </c>
      <c r="E281">
        <f>[1]logbook_release_forR!$E415</f>
        <v>351</v>
      </c>
      <c r="F281">
        <f>IF([3]species_comp_Region1_forR!$G193&gt;49,[3]species_comp_Region1_forR!$AD193,[3]species_comp_Region1_forR!$AF193)</f>
        <v>0.92766652999999999</v>
      </c>
      <c r="G281">
        <f>IF([3]species_comp_Region1_forR!$G193&gt;49,[3]species_comp_Region1_forR!$AE193,[3]species_comp_Region1_forR!$AG193)</f>
        <v>2.7399999999999999E-5</v>
      </c>
      <c r="H281" s="7">
        <f t="shared" si="299"/>
        <v>325.61095203000002</v>
      </c>
      <c r="I281">
        <f t="shared" si="306"/>
        <v>3.3757074</v>
      </c>
      <c r="J281">
        <f t="shared" si="300"/>
        <v>1.837309826893657</v>
      </c>
      <c r="K281" s="6">
        <f t="shared" si="301"/>
        <v>3.6011272607115674</v>
      </c>
      <c r="M281" s="2">
        <f>'rockfish release'!O280</f>
        <v>369.63203917453654</v>
      </c>
      <c r="N281">
        <f>'rockfish release'!P280</f>
        <v>242983.44603740197</v>
      </c>
      <c r="O281">
        <f>IF([3]species_comp_Region1_forR!$D215&gt;49,[3]species_comp_Region1_forR!$N215,[3]species_comp_Region1_forR!$P215)</f>
        <v>0.67973856200000005</v>
      </c>
      <c r="P281">
        <f>IF([3]species_comp_Region1_forR!$D215&gt;49,[3]species_comp_Region1_forR!$O215,[3]species_comp_Region1_forR!$Q215)</f>
        <v>7.1375099999999999E-4</v>
      </c>
      <c r="Q281" s="13">
        <f t="shared" si="296"/>
        <v>251.25315077762716</v>
      </c>
      <c r="R281" s="2">
        <f t="shared" si="332"/>
        <v>112540.11584933664</v>
      </c>
      <c r="S281">
        <f t="shared" si="302"/>
        <v>335.46999247225767</v>
      </c>
      <c r="T281" s="6">
        <f t="shared" si="303"/>
        <v>657.52118524562502</v>
      </c>
      <c r="V281" s="13">
        <f t="shared" si="297"/>
        <v>576.86410280762721</v>
      </c>
      <c r="W281">
        <f t="shared" si="298"/>
        <v>112543.49155673664</v>
      </c>
      <c r="X281">
        <f t="shared" si="304"/>
        <v>335.47502374504222</v>
      </c>
      <c r="Y281" s="6">
        <f t="shared" si="305"/>
        <v>657.53104654028277</v>
      </c>
      <c r="Z281" s="14">
        <f t="shared" si="331"/>
        <v>0.58154948819361107</v>
      </c>
    </row>
    <row r="282" spans="1:26" x14ac:dyDescent="0.3">
      <c r="A282" t="str">
        <f>'rockfish release'!A281</f>
        <v>SE</v>
      </c>
      <c r="B282">
        <f>'rockfish release'!B281</f>
        <v>2014</v>
      </c>
      <c r="C282" t="str">
        <f>'rockfish release'!C281</f>
        <v>NSEO</v>
      </c>
      <c r="D282">
        <f>'rockfish release'!D281</f>
        <v>484</v>
      </c>
      <c r="E282">
        <f>[1]logbook_release_forR!$E416</f>
        <v>294</v>
      </c>
      <c r="F282">
        <f>IF([3]species_comp_Region1_forR!$G194&gt;49,[3]species_comp_Region1_forR!$AD194,[3]species_comp_Region1_forR!$AF194)</f>
        <v>0.93317422400000005</v>
      </c>
      <c r="G282">
        <f>IF([3]species_comp_Region1_forR!$G194&gt;49,[3]species_comp_Region1_forR!$AE194,[3]species_comp_Region1_forR!$AG194)</f>
        <v>2.9799999999999999E-5</v>
      </c>
      <c r="H282" s="7">
        <f t="shared" si="299"/>
        <v>274.353221856</v>
      </c>
      <c r="I282">
        <f t="shared" si="306"/>
        <v>2.5757927999999999</v>
      </c>
      <c r="J282">
        <f t="shared" si="300"/>
        <v>1.6049276619212467</v>
      </c>
      <c r="K282" s="6">
        <f t="shared" si="301"/>
        <v>3.1456582173656433</v>
      </c>
      <c r="M282" s="2">
        <f>'rockfish release'!O281</f>
        <v>438.81476014760153</v>
      </c>
      <c r="N282">
        <f>'rockfish release'!P281</f>
        <v>485417.40023679996</v>
      </c>
      <c r="O282">
        <f>IF([3]species_comp_Region1_forR!$D216&gt;49,[3]species_comp_Region1_forR!$N216,[3]species_comp_Region1_forR!$P216)</f>
        <v>0.77358490599999996</v>
      </c>
      <c r="P282">
        <f>IF([3]species_comp_Region1_forR!$D216&gt;49,[3]species_comp_Region1_forR!$O216,[3]species_comp_Region1_forR!$Q216)</f>
        <v>4.1406899999999998E-4</v>
      </c>
      <c r="Q282" s="13">
        <f t="shared" si="296"/>
        <v>339.46047498019487</v>
      </c>
      <c r="R282" s="2">
        <f t="shared" si="332"/>
        <v>290770.81438186188</v>
      </c>
      <c r="S282">
        <f t="shared" si="302"/>
        <v>539.23168896297432</v>
      </c>
      <c r="T282" s="6">
        <f t="shared" si="303"/>
        <v>1056.8941103674297</v>
      </c>
      <c r="V282" s="13">
        <f t="shared" si="297"/>
        <v>613.81369683619482</v>
      </c>
      <c r="W282">
        <f t="shared" si="298"/>
        <v>290773.39017466188</v>
      </c>
      <c r="X282">
        <f t="shared" si="304"/>
        <v>539.2340773492175</v>
      </c>
      <c r="Y282" s="6">
        <f t="shared" si="305"/>
        <v>1056.8987916044662</v>
      </c>
      <c r="Z282" s="14">
        <f t="shared" si="331"/>
        <v>0.87849795488209836</v>
      </c>
    </row>
    <row r="283" spans="1:26" x14ac:dyDescent="0.3">
      <c r="A283" t="str">
        <f>'rockfish release'!A282</f>
        <v>SE</v>
      </c>
      <c r="B283">
        <f>'rockfish release'!B282</f>
        <v>2015</v>
      </c>
      <c r="C283" t="str">
        <f>'rockfish release'!C282</f>
        <v>NSEO</v>
      </c>
      <c r="D283">
        <f>'rockfish release'!D282</f>
        <v>387</v>
      </c>
      <c r="E283">
        <f>[1]logbook_release_forR!$E417</f>
        <v>196</v>
      </c>
      <c r="F283">
        <f>IF([3]species_comp_Region1_forR!$G195&gt;49,[3]species_comp_Region1_forR!$AD195,[3]species_comp_Region1_forR!$AF195)</f>
        <v>0.95144411900000003</v>
      </c>
      <c r="G283">
        <f>IF([3]species_comp_Region1_forR!$G195&gt;49,[3]species_comp_Region1_forR!$AE195,[3]species_comp_Region1_forR!$AG195)</f>
        <v>1.9300000000000002E-5</v>
      </c>
      <c r="H283" s="7">
        <f t="shared" si="299"/>
        <v>186.48304732400001</v>
      </c>
      <c r="I283">
        <f t="shared" si="306"/>
        <v>0.74142880000000011</v>
      </c>
      <c r="J283">
        <f t="shared" si="300"/>
        <v>0.86106259935036089</v>
      </c>
      <c r="K283" s="6">
        <f t="shared" si="301"/>
        <v>1.6876826947267074</v>
      </c>
      <c r="M283" s="2">
        <f>'rockfish release'!O282</f>
        <v>256.62887511071744</v>
      </c>
      <c r="N283">
        <f>'rockfish release'!P282</f>
        <v>162065.57835954035</v>
      </c>
      <c r="O283">
        <f>IF([3]species_comp_Region1_forR!$D217&gt;49,[3]species_comp_Region1_forR!$N217,[3]species_comp_Region1_forR!$P217)</f>
        <v>0.619808307</v>
      </c>
      <c r="P283">
        <f>IF([3]species_comp_Region1_forR!$D217&gt;49,[3]species_comp_Region1_forR!$O217,[3]species_comp_Region1_forR!$Q217)</f>
        <v>7.5527600000000004E-4</v>
      </c>
      <c r="Q283" s="13">
        <f t="shared" si="296"/>
        <v>159.06070860968822</v>
      </c>
      <c r="R283" s="2">
        <f t="shared" si="332"/>
        <v>62431.636894157993</v>
      </c>
      <c r="S283">
        <f t="shared" si="302"/>
        <v>249.86323637974033</v>
      </c>
      <c r="T283" s="6">
        <f t="shared" si="303"/>
        <v>489.73194330429101</v>
      </c>
      <c r="V283" s="13">
        <f t="shared" si="297"/>
        <v>345.5437559336882</v>
      </c>
      <c r="W283">
        <f t="shared" si="298"/>
        <v>62432.378322957993</v>
      </c>
      <c r="X283">
        <f t="shared" si="304"/>
        <v>249.86472004458332</v>
      </c>
      <c r="Y283" s="6">
        <f t="shared" si="305"/>
        <v>489.73485128738332</v>
      </c>
      <c r="Z283" s="14">
        <f t="shared" si="331"/>
        <v>0.72310587517180824</v>
      </c>
    </row>
    <row r="284" spans="1:26" x14ac:dyDescent="0.3">
      <c r="A284" t="str">
        <f>'rockfish release'!A283</f>
        <v>SE</v>
      </c>
      <c r="B284">
        <f>'rockfish release'!B283</f>
        <v>2016</v>
      </c>
      <c r="C284" t="str">
        <f>'rockfish release'!C283</f>
        <v>NSEO</v>
      </c>
      <c r="D284">
        <f>'rockfish release'!D283</f>
        <v>451</v>
      </c>
      <c r="E284">
        <f>[1]logbook_release_forR!$E418</f>
        <v>146</v>
      </c>
      <c r="F284">
        <f>IF([3]species_comp_Region1_forR!$G196&gt;49,[3]species_comp_Region1_forR!$AD196,[3]species_comp_Region1_forR!$AF196)</f>
        <v>0.90388349499999998</v>
      </c>
      <c r="G284">
        <f>IF([3]species_comp_Region1_forR!$G196&gt;49,[3]species_comp_Region1_forR!$AE196,[3]species_comp_Region1_forR!$AG196)</f>
        <v>4.2200000000000003E-5</v>
      </c>
      <c r="H284" s="7">
        <f t="shared" si="299"/>
        <v>131.96699027</v>
      </c>
      <c r="I284">
        <f t="shared" si="306"/>
        <v>0.89953520000000009</v>
      </c>
      <c r="J284">
        <f t="shared" si="300"/>
        <v>0.94843829530444423</v>
      </c>
      <c r="K284" s="6">
        <f t="shared" si="301"/>
        <v>1.8589390587967107</v>
      </c>
      <c r="M284" s="2">
        <f>'rockfish release'!O283</f>
        <v>306.77275064267349</v>
      </c>
      <c r="N284">
        <f>'rockfish release'!P283</f>
        <v>130376.22836924354</v>
      </c>
      <c r="O284">
        <f>IF([3]species_comp_Region1_forR!$D218&gt;49,[3]species_comp_Region1_forR!$N218,[3]species_comp_Region1_forR!$P218)</f>
        <v>0.67330677299999997</v>
      </c>
      <c r="P284">
        <f>IF([3]species_comp_Region1_forR!$D218&gt;49,[3]species_comp_Region1_forR!$O218,[3]species_comp_Region1_forR!$Q218)</f>
        <v>4.3905099999999998E-4</v>
      </c>
      <c r="Q284" s="13">
        <f t="shared" ref="Q284:Q358" si="357">M284*O284</f>
        <v>206.55217077955214</v>
      </c>
      <c r="R284" s="2">
        <f t="shared" si="332"/>
        <v>59203.582191686</v>
      </c>
      <c r="S284">
        <f t="shared" si="302"/>
        <v>243.31786245914211</v>
      </c>
      <c r="T284" s="6">
        <f t="shared" si="303"/>
        <v>476.90301041991853</v>
      </c>
      <c r="V284" s="13">
        <f t="shared" ref="V284:V358" si="358">Q284+H284</f>
        <v>338.51916104955217</v>
      </c>
      <c r="W284">
        <f t="shared" ref="W284:W358" si="359">R284+I284</f>
        <v>59204.481726885999</v>
      </c>
      <c r="X284">
        <f t="shared" si="304"/>
        <v>243.319710929645</v>
      </c>
      <c r="Y284" s="6">
        <f t="shared" si="305"/>
        <v>476.90663342210416</v>
      </c>
      <c r="Z284" s="14">
        <f t="shared" si="331"/>
        <v>0.71877677522079186</v>
      </c>
    </row>
    <row r="285" spans="1:26" x14ac:dyDescent="0.3">
      <c r="A285" t="str">
        <f>'rockfish release'!A284</f>
        <v>SE</v>
      </c>
      <c r="B285">
        <f>'rockfish release'!B284</f>
        <v>2017</v>
      </c>
      <c r="C285" t="str">
        <f>'rockfish release'!C284</f>
        <v>NSEO</v>
      </c>
      <c r="D285">
        <f>'rockfish release'!D284</f>
        <v>643</v>
      </c>
      <c r="E285">
        <f>[1]logbook_release_forR!$E419</f>
        <v>183</v>
      </c>
      <c r="F285">
        <f>IF([3]species_comp_Region1_forR!$G197&gt;49,[3]species_comp_Region1_forR!$AD197,[3]species_comp_Region1_forR!$AF197)</f>
        <v>0.90132827299999996</v>
      </c>
      <c r="G285">
        <f>IF([3]species_comp_Region1_forR!$G197&gt;49,[3]species_comp_Region1_forR!$AE197,[3]species_comp_Region1_forR!$AG197)</f>
        <v>3.3800000000000002E-5</v>
      </c>
      <c r="H285" s="7">
        <f t="shared" ref="H285:H358" si="360">E285*F285</f>
        <v>164.943073959</v>
      </c>
      <c r="I285">
        <f t="shared" si="306"/>
        <v>1.1319282000000002</v>
      </c>
      <c r="J285">
        <f t="shared" ref="J285:J358" si="361">SQRT(I285)</f>
        <v>1.0639211436944001</v>
      </c>
      <c r="K285" s="6">
        <f t="shared" ref="K285:K358" si="362">(1.96*J285)</f>
        <v>2.085285441641024</v>
      </c>
      <c r="M285" s="2">
        <f>'rockfish release'!O284</f>
        <v>366.29622711991044</v>
      </c>
      <c r="N285">
        <f>'rockfish release'!P284</f>
        <v>282388.67663740244</v>
      </c>
      <c r="O285">
        <f>IF([3]species_comp_Region1_forR!$D219&gt;49,[3]species_comp_Region1_forR!$N219,[3]species_comp_Region1_forR!$P219)</f>
        <v>0.74463937599999996</v>
      </c>
      <c r="P285">
        <f>IF([3]species_comp_Region1_forR!$D219&gt;49,[3]species_comp_Region1_forR!$O219,[3]species_comp_Region1_forR!$Q219)</f>
        <v>3.7138999999999998E-4</v>
      </c>
      <c r="Q285" s="13">
        <f t="shared" si="357"/>
        <v>272.75859399372439</v>
      </c>
      <c r="R285" s="2">
        <f t="shared" si="332"/>
        <v>156735.78294898837</v>
      </c>
      <c r="S285">
        <f t="shared" ref="S285:S358" si="363">SQRT(R285)</f>
        <v>395.89870288874192</v>
      </c>
      <c r="T285" s="6">
        <f t="shared" ref="T285:T358" si="364">(1.96*S285)</f>
        <v>775.96145766193411</v>
      </c>
      <c r="V285" s="13">
        <f t="shared" si="358"/>
        <v>437.70166795272439</v>
      </c>
      <c r="W285">
        <f t="shared" si="359"/>
        <v>156736.91487718836</v>
      </c>
      <c r="X285">
        <f t="shared" ref="X285:X358" si="365">SQRT(W285)</f>
        <v>395.90013245411825</v>
      </c>
      <c r="Y285" s="6">
        <f t="shared" ref="Y285:Y358" si="366">(1.96*X285)</f>
        <v>775.96425961007174</v>
      </c>
      <c r="Z285" s="14">
        <f t="shared" si="331"/>
        <v>0.90449765545988037</v>
      </c>
    </row>
    <row r="286" spans="1:26" x14ac:dyDescent="0.3">
      <c r="A286" t="str">
        <f>'rockfish release'!A285</f>
        <v>SE</v>
      </c>
      <c r="B286">
        <f>'rockfish release'!B285</f>
        <v>2018</v>
      </c>
      <c r="C286" t="str">
        <f>'rockfish release'!C285</f>
        <v>NSEO</v>
      </c>
      <c r="D286">
        <f>'rockfish release'!D285</f>
        <v>1904</v>
      </c>
      <c r="E286">
        <f>[1]logbook_release_forR!$E420</f>
        <v>436</v>
      </c>
      <c r="F286">
        <f>IF([3]species_comp_Region1_forR!$G198&gt;49,[3]species_comp_Region1_forR!$AD198,[3]species_comp_Region1_forR!$AF198)</f>
        <v>0.91278524500000002</v>
      </c>
      <c r="G286">
        <f>IF([3]species_comp_Region1_forR!$G198&gt;49,[3]species_comp_Region1_forR!$AE198,[3]species_comp_Region1_forR!$AG198)</f>
        <v>2.4899999999999999E-5</v>
      </c>
      <c r="H286" s="7">
        <f t="shared" si="360"/>
        <v>397.97436682</v>
      </c>
      <c r="I286">
        <f t="shared" ref="I286:I358" si="367">(E286^2)*G286</f>
        <v>4.7333903999999993</v>
      </c>
      <c r="J286">
        <f t="shared" si="361"/>
        <v>2.1756356312581384</v>
      </c>
      <c r="K286" s="6">
        <f t="shared" si="362"/>
        <v>4.2642458372659515</v>
      </c>
      <c r="M286" s="2">
        <f>'rockfish release'!O285</f>
        <v>2143.616952442575</v>
      </c>
      <c r="N286">
        <f>'rockfish release'!P285</f>
        <v>7364744.4609605307</v>
      </c>
      <c r="O286">
        <f>IF([3]species_comp_Region1_forR!$D220&gt;49,[3]species_comp_Region1_forR!$N220,[3]species_comp_Region1_forR!$P220)</f>
        <v>0.73885350299999997</v>
      </c>
      <c r="P286">
        <f>IF([3]species_comp_Region1_forR!$D220&gt;49,[3]species_comp_Region1_forR!$O220,[3]species_comp_Region1_forR!$Q220)</f>
        <v>4.1052999999999999E-4</v>
      </c>
      <c r="Q286" s="13">
        <f t="shared" si="357"/>
        <v>1583.8188944023809</v>
      </c>
      <c r="R286" s="2">
        <f t="shared" si="332"/>
        <v>4025357.0067882114</v>
      </c>
      <c r="S286">
        <f t="shared" si="363"/>
        <v>2006.3292368871594</v>
      </c>
      <c r="T286" s="6">
        <f t="shared" si="364"/>
        <v>3932.4053042988321</v>
      </c>
      <c r="V286" s="13">
        <f t="shared" si="358"/>
        <v>1981.7932612223808</v>
      </c>
      <c r="W286">
        <f t="shared" si="359"/>
        <v>4025361.7401786116</v>
      </c>
      <c r="X286">
        <f t="shared" si="365"/>
        <v>2006.3304165013826</v>
      </c>
      <c r="Y286" s="6">
        <f t="shared" si="366"/>
        <v>3932.4076163427098</v>
      </c>
      <c r="Z286" s="14">
        <f t="shared" si="331"/>
        <v>1.0123812890875747</v>
      </c>
    </row>
    <row r="287" spans="1:26" x14ac:dyDescent="0.3">
      <c r="A287" t="str">
        <f>'rockfish release'!A286</f>
        <v>SE</v>
      </c>
      <c r="B287">
        <f>'rockfish release'!B286</f>
        <v>2019</v>
      </c>
      <c r="C287" t="str">
        <f>'rockfish release'!C286</f>
        <v>NSEO</v>
      </c>
      <c r="D287">
        <f>'rockfish release'!D286</f>
        <v>2929</v>
      </c>
      <c r="E287">
        <f>[1]logbook_release_forR!$E421</f>
        <v>755</v>
      </c>
      <c r="F287">
        <v>0.88785347043701801</v>
      </c>
      <c r="G287">
        <v>3.20056848183739E-5</v>
      </c>
      <c r="H287" s="7">
        <f t="shared" si="360"/>
        <v>670.32937017994857</v>
      </c>
      <c r="I287">
        <f t="shared" si="367"/>
        <v>18.244040488593583</v>
      </c>
      <c r="J287">
        <f t="shared" si="361"/>
        <v>4.2713043076551669</v>
      </c>
      <c r="K287" s="6">
        <f t="shared" si="362"/>
        <v>8.3717564430041271</v>
      </c>
      <c r="M287" s="2">
        <f>'rockfish release'!O286</f>
        <v>1472.3821313240051</v>
      </c>
      <c r="N287">
        <f>'rockfish release'!P286</f>
        <v>2584682.0500178537</v>
      </c>
      <c r="O287">
        <v>0.77339901477832518</v>
      </c>
      <c r="P287">
        <v>2.8824503078658082E-4</v>
      </c>
      <c r="Q287" s="13">
        <f t="shared" si="357"/>
        <v>1138.7388897431961</v>
      </c>
      <c r="R287" s="2">
        <f t="shared" si="332"/>
        <v>1547387.2334878992</v>
      </c>
      <c r="S287">
        <f t="shared" si="363"/>
        <v>1243.9402049487344</v>
      </c>
      <c r="T287" s="6">
        <f t="shared" si="364"/>
        <v>2438.1228016995192</v>
      </c>
      <c r="V287" s="13">
        <f t="shared" si="358"/>
        <v>1809.0682599231445</v>
      </c>
      <c r="W287">
        <f t="shared" si="359"/>
        <v>1547405.4775283877</v>
      </c>
      <c r="X287">
        <f t="shared" si="365"/>
        <v>1243.9475380933022</v>
      </c>
      <c r="Y287" s="6">
        <f t="shared" si="366"/>
        <v>2438.1371746628724</v>
      </c>
      <c r="Z287" s="14">
        <f t="shared" si="331"/>
        <v>0.6876178006385173</v>
      </c>
    </row>
    <row r="288" spans="1:26" x14ac:dyDescent="0.3">
      <c r="A288" t="str">
        <f>'rockfish release'!A287</f>
        <v>SE</v>
      </c>
      <c r="B288">
        <f>'rockfish release'!B287</f>
        <v>2020</v>
      </c>
      <c r="C288" t="str">
        <f>'rockfish release'!C287</f>
        <v>NSEO</v>
      </c>
      <c r="D288">
        <f>'rockfish release'!D287</f>
        <v>905</v>
      </c>
      <c r="E288">
        <v>160</v>
      </c>
      <c r="F288">
        <v>0.97058823529411764</v>
      </c>
      <c r="G288" t="s">
        <v>208</v>
      </c>
      <c r="H288" s="7">
        <f t="shared" si="360"/>
        <v>155.29411764705881</v>
      </c>
      <c r="I288">
        <f t="shared" si="367"/>
        <v>3.0577232123467262</v>
      </c>
      <c r="J288">
        <f t="shared" si="361"/>
        <v>1.7486346709209235</v>
      </c>
      <c r="K288" s="6">
        <f t="shared" si="362"/>
        <v>3.4273239550050101</v>
      </c>
      <c r="M288" s="2">
        <f>'rockfish release'!O287</f>
        <v>835.79989154013015</v>
      </c>
      <c r="N288">
        <f>'rockfish release'!P287</f>
        <v>610822.33334461227</v>
      </c>
      <c r="O288" s="24" t="str">
        <f>O240</f>
        <v>0.883783783783784</v>
      </c>
      <c r="P288" s="24" t="str">
        <f>P240</f>
        <v>0.000278346903264504</v>
      </c>
      <c r="Q288" s="13">
        <f t="shared" si="357"/>
        <v>738.66639063141247</v>
      </c>
      <c r="R288" s="2">
        <f t="shared" si="332"/>
        <v>477461.76958700211</v>
      </c>
      <c r="S288">
        <f t="shared" si="363"/>
        <v>690.9860849445538</v>
      </c>
      <c r="T288" s="6">
        <f t="shared" si="364"/>
        <v>1354.3327264913255</v>
      </c>
      <c r="V288" s="13">
        <f t="shared" si="358"/>
        <v>893.96050827847125</v>
      </c>
      <c r="W288">
        <f t="shared" si="359"/>
        <v>477464.82731021446</v>
      </c>
      <c r="X288">
        <f t="shared" si="365"/>
        <v>690.98829752045333</v>
      </c>
      <c r="Y288" s="6">
        <f t="shared" si="366"/>
        <v>1354.3370631400885</v>
      </c>
      <c r="Z288" s="14">
        <f t="shared" ref="Z288:Z289" si="368">X288/V288</f>
        <v>0.77295170325936646</v>
      </c>
    </row>
    <row r="289" spans="1:26" x14ac:dyDescent="0.3">
      <c r="A289" t="str">
        <f>'rockfish release'!A288</f>
        <v>SE</v>
      </c>
      <c r="B289">
        <f>'rockfish release'!B288</f>
        <v>2021</v>
      </c>
      <c r="C289" t="str">
        <f>'rockfish release'!C288</f>
        <v>NSEO</v>
      </c>
      <c r="D289">
        <f>'rockfish release'!D288</f>
        <v>1844</v>
      </c>
      <c r="E289">
        <v>564</v>
      </c>
      <c r="F289">
        <v>0.8529411764705882</v>
      </c>
      <c r="G289" t="s">
        <v>209</v>
      </c>
      <c r="H289" s="7">
        <f t="shared" si="360"/>
        <v>481.05882352941177</v>
      </c>
      <c r="I289">
        <f t="shared" si="367"/>
        <v>234.70343985345008</v>
      </c>
      <c r="J289">
        <f t="shared" si="361"/>
        <v>15.320033937738195</v>
      </c>
      <c r="K289" s="6">
        <f t="shared" si="362"/>
        <v>30.027266517966861</v>
      </c>
      <c r="M289" s="2">
        <f>'rockfish release'!O288</f>
        <v>2451.4791994603102</v>
      </c>
      <c r="N289">
        <f>'rockfish release'!P288</f>
        <v>3504073.3417063295</v>
      </c>
      <c r="O289" s="24" t="str">
        <f>O241</f>
        <v>0.897872340425532</v>
      </c>
      <c r="P289" s="24" t="str">
        <f>P241</f>
        <v>0.000195517272333283</v>
      </c>
      <c r="Q289" s="13">
        <f t="shared" si="357"/>
        <v>2201.1153663239384</v>
      </c>
      <c r="R289" s="2">
        <f t="shared" si="332"/>
        <v>2826755.5309852115</v>
      </c>
      <c r="S289">
        <f t="shared" si="363"/>
        <v>1681.2957892605368</v>
      </c>
      <c r="T289" s="6">
        <f t="shared" si="364"/>
        <v>3295.3397469506522</v>
      </c>
      <c r="V289" s="13">
        <f t="shared" si="358"/>
        <v>2682.1741898533501</v>
      </c>
      <c r="W289">
        <f t="shared" si="359"/>
        <v>2826990.2344250651</v>
      </c>
      <c r="X289">
        <f t="shared" si="365"/>
        <v>1681.3655861903042</v>
      </c>
      <c r="Y289" s="6">
        <f t="shared" si="366"/>
        <v>3295.4765489329961</v>
      </c>
      <c r="Z289" s="14">
        <f t="shared" si="368"/>
        <v>0.62686666382478096</v>
      </c>
    </row>
    <row r="290" spans="1:26" x14ac:dyDescent="0.3">
      <c r="A290" t="s">
        <v>148</v>
      </c>
      <c r="B290">
        <v>2022</v>
      </c>
      <c r="C290" t="s">
        <v>28</v>
      </c>
      <c r="D290">
        <f>'rockfish release'!D289</f>
        <v>2833</v>
      </c>
      <c r="E290">
        <v>464</v>
      </c>
      <c r="F290" t="s">
        <v>185</v>
      </c>
      <c r="G290" t="s">
        <v>210</v>
      </c>
      <c r="H290" s="7">
        <f t="shared" ref="H290" si="369">E290*F290</f>
        <v>403.23033707865187</v>
      </c>
      <c r="I290">
        <f t="shared" ref="I290" si="370">(E290^2)*G290</f>
        <v>8.0898552868706908</v>
      </c>
      <c r="J290">
        <f t="shared" ref="J290" si="371">SQRT(I290)</f>
        <v>2.8442670913384154</v>
      </c>
      <c r="K290" s="6">
        <f t="shared" ref="K290" si="372">(1.96*J290)</f>
        <v>5.5747634990232937</v>
      </c>
      <c r="M290" s="2">
        <f>'rockfish release'!O289</f>
        <v>1656.4804517810599</v>
      </c>
      <c r="N290">
        <f>'rockfish release'!P289</f>
        <v>4382038.1442882633</v>
      </c>
      <c r="O290" t="s">
        <v>186</v>
      </c>
      <c r="P290" t="s">
        <v>187</v>
      </c>
      <c r="Q290" s="13">
        <f t="shared" ref="Q290" si="373">M290*O290</f>
        <v>1487.2313621425608</v>
      </c>
      <c r="R290" s="2">
        <f t="shared" si="332"/>
        <v>3533748.6749145095</v>
      </c>
      <c r="S290">
        <f t="shared" ref="S290" si="374">SQRT(R290)</f>
        <v>1879.826767261949</v>
      </c>
      <c r="T290" s="6">
        <f t="shared" ref="T290" si="375">(1.96*S290)</f>
        <v>3684.4604638334199</v>
      </c>
      <c r="V290" s="13">
        <f t="shared" ref="V290" si="376">Q290+H290</f>
        <v>1890.4616992212127</v>
      </c>
      <c r="W290">
        <f t="shared" ref="W290" si="377">R290+I290</f>
        <v>3533756.7647697963</v>
      </c>
      <c r="X290">
        <f t="shared" ref="X290" si="378">SQRT(W290)</f>
        <v>1879.8289190162482</v>
      </c>
      <c r="Y290" s="6">
        <f t="shared" ref="Y290" si="379">(1.96*X290)</f>
        <v>3684.4646812718465</v>
      </c>
      <c r="Z290" s="14">
        <f t="shared" ref="Z290" si="380">X290/V290</f>
        <v>0.99437556433470997</v>
      </c>
    </row>
    <row r="291" spans="1:26" x14ac:dyDescent="0.3">
      <c r="A291" t="str">
        <f>'rockfish release'!A290</f>
        <v>SE</v>
      </c>
      <c r="B291">
        <f>'rockfish release'!B290</f>
        <v>1999</v>
      </c>
      <c r="C291" t="str">
        <f>'rockfish release'!C290</f>
        <v>SSEI</v>
      </c>
      <c r="D291">
        <f>'rockfish release'!D290</f>
        <v>6832</v>
      </c>
      <c r="E291">
        <f>[1]logbook_release_forR!$E422</f>
        <v>4335</v>
      </c>
      <c r="F291" s="29">
        <v>0.82777370100000003</v>
      </c>
      <c r="G291" s="29">
        <v>4.4111050000000002E-3</v>
      </c>
      <c r="H291" s="7">
        <f t="shared" si="360"/>
        <v>3588.3989938350001</v>
      </c>
      <c r="I291">
        <f t="shared" si="367"/>
        <v>82894.477658625008</v>
      </c>
      <c r="J291">
        <f t="shared" si="361"/>
        <v>287.9140108758603</v>
      </c>
      <c r="K291" s="6">
        <f t="shared" si="362"/>
        <v>564.31146131668618</v>
      </c>
      <c r="M291" s="2">
        <f>'rockfish release'!O290</f>
        <v>12089.487167467538</v>
      </c>
      <c r="N291">
        <f>'rockfish release'!P290</f>
        <v>29974833.127591703</v>
      </c>
      <c r="O291" s="29">
        <v>0.102415992</v>
      </c>
      <c r="P291" s="29">
        <v>1.7392600000000001E-3</v>
      </c>
      <c r="Q291" s="13">
        <f t="shared" si="357"/>
        <v>1238.1568210274579</v>
      </c>
      <c r="R291" s="2">
        <f t="shared" si="332"/>
        <v>620743.87730371347</v>
      </c>
      <c r="S291">
        <f t="shared" si="363"/>
        <v>787.87300836093721</v>
      </c>
      <c r="T291" s="6">
        <f t="shared" si="364"/>
        <v>1544.231096387437</v>
      </c>
      <c r="V291" s="13">
        <f t="shared" si="358"/>
        <v>4826.5558148624577</v>
      </c>
      <c r="W291">
        <f t="shared" si="359"/>
        <v>703638.35496233846</v>
      </c>
      <c r="X291">
        <f t="shared" si="365"/>
        <v>838.83154146845152</v>
      </c>
      <c r="Y291" s="6">
        <f t="shared" si="366"/>
        <v>1644.1098212781649</v>
      </c>
      <c r="Z291" s="14">
        <f t="shared" si="331"/>
        <v>0.17379505669144649</v>
      </c>
    </row>
    <row r="292" spans="1:26" x14ac:dyDescent="0.3">
      <c r="A292" t="str">
        <f>'rockfish release'!A291</f>
        <v>SE</v>
      </c>
      <c r="B292">
        <f>'rockfish release'!B291</f>
        <v>2000</v>
      </c>
      <c r="C292" t="str">
        <f>'rockfish release'!C291</f>
        <v>SSEI</v>
      </c>
      <c r="D292">
        <f>'rockfish release'!D291</f>
        <v>9811</v>
      </c>
      <c r="E292">
        <f>[1]logbook_release_forR!$E423</f>
        <v>5405</v>
      </c>
      <c r="F292" s="29">
        <v>0.82777370100000003</v>
      </c>
      <c r="G292" s="29">
        <v>4.4111050000000002E-3</v>
      </c>
      <c r="H292" s="7">
        <f t="shared" si="360"/>
        <v>4474.1168539050004</v>
      </c>
      <c r="I292">
        <f t="shared" si="367"/>
        <v>128866.13174762501</v>
      </c>
      <c r="J292">
        <f t="shared" si="361"/>
        <v>358.97929153034022</v>
      </c>
      <c r="K292" s="6">
        <f t="shared" si="362"/>
        <v>703.59941139946682</v>
      </c>
      <c r="M292" s="2">
        <f>'rockfish release'!O291</f>
        <v>17360.942418036298</v>
      </c>
      <c r="N292">
        <f>'rockfish release'!P291</f>
        <v>61814108.496673249</v>
      </c>
      <c r="O292" s="29">
        <v>0.102415992</v>
      </c>
      <c r="P292" s="29">
        <v>1.7392600000000001E-3</v>
      </c>
      <c r="Q292" s="13">
        <f t="shared" si="357"/>
        <v>1778.0381397980661</v>
      </c>
      <c r="R292" s="2">
        <f t="shared" si="332"/>
        <v>1280098.1815967902</v>
      </c>
      <c r="S292">
        <f t="shared" si="363"/>
        <v>1131.4142396119955</v>
      </c>
      <c r="T292" s="6">
        <f t="shared" si="364"/>
        <v>2217.571909639511</v>
      </c>
      <c r="V292" s="13">
        <f t="shared" si="358"/>
        <v>6252.1549937030668</v>
      </c>
      <c r="W292">
        <f t="shared" si="359"/>
        <v>1408964.3133444153</v>
      </c>
      <c r="X292">
        <f t="shared" si="365"/>
        <v>1186.9980258384658</v>
      </c>
      <c r="Y292" s="6">
        <f t="shared" si="366"/>
        <v>2326.5161306433929</v>
      </c>
      <c r="Z292" s="14">
        <f t="shared" si="331"/>
        <v>0.18985422258948556</v>
      </c>
    </row>
    <row r="293" spans="1:26" x14ac:dyDescent="0.3">
      <c r="A293" t="str">
        <f>'rockfish release'!A292</f>
        <v>SE</v>
      </c>
      <c r="B293">
        <f>'rockfish release'!B292</f>
        <v>2001</v>
      </c>
      <c r="C293" t="str">
        <f>'rockfish release'!C292</f>
        <v>SSEI</v>
      </c>
      <c r="D293">
        <f>'rockfish release'!D292</f>
        <v>8166</v>
      </c>
      <c r="E293">
        <f>[1]logbook_release_forR!$E424</f>
        <v>4411</v>
      </c>
      <c r="F293" s="29">
        <v>0.82777370100000003</v>
      </c>
      <c r="G293" s="29">
        <v>4.4111050000000002E-3</v>
      </c>
      <c r="H293" s="7">
        <f t="shared" si="360"/>
        <v>3651.3097951110003</v>
      </c>
      <c r="I293">
        <f t="shared" si="367"/>
        <v>85826.521507705009</v>
      </c>
      <c r="J293">
        <f t="shared" si="361"/>
        <v>292.96163828683274</v>
      </c>
      <c r="K293" s="6">
        <f t="shared" si="362"/>
        <v>574.2048110421922</v>
      </c>
      <c r="M293" s="2">
        <f>'rockfish release'!O292</f>
        <v>14450.051552918605</v>
      </c>
      <c r="N293">
        <f>'rockfish release'!P292</f>
        <v>42823268.297247358</v>
      </c>
      <c r="O293" s="29">
        <v>0.102415992</v>
      </c>
      <c r="P293" s="29">
        <v>1.7392600000000001E-3</v>
      </c>
      <c r="Q293" s="13">
        <f t="shared" si="357"/>
        <v>1479.9163642432993</v>
      </c>
      <c r="R293" s="2">
        <f t="shared" si="332"/>
        <v>886820.00291710184</v>
      </c>
      <c r="S293">
        <f t="shared" si="363"/>
        <v>941.71120993492582</v>
      </c>
      <c r="T293" s="6">
        <f t="shared" si="364"/>
        <v>1845.7539714724546</v>
      </c>
      <c r="V293" s="13">
        <f t="shared" si="358"/>
        <v>5131.2261593542999</v>
      </c>
      <c r="W293">
        <f t="shared" si="359"/>
        <v>972646.52442480682</v>
      </c>
      <c r="X293">
        <f t="shared" si="365"/>
        <v>986.22843420011316</v>
      </c>
      <c r="Y293" s="6">
        <f t="shared" si="366"/>
        <v>1933.0077310322217</v>
      </c>
      <c r="Z293" s="14">
        <f t="shared" si="331"/>
        <v>0.19220131866575485</v>
      </c>
    </row>
    <row r="294" spans="1:26" x14ac:dyDescent="0.3">
      <c r="A294" t="str">
        <f>'rockfish release'!A293</f>
        <v>SE</v>
      </c>
      <c r="B294">
        <f>'rockfish release'!B293</f>
        <v>2002</v>
      </c>
      <c r="C294" t="str">
        <f>'rockfish release'!C293</f>
        <v>SSEI</v>
      </c>
      <c r="D294">
        <f>'rockfish release'!D293</f>
        <v>8332</v>
      </c>
      <c r="E294">
        <f>[1]logbook_release_forR!$E425</f>
        <v>4808</v>
      </c>
      <c r="F294" s="29">
        <v>0.82777370100000003</v>
      </c>
      <c r="G294" s="29">
        <v>4.4111050000000002E-3</v>
      </c>
      <c r="H294" s="7">
        <f t="shared" si="360"/>
        <v>3979.9359544080003</v>
      </c>
      <c r="I294">
        <f t="shared" si="367"/>
        <v>101970.91437472</v>
      </c>
      <c r="J294">
        <f t="shared" si="361"/>
        <v>319.32884989414907</v>
      </c>
      <c r="K294" s="6">
        <f t="shared" si="362"/>
        <v>625.88454579253221</v>
      </c>
      <c r="M294" s="2">
        <f>'rockfish release'!O293</f>
        <v>14743.794947210117</v>
      </c>
      <c r="N294">
        <f>'rockfish release'!P293</f>
        <v>44582003.457398176</v>
      </c>
      <c r="O294" s="29">
        <v>0.102415992</v>
      </c>
      <c r="P294" s="29">
        <v>1.7392600000000001E-3</v>
      </c>
      <c r="Q294" s="13">
        <f t="shared" si="357"/>
        <v>1510.0003853631117</v>
      </c>
      <c r="R294" s="2">
        <f t="shared" si="332"/>
        <v>923241.35938688833</v>
      </c>
      <c r="S294">
        <f t="shared" si="363"/>
        <v>960.85449438866044</v>
      </c>
      <c r="T294" s="6">
        <f t="shared" si="364"/>
        <v>1883.2748090017744</v>
      </c>
      <c r="V294" s="13">
        <f t="shared" si="358"/>
        <v>5489.9363397711122</v>
      </c>
      <c r="W294">
        <f t="shared" si="359"/>
        <v>1025212.2737616083</v>
      </c>
      <c r="X294">
        <f t="shared" si="365"/>
        <v>1012.527665677145</v>
      </c>
      <c r="Y294" s="6">
        <f t="shared" si="366"/>
        <v>1984.5542247272042</v>
      </c>
      <c r="Z294" s="14">
        <f t="shared" si="331"/>
        <v>0.18443340742260039</v>
      </c>
    </row>
    <row r="295" spans="1:26" x14ac:dyDescent="0.3">
      <c r="A295" t="str">
        <f>'rockfish release'!A294</f>
        <v>SE</v>
      </c>
      <c r="B295">
        <f>'rockfish release'!B294</f>
        <v>2003</v>
      </c>
      <c r="C295" t="str">
        <f>'rockfish release'!C294</f>
        <v>SSEI</v>
      </c>
      <c r="D295">
        <f>'rockfish release'!D294</f>
        <v>8078</v>
      </c>
      <c r="E295">
        <f>[1]logbook_release_forR!$E426</f>
        <v>4622</v>
      </c>
      <c r="F295" s="29">
        <v>0.82777370100000003</v>
      </c>
      <c r="G295" s="29">
        <v>4.4111050000000002E-3</v>
      </c>
      <c r="H295" s="7">
        <f t="shared" si="360"/>
        <v>3825.9700460220001</v>
      </c>
      <c r="I295">
        <f t="shared" si="367"/>
        <v>94233.924426819998</v>
      </c>
      <c r="J295">
        <f t="shared" si="361"/>
        <v>306.97544596729557</v>
      </c>
      <c r="K295" s="6">
        <f t="shared" si="362"/>
        <v>601.67187409589928</v>
      </c>
      <c r="M295" s="2">
        <f>'rockfish release'!O294</f>
        <v>14294.332163173705</v>
      </c>
      <c r="N295">
        <f>'rockfish release'!P294</f>
        <v>41905280.915479615</v>
      </c>
      <c r="O295" s="29">
        <v>0.102415992</v>
      </c>
      <c r="P295" s="29">
        <v>1.7392600000000001E-3</v>
      </c>
      <c r="Q295" s="13">
        <f t="shared" si="357"/>
        <v>1463.9682084689409</v>
      </c>
      <c r="R295" s="2">
        <f t="shared" si="332"/>
        <v>867809.55357618909</v>
      </c>
      <c r="S295">
        <f t="shared" si="363"/>
        <v>931.56296275463262</v>
      </c>
      <c r="T295" s="6">
        <f t="shared" si="364"/>
        <v>1825.8634069990799</v>
      </c>
      <c r="V295" s="13">
        <f t="shared" si="358"/>
        <v>5289.9382544909413</v>
      </c>
      <c r="W295">
        <f t="shared" si="359"/>
        <v>962043.47800300911</v>
      </c>
      <c r="X295">
        <f t="shared" si="365"/>
        <v>980.83815076851954</v>
      </c>
      <c r="Y295" s="6">
        <f t="shared" si="366"/>
        <v>1922.4427755062982</v>
      </c>
      <c r="Z295" s="14">
        <f t="shared" si="331"/>
        <v>0.18541580328198123</v>
      </c>
    </row>
    <row r="296" spans="1:26" x14ac:dyDescent="0.3">
      <c r="A296" t="str">
        <f>'rockfish release'!A295</f>
        <v>SE</v>
      </c>
      <c r="B296">
        <f>'rockfish release'!B295</f>
        <v>2004</v>
      </c>
      <c r="C296" t="str">
        <f>'rockfish release'!C295</f>
        <v>SSEI</v>
      </c>
      <c r="D296">
        <f>'rockfish release'!D295</f>
        <v>6002</v>
      </c>
      <c r="E296">
        <f>[1]logbook_release_forR!$E427</f>
        <v>3161</v>
      </c>
      <c r="F296" s="29">
        <v>0.82777370100000003</v>
      </c>
      <c r="G296" s="29">
        <v>4.4111050000000002E-3</v>
      </c>
      <c r="H296" s="7">
        <f t="shared" si="360"/>
        <v>2616.5926688610002</v>
      </c>
      <c r="I296">
        <f t="shared" si="367"/>
        <v>44075.412682705006</v>
      </c>
      <c r="J296">
        <f t="shared" si="361"/>
        <v>209.94145060636549</v>
      </c>
      <c r="K296" s="6">
        <f t="shared" si="362"/>
        <v>411.48524318847637</v>
      </c>
      <c r="M296" s="2">
        <f>'rockfish release'!O295</f>
        <v>10620.770196009977</v>
      </c>
      <c r="N296">
        <f>'rockfish release'!P295</f>
        <v>23134123.027768828</v>
      </c>
      <c r="O296" s="29">
        <v>0.102415992</v>
      </c>
      <c r="P296" s="29">
        <v>1.7392600000000001E-3</v>
      </c>
      <c r="Q296" s="13">
        <f t="shared" si="357"/>
        <v>1087.7367154283961</v>
      </c>
      <c r="R296" s="2">
        <f t="shared" si="332"/>
        <v>479080.73967089714</v>
      </c>
      <c r="S296">
        <f t="shared" si="363"/>
        <v>692.15658609226364</v>
      </c>
      <c r="T296" s="6">
        <f t="shared" si="364"/>
        <v>1356.6269087408366</v>
      </c>
      <c r="V296" s="13">
        <f t="shared" si="358"/>
        <v>3704.3293842893963</v>
      </c>
      <c r="W296">
        <f t="shared" si="359"/>
        <v>523156.15235360211</v>
      </c>
      <c r="X296">
        <f t="shared" si="365"/>
        <v>723.29534241110809</v>
      </c>
      <c r="Y296" s="6">
        <f t="shared" si="366"/>
        <v>1417.6588711257718</v>
      </c>
      <c r="Z296" s="14">
        <f t="shared" si="331"/>
        <v>0.19525675699323866</v>
      </c>
    </row>
    <row r="297" spans="1:26" x14ac:dyDescent="0.3">
      <c r="A297" t="str">
        <f>'rockfish release'!A296</f>
        <v>SE</v>
      </c>
      <c r="B297">
        <f>'rockfish release'!B296</f>
        <v>2005</v>
      </c>
      <c r="C297" t="str">
        <f>'rockfish release'!C296</f>
        <v>SSEI</v>
      </c>
      <c r="D297">
        <f>'rockfish release'!D296</f>
        <v>9401</v>
      </c>
      <c r="E297">
        <f>[1]logbook_release_forR!$E428</f>
        <v>4727</v>
      </c>
      <c r="F297" s="29">
        <v>0.82777370100000003</v>
      </c>
      <c r="G297" s="29">
        <v>4.4111050000000002E-3</v>
      </c>
      <c r="H297" s="7">
        <f t="shared" si="360"/>
        <v>3912.8862846270004</v>
      </c>
      <c r="I297">
        <f t="shared" si="367"/>
        <v>98564.063594545005</v>
      </c>
      <c r="J297">
        <f t="shared" si="361"/>
        <v>313.94914173245485</v>
      </c>
      <c r="K297" s="6">
        <f t="shared" si="362"/>
        <v>615.34031779561144</v>
      </c>
      <c r="M297" s="2">
        <f>'rockfish release'!O296</f>
        <v>16635.431624906661</v>
      </c>
      <c r="N297">
        <f>'rockfish release'!P296</f>
        <v>56755658.12675067</v>
      </c>
      <c r="O297" s="29">
        <v>0.102415992</v>
      </c>
      <c r="P297" s="29">
        <v>1.7392600000000001E-3</v>
      </c>
      <c r="Q297" s="13">
        <f t="shared" si="357"/>
        <v>1703.7342322129875</v>
      </c>
      <c r="R297" s="2">
        <f t="shared" si="332"/>
        <v>1175343.5668702186</v>
      </c>
      <c r="S297">
        <f t="shared" si="363"/>
        <v>1084.1326334310847</v>
      </c>
      <c r="T297" s="6">
        <f t="shared" si="364"/>
        <v>2124.8999615249259</v>
      </c>
      <c r="V297" s="13">
        <f t="shared" si="358"/>
        <v>5616.6205168399883</v>
      </c>
      <c r="W297">
        <f t="shared" si="359"/>
        <v>1273907.6304647636</v>
      </c>
      <c r="X297">
        <f t="shared" si="365"/>
        <v>1128.6751660529985</v>
      </c>
      <c r="Y297" s="6">
        <f t="shared" si="366"/>
        <v>2212.2033254638773</v>
      </c>
      <c r="Z297" s="14">
        <f t="shared" si="331"/>
        <v>0.20095271928537045</v>
      </c>
    </row>
    <row r="298" spans="1:26" x14ac:dyDescent="0.3">
      <c r="A298" t="str">
        <f>'rockfish release'!A297</f>
        <v>SE</v>
      </c>
      <c r="B298">
        <f>'rockfish release'!B297</f>
        <v>2006</v>
      </c>
      <c r="C298" t="str">
        <f>'rockfish release'!C297</f>
        <v>SSEI</v>
      </c>
      <c r="D298">
        <f>'rockfish release'!D297</f>
        <v>6626</v>
      </c>
      <c r="E298">
        <f>[1]logbook_release_forR!$E429</f>
        <v>3549</v>
      </c>
      <c r="F298">
        <f>IF([3]species_comp_Region1_forR!$G230&gt;49,[3]species_comp_Region1_forR!$AD230,[3]species_comp_Region1_forR!$AF230)</f>
        <v>0.87912087900000002</v>
      </c>
      <c r="G298">
        <f>IF([3]species_comp_Region1_forR!$G230&gt;49,[3]species_comp_Region1_forR!$AE230,[3]species_comp_Region1_forR!$AG230)</f>
        <v>2.9274800000000001E-4</v>
      </c>
      <c r="H298" s="7">
        <f t="shared" si="360"/>
        <v>3119.999999571</v>
      </c>
      <c r="I298">
        <f t="shared" si="367"/>
        <v>3687.2784519480001</v>
      </c>
      <c r="J298">
        <f t="shared" si="361"/>
        <v>60.722964782263389</v>
      </c>
      <c r="K298" s="6">
        <f t="shared" si="362"/>
        <v>119.01701097323624</v>
      </c>
      <c r="M298" s="2">
        <f>'rockfish release'!O297</f>
        <v>11724.962232382888</v>
      </c>
      <c r="N298">
        <f>'rockfish release'!P297</f>
        <v>28194469.131746352</v>
      </c>
      <c r="O298">
        <f>IF([3]species_comp_Region1_forR!$D252&gt;49,[3]species_comp_Region1_forR!$N252,[3]species_comp_Region1_forR!$P252)</f>
        <v>9.9099098999999996E-2</v>
      </c>
      <c r="P298">
        <f>IF([3]species_comp_Region1_forR!$D252&gt;49,[3]species_comp_Region1_forR!$O252,[3]species_comp_Region1_forR!$Q252)</f>
        <v>7.3200000000000004E-5</v>
      </c>
      <c r="Q298" s="13">
        <f t="shared" si="357"/>
        <v>1161.9331930381727</v>
      </c>
      <c r="R298" s="2">
        <f t="shared" si="332"/>
        <v>289014.47556000936</v>
      </c>
      <c r="S298">
        <f t="shared" si="363"/>
        <v>537.60066551298962</v>
      </c>
      <c r="T298" s="6">
        <f t="shared" si="364"/>
        <v>1053.6973044054596</v>
      </c>
      <c r="V298" s="13">
        <f t="shared" si="358"/>
        <v>4281.9331926091727</v>
      </c>
      <c r="W298">
        <f t="shared" si="359"/>
        <v>292701.75401195738</v>
      </c>
      <c r="X298">
        <f t="shared" si="365"/>
        <v>541.01918081705514</v>
      </c>
      <c r="Y298" s="6">
        <f t="shared" si="366"/>
        <v>1060.397594401428</v>
      </c>
      <c r="Z298" s="14">
        <f t="shared" si="331"/>
        <v>0.12634928114966409</v>
      </c>
    </row>
    <row r="299" spans="1:26" x14ac:dyDescent="0.3">
      <c r="A299" t="str">
        <f>'rockfish release'!A298</f>
        <v>SE</v>
      </c>
      <c r="B299">
        <f>'rockfish release'!B298</f>
        <v>2007</v>
      </c>
      <c r="C299" t="str">
        <f>'rockfish release'!C298</f>
        <v>SSEI</v>
      </c>
      <c r="D299">
        <f>'rockfish release'!D298</f>
        <v>3895</v>
      </c>
      <c r="E299">
        <f>[1]logbook_release_forR!$E430</f>
        <v>1963</v>
      </c>
      <c r="F299">
        <f>IF([3]species_comp_Region1_forR!$G231&gt;49,[3]species_comp_Region1_forR!$AD231,[3]species_comp_Region1_forR!$AF231)</f>
        <v>0.735294118</v>
      </c>
      <c r="G299">
        <f>IF([3]species_comp_Region1_forR!$G231&gt;49,[3]species_comp_Region1_forR!$AE231,[3]species_comp_Region1_forR!$AG231)</f>
        <v>9.5880100000000001E-4</v>
      </c>
      <c r="H299" s="7">
        <f t="shared" si="360"/>
        <v>1443.3823536340001</v>
      </c>
      <c r="I299">
        <f t="shared" si="367"/>
        <v>3694.614050569</v>
      </c>
      <c r="J299">
        <f t="shared" si="361"/>
        <v>60.783336948287072</v>
      </c>
      <c r="K299" s="6">
        <f t="shared" si="362"/>
        <v>119.13534041864266</v>
      </c>
      <c r="M299" s="2">
        <f>'rockfish release'!O298</f>
        <v>6892.3525347315644</v>
      </c>
      <c r="N299">
        <f>'rockfish release'!P298</f>
        <v>9742624.9121934529</v>
      </c>
      <c r="O299">
        <f>IF([3]species_comp_Region1_forR!$D253&gt;49,[3]species_comp_Region1_forR!$N253,[3]species_comp_Region1_forR!$P253)</f>
        <v>7.7938404000000003E-2</v>
      </c>
      <c r="P299">
        <f>IF([3]species_comp_Region1_forR!$D253&gt;49,[3]species_comp_Region1_forR!$O253,[3]species_comp_Region1_forR!$Q253)</f>
        <v>4.5200000000000001E-5</v>
      </c>
      <c r="Q299" s="13">
        <f t="shared" si="357"/>
        <v>537.17895636233277</v>
      </c>
      <c r="R299" s="2">
        <f t="shared" si="332"/>
        <v>61768.121387560161</v>
      </c>
      <c r="S299">
        <f t="shared" si="363"/>
        <v>248.53193232975147</v>
      </c>
      <c r="T299" s="6">
        <f t="shared" si="364"/>
        <v>487.12258736631287</v>
      </c>
      <c r="V299" s="13">
        <f t="shared" si="358"/>
        <v>1980.561309996333</v>
      </c>
      <c r="W299">
        <f t="shared" si="359"/>
        <v>65462.735438129159</v>
      </c>
      <c r="X299">
        <f t="shared" si="365"/>
        <v>255.85686513777418</v>
      </c>
      <c r="Y299" s="6">
        <f t="shared" si="366"/>
        <v>501.4794556700374</v>
      </c>
      <c r="Z299" s="14">
        <f t="shared" si="331"/>
        <v>0.12918401659489545</v>
      </c>
    </row>
    <row r="300" spans="1:26" x14ac:dyDescent="0.3">
      <c r="A300" t="str">
        <f>'rockfish release'!A299</f>
        <v>SE</v>
      </c>
      <c r="B300">
        <f>'rockfish release'!B299</f>
        <v>2008</v>
      </c>
      <c r="C300" t="str">
        <f>'rockfish release'!C299</f>
        <v>SSEI</v>
      </c>
      <c r="D300">
        <f>'rockfish release'!D299</f>
        <v>3127</v>
      </c>
      <c r="E300">
        <f>[1]logbook_release_forR!$E431</f>
        <v>1812</v>
      </c>
      <c r="F300">
        <f>IF([3]species_comp_Region1_forR!$G232&gt;49,[3]species_comp_Region1_forR!$AD232,[3]species_comp_Region1_forR!$AF232)</f>
        <v>0.90157480300000004</v>
      </c>
      <c r="G300">
        <f>IF([3]species_comp_Region1_forR!$G232&gt;49,[3]species_comp_Region1_forR!$AE232,[3]species_comp_Region1_forR!$AG232)</f>
        <v>3.5074200000000002E-4</v>
      </c>
      <c r="H300" s="7">
        <f t="shared" si="360"/>
        <v>1633.653543036</v>
      </c>
      <c r="I300">
        <f t="shared" si="367"/>
        <v>1151.6066412480002</v>
      </c>
      <c r="J300">
        <f t="shared" si="361"/>
        <v>33.935330280520333</v>
      </c>
      <c r="K300" s="6">
        <f t="shared" si="362"/>
        <v>66.513247349819849</v>
      </c>
      <c r="M300" s="2">
        <f>'rockfish release'!O299</f>
        <v>5533.3469515033648</v>
      </c>
      <c r="N300">
        <f>'rockfish release'!P299</f>
        <v>6279380.8058480714</v>
      </c>
      <c r="O300">
        <f>IF([3]species_comp_Region1_forR!$D254&gt;49,[3]species_comp_Region1_forR!$N254,[3]species_comp_Region1_forR!$P254)</f>
        <v>0.12551953399999999</v>
      </c>
      <c r="P300">
        <f>IF([3]species_comp_Region1_forR!$D254&gt;49,[3]species_comp_Region1_forR!$O254,[3]species_comp_Region1_forR!$Q254)</f>
        <v>9.1299999999999997E-5</v>
      </c>
      <c r="Q300" s="13">
        <f t="shared" si="357"/>
        <v>694.54313081302291</v>
      </c>
      <c r="R300" s="2">
        <f t="shared" si="332"/>
        <v>102301.33228928626</v>
      </c>
      <c r="S300">
        <f t="shared" si="363"/>
        <v>319.84579454681949</v>
      </c>
      <c r="T300" s="6">
        <f t="shared" si="364"/>
        <v>626.89775731176621</v>
      </c>
      <c r="V300" s="13">
        <f t="shared" si="358"/>
        <v>2328.1966738490228</v>
      </c>
      <c r="W300">
        <f t="shared" si="359"/>
        <v>103452.93893053426</v>
      </c>
      <c r="X300">
        <f t="shared" si="365"/>
        <v>321.64100940417137</v>
      </c>
      <c r="Y300" s="6">
        <f t="shared" si="366"/>
        <v>630.41637843217586</v>
      </c>
      <c r="Z300" s="14">
        <f t="shared" si="331"/>
        <v>0.13815027442352101</v>
      </c>
    </row>
    <row r="301" spans="1:26" x14ac:dyDescent="0.3">
      <c r="A301" t="str">
        <f>'rockfish release'!A300</f>
        <v>SE</v>
      </c>
      <c r="B301">
        <f>'rockfish release'!B300</f>
        <v>2009</v>
      </c>
      <c r="C301" t="str">
        <f>'rockfish release'!C300</f>
        <v>SSEI</v>
      </c>
      <c r="D301">
        <f>'rockfish release'!D300</f>
        <v>1615</v>
      </c>
      <c r="E301">
        <f>[1]logbook_release_forR!$E432</f>
        <v>889</v>
      </c>
      <c r="F301">
        <f>IF([3]species_comp_Region1_forR!$G233&gt;49,[3]species_comp_Region1_forR!$AD233,[3]species_comp_Region1_forR!$AF233)</f>
        <v>0.85066666700000004</v>
      </c>
      <c r="G301">
        <f>IF([3]species_comp_Region1_forR!$G233&gt;49,[3]species_comp_Region1_forR!$AE233,[3]species_comp_Region1_forR!$AG233)</f>
        <v>3.3965999999999998E-4</v>
      </c>
      <c r="H301" s="7">
        <f t="shared" si="360"/>
        <v>756.24266696300003</v>
      </c>
      <c r="I301">
        <f t="shared" si="367"/>
        <v>268.44043085999999</v>
      </c>
      <c r="J301">
        <f t="shared" si="361"/>
        <v>16.384151819975301</v>
      </c>
      <c r="K301" s="6">
        <f t="shared" si="362"/>
        <v>32.11293756715159</v>
      </c>
      <c r="M301" s="2">
        <f>'rockfish release'!O300</f>
        <v>2857.804709522844</v>
      </c>
      <c r="N301">
        <f>'rockfish release'!P300</f>
        <v>1674966.4483188028</v>
      </c>
      <c r="O301">
        <f>IF([3]species_comp_Region1_forR!$D255&gt;49,[3]species_comp_Region1_forR!$N255,[3]species_comp_Region1_forR!$P255)</f>
        <v>9.0297791000000002E-2</v>
      </c>
      <c r="P301">
        <f>IF([3]species_comp_Region1_forR!$D255&gt;49,[3]species_comp_Region1_forR!$O255,[3]species_comp_Region1_forR!$Q255)</f>
        <v>7.8999999999999996E-5</v>
      </c>
      <c r="Q301" s="13">
        <f t="shared" si="357"/>
        <v>258.05345237930948</v>
      </c>
      <c r="R301" s="2">
        <f t="shared" si="332"/>
        <v>14434.678076866547</v>
      </c>
      <c r="S301">
        <f t="shared" si="363"/>
        <v>120.14440510014001</v>
      </c>
      <c r="T301" s="6">
        <f t="shared" si="364"/>
        <v>235.4830339962744</v>
      </c>
      <c r="V301" s="13">
        <f t="shared" si="358"/>
        <v>1014.2961193423096</v>
      </c>
      <c r="W301">
        <f t="shared" si="359"/>
        <v>14703.118507726547</v>
      </c>
      <c r="X301">
        <f t="shared" si="365"/>
        <v>121.25641635693572</v>
      </c>
      <c r="Y301" s="6">
        <f t="shared" si="366"/>
        <v>237.66257605959399</v>
      </c>
      <c r="Z301" s="14">
        <f t="shared" si="331"/>
        <v>0.11954735312953861</v>
      </c>
    </row>
    <row r="302" spans="1:26" x14ac:dyDescent="0.3">
      <c r="A302" t="str">
        <f>'rockfish release'!A301</f>
        <v>SE</v>
      </c>
      <c r="B302">
        <f>'rockfish release'!B301</f>
        <v>2010</v>
      </c>
      <c r="C302" t="str">
        <f>'rockfish release'!C301</f>
        <v>SSEI</v>
      </c>
      <c r="D302">
        <f>'rockfish release'!D301</f>
        <v>3026</v>
      </c>
      <c r="E302">
        <f>[1]logbook_release_forR!$E433</f>
        <v>1184</v>
      </c>
      <c r="F302">
        <f>IF([3]species_comp_Region1_forR!$G234&gt;49,[3]species_comp_Region1_forR!$AD234,[3]species_comp_Region1_forR!$AF234)</f>
        <v>0.90256410300000001</v>
      </c>
      <c r="G302">
        <f>IF([3]species_comp_Region1_forR!$G234&gt;49,[3]species_comp_Region1_forR!$AE234,[3]species_comp_Region1_forR!$AG234)</f>
        <v>2.2607200000000001E-4</v>
      </c>
      <c r="H302" s="7">
        <f t="shared" si="360"/>
        <v>1068.6358979520001</v>
      </c>
      <c r="I302">
        <f t="shared" si="367"/>
        <v>316.92038963200002</v>
      </c>
      <c r="J302">
        <f t="shared" si="361"/>
        <v>17.802257992513198</v>
      </c>
      <c r="K302" s="6">
        <f t="shared" si="362"/>
        <v>34.892425665325867</v>
      </c>
      <c r="M302" s="2">
        <f>'rockfish release'!O301</f>
        <v>5354.623561000697</v>
      </c>
      <c r="N302">
        <f>'rockfish release'!P301</f>
        <v>5880292.1826629303</v>
      </c>
      <c r="O302">
        <f>IF([3]species_comp_Region1_forR!$D256&gt;49,[3]species_comp_Region1_forR!$N256,[3]species_comp_Region1_forR!$P256)</f>
        <v>9.6687555999999994E-2</v>
      </c>
      <c r="P302">
        <f>IF([3]species_comp_Region1_forR!$D256&gt;49,[3]species_comp_Region1_forR!$O256,[3]species_comp_Region1_forR!$Q256)</f>
        <v>7.8300000000000006E-5</v>
      </c>
      <c r="Q302" s="13">
        <f t="shared" si="357"/>
        <v>517.72546541317422</v>
      </c>
      <c r="R302" s="2">
        <f t="shared" si="332"/>
        <v>57677.258325475879</v>
      </c>
      <c r="S302">
        <f t="shared" si="363"/>
        <v>240.16090090911109</v>
      </c>
      <c r="T302" s="6">
        <f t="shared" si="364"/>
        <v>470.71536578185771</v>
      </c>
      <c r="V302" s="13">
        <f t="shared" si="358"/>
        <v>1586.3613633651744</v>
      </c>
      <c r="W302">
        <f t="shared" si="359"/>
        <v>57994.178715107882</v>
      </c>
      <c r="X302">
        <f t="shared" si="365"/>
        <v>240.81980548764648</v>
      </c>
      <c r="Y302" s="6">
        <f t="shared" si="366"/>
        <v>472.00681875578709</v>
      </c>
      <c r="Z302" s="14">
        <f t="shared" si="331"/>
        <v>0.15180639862331963</v>
      </c>
    </row>
    <row r="303" spans="1:26" x14ac:dyDescent="0.3">
      <c r="A303" t="str">
        <f>'rockfish release'!A302</f>
        <v>SE</v>
      </c>
      <c r="B303">
        <f>'rockfish release'!B302</f>
        <v>2011</v>
      </c>
      <c r="C303" t="str">
        <f>'rockfish release'!C302</f>
        <v>SSEI</v>
      </c>
      <c r="D303">
        <f>'rockfish release'!D302</f>
        <v>1401</v>
      </c>
      <c r="E303">
        <f>[1]logbook_release_forR!$E434</f>
        <v>844</v>
      </c>
      <c r="F303">
        <f>IF([3]species_comp_Region1_forR!$G235&gt;49,[3]species_comp_Region1_forR!$AD235,[3]species_comp_Region1_forR!$AF235)</f>
        <v>0.84631360300000003</v>
      </c>
      <c r="G303">
        <f>IF([3]species_comp_Region1_forR!$G235&gt;49,[3]species_comp_Region1_forR!$AE235,[3]species_comp_Region1_forR!$AG235)</f>
        <v>1.35205E-4</v>
      </c>
      <c r="H303" s="7">
        <f t="shared" si="360"/>
        <v>714.28868093200003</v>
      </c>
      <c r="I303">
        <f t="shared" si="367"/>
        <v>96.31138888000001</v>
      </c>
      <c r="J303">
        <f t="shared" si="361"/>
        <v>9.8138366034899942</v>
      </c>
      <c r="K303" s="6">
        <f t="shared" si="362"/>
        <v>19.235119742840389</v>
      </c>
      <c r="M303" s="2">
        <f>'rockfish release'!O302</f>
        <v>3027.6754850088182</v>
      </c>
      <c r="N303">
        <f>'rockfish release'!P302</f>
        <v>2492666.7772778664</v>
      </c>
      <c r="O303">
        <f>IF([3]species_comp_Region1_forR!$D257&gt;49,[3]species_comp_Region1_forR!$N257,[3]species_comp_Region1_forR!$P257)</f>
        <v>9.6648479999999995E-2</v>
      </c>
      <c r="P303">
        <f>IF([3]species_comp_Region1_forR!$D257&gt;49,[3]species_comp_Region1_forR!$O257,[3]species_comp_Region1_forR!$Q257)</f>
        <v>6.8100000000000002E-5</v>
      </c>
      <c r="Q303" s="13">
        <f t="shared" si="357"/>
        <v>292.62023355936503</v>
      </c>
      <c r="R303" s="2">
        <f t="shared" si="332"/>
        <v>24077.833575996185</v>
      </c>
      <c r="S303">
        <f t="shared" si="363"/>
        <v>155.17033729420126</v>
      </c>
      <c r="T303" s="6">
        <f t="shared" si="364"/>
        <v>304.13386109663446</v>
      </c>
      <c r="V303" s="13">
        <f t="shared" si="358"/>
        <v>1006.9089144913651</v>
      </c>
      <c r="W303">
        <f t="shared" si="359"/>
        <v>24174.144964876185</v>
      </c>
      <c r="X303">
        <f t="shared" si="365"/>
        <v>155.48036842275678</v>
      </c>
      <c r="Y303" s="6">
        <f t="shared" si="366"/>
        <v>304.74152210860331</v>
      </c>
      <c r="Z303" s="14">
        <f t="shared" si="331"/>
        <v>0.15441353848902697</v>
      </c>
    </row>
    <row r="304" spans="1:26" x14ac:dyDescent="0.3">
      <c r="A304" t="str">
        <f>'rockfish release'!A303</f>
        <v>SE</v>
      </c>
      <c r="B304">
        <f>'rockfish release'!B303</f>
        <v>2012</v>
      </c>
      <c r="C304" t="str">
        <f>'rockfish release'!C303</f>
        <v>SSEI</v>
      </c>
      <c r="D304">
        <f>'rockfish release'!D303</f>
        <v>1982</v>
      </c>
      <c r="E304">
        <f>[1]logbook_release_forR!$E435</f>
        <v>769</v>
      </c>
      <c r="F304">
        <f>IF([3]species_comp_Region1_forR!$G236&gt;49,[3]species_comp_Region1_forR!$AD236,[3]species_comp_Region1_forR!$AF236)</f>
        <v>0.89322381900000003</v>
      </c>
      <c r="G304">
        <f>IF([3]species_comp_Region1_forR!$G236&gt;49,[3]species_comp_Region1_forR!$AE236,[3]species_comp_Region1_forR!$AG236)</f>
        <v>1.96245E-4</v>
      </c>
      <c r="H304" s="7">
        <f t="shared" si="360"/>
        <v>686.88911681100001</v>
      </c>
      <c r="I304">
        <f t="shared" si="367"/>
        <v>116.05163944500001</v>
      </c>
      <c r="J304">
        <f t="shared" si="361"/>
        <v>10.772726648578809</v>
      </c>
      <c r="K304" s="6">
        <f t="shared" si="362"/>
        <v>21.114544231214467</v>
      </c>
      <c r="M304" s="2">
        <f>'rockfish release'!O303</f>
        <v>3308.3880839980466</v>
      </c>
      <c r="N304">
        <f>'rockfish release'!P303</f>
        <v>3537724.2288436573</v>
      </c>
      <c r="O304">
        <f>IF([3]species_comp_Region1_forR!$D258&gt;49,[3]species_comp_Region1_forR!$N258,[3]species_comp_Region1_forR!$P258)</f>
        <v>3.5132819000000003E-2</v>
      </c>
      <c r="P304">
        <f>IF([3]species_comp_Region1_forR!$D258&gt;49,[3]species_comp_Region1_forR!$O258,[3]species_comp_Region1_forR!$Q258)</f>
        <v>2.9099999999999999E-5</v>
      </c>
      <c r="Q304" s="13">
        <f t="shared" si="357"/>
        <v>116.23299973686018</v>
      </c>
      <c r="R304" s="2">
        <f t="shared" si="332"/>
        <v>4788.1258164772007</v>
      </c>
      <c r="S304">
        <f t="shared" si="363"/>
        <v>69.196284701399975</v>
      </c>
      <c r="T304" s="6">
        <f t="shared" si="364"/>
        <v>135.62471801474396</v>
      </c>
      <c r="V304" s="13">
        <f t="shared" si="358"/>
        <v>803.12211654786017</v>
      </c>
      <c r="W304">
        <f t="shared" si="359"/>
        <v>4904.1774559222004</v>
      </c>
      <c r="X304">
        <f t="shared" si="365"/>
        <v>70.029832613838224</v>
      </c>
      <c r="Y304" s="6">
        <f t="shared" si="366"/>
        <v>137.25847192312293</v>
      </c>
      <c r="Z304" s="14">
        <f t="shared" si="331"/>
        <v>8.7196991803506083E-2</v>
      </c>
    </row>
    <row r="305" spans="1:26" x14ac:dyDescent="0.3">
      <c r="A305" t="str">
        <f>'rockfish release'!A304</f>
        <v>SE</v>
      </c>
      <c r="B305">
        <f>'rockfish release'!B304</f>
        <v>2013</v>
      </c>
      <c r="C305" t="str">
        <f>'rockfish release'!C304</f>
        <v>SSEI</v>
      </c>
      <c r="D305">
        <f>'rockfish release'!D304</f>
        <v>2044</v>
      </c>
      <c r="E305">
        <f>[1]logbook_release_forR!$E436</f>
        <v>583</v>
      </c>
      <c r="F305">
        <f>IF([3]species_comp_Region1_forR!$G237&gt;49,[3]species_comp_Region1_forR!$AD237,[3]species_comp_Region1_forR!$AF237)</f>
        <v>0.81181619299999996</v>
      </c>
      <c r="G305">
        <f>IF([3]species_comp_Region1_forR!$G237&gt;49,[3]species_comp_Region1_forR!$AE237,[3]species_comp_Region1_forR!$AG237)</f>
        <v>3.3502299999999999E-4</v>
      </c>
      <c r="H305" s="7">
        <f t="shared" si="360"/>
        <v>473.28884051899996</v>
      </c>
      <c r="I305">
        <f t="shared" si="367"/>
        <v>113.87063244699999</v>
      </c>
      <c r="J305">
        <f t="shared" si="361"/>
        <v>10.671018341611076</v>
      </c>
      <c r="K305" s="6">
        <f t="shared" si="362"/>
        <v>20.915195949557706</v>
      </c>
      <c r="M305" s="2">
        <f>'rockfish release'!O304</f>
        <v>7891.8351156912322</v>
      </c>
      <c r="N305">
        <f>'rockfish release'!P304</f>
        <v>27499452.414966449</v>
      </c>
      <c r="O305">
        <f>IF([3]species_comp_Region1_forR!$D259&gt;49,[3]species_comp_Region1_forR!$N259,[3]species_comp_Region1_forR!$P259)</f>
        <v>0.12667091</v>
      </c>
      <c r="P305">
        <f>IF([3]species_comp_Region1_forR!$D259&gt;49,[3]species_comp_Region1_forR!$O259,[3]species_comp_Region1_forR!$Q259)</f>
        <v>7.0500000000000006E-5</v>
      </c>
      <c r="Q305" s="13">
        <f t="shared" si="357"/>
        <v>999.66593567456368</v>
      </c>
      <c r="R305" s="2">
        <f t="shared" si="332"/>
        <v>447572.52455050143</v>
      </c>
      <c r="S305">
        <f t="shared" si="363"/>
        <v>669.00861321099705</v>
      </c>
      <c r="T305" s="6">
        <f t="shared" si="364"/>
        <v>1311.2568818935542</v>
      </c>
      <c r="V305" s="13">
        <f t="shared" si="358"/>
        <v>1472.9547761935637</v>
      </c>
      <c r="W305">
        <f t="shared" si="359"/>
        <v>447686.39518294844</v>
      </c>
      <c r="X305">
        <f t="shared" si="365"/>
        <v>669.09371180945084</v>
      </c>
      <c r="Y305" s="6">
        <f t="shared" si="366"/>
        <v>1311.4236751465237</v>
      </c>
      <c r="Z305" s="14">
        <f t="shared" si="331"/>
        <v>0.45425271883671464</v>
      </c>
    </row>
    <row r="306" spans="1:26" x14ac:dyDescent="0.3">
      <c r="A306" t="str">
        <f>'rockfish release'!A305</f>
        <v>SE</v>
      </c>
      <c r="B306">
        <f>'rockfish release'!B305</f>
        <v>2014</v>
      </c>
      <c r="C306" t="str">
        <f>'rockfish release'!C305</f>
        <v>SSEI</v>
      </c>
      <c r="D306">
        <f>'rockfish release'!D305</f>
        <v>2308</v>
      </c>
      <c r="E306">
        <f>[1]logbook_release_forR!$E437</f>
        <v>790</v>
      </c>
      <c r="F306">
        <f>IF([3]species_comp_Region1_forR!$G238&gt;49,[3]species_comp_Region1_forR!$AD238,[3]species_comp_Region1_forR!$AF238)</f>
        <v>0.84560143600000004</v>
      </c>
      <c r="G306">
        <f>IF([3]species_comp_Region1_forR!$G238&gt;49,[3]species_comp_Region1_forR!$AE238,[3]species_comp_Region1_forR!$AG238)</f>
        <v>2.3482E-4</v>
      </c>
      <c r="H306" s="7">
        <f t="shared" si="360"/>
        <v>668.02513443999999</v>
      </c>
      <c r="I306">
        <f t="shared" si="367"/>
        <v>146.55116200000001</v>
      </c>
      <c r="J306">
        <f t="shared" si="361"/>
        <v>12.105831735159713</v>
      </c>
      <c r="K306" s="6">
        <f t="shared" si="362"/>
        <v>23.727430200913037</v>
      </c>
      <c r="M306" s="2">
        <f>'rockfish release'!O305</f>
        <v>4717.2998562529947</v>
      </c>
      <c r="N306">
        <f>'rockfish release'!P305</f>
        <v>4505262.4204985779</v>
      </c>
      <c r="O306">
        <f>IF([3]species_comp_Region1_forR!$D260&gt;49,[3]species_comp_Region1_forR!$N260,[3]species_comp_Region1_forR!$P260)</f>
        <v>7.5290550999999997E-2</v>
      </c>
      <c r="P306">
        <f>IF([3]species_comp_Region1_forR!$D260&gt;49,[3]species_comp_Region1_forR!$O260,[3]species_comp_Region1_forR!$Q260)</f>
        <v>3.5200000000000002E-5</v>
      </c>
      <c r="Q306" s="13">
        <f t="shared" si="357"/>
        <v>355.16810540950877</v>
      </c>
      <c r="R306" s="2">
        <f t="shared" si="332"/>
        <v>26480.720672735843</v>
      </c>
      <c r="S306">
        <f t="shared" si="363"/>
        <v>162.72897920387703</v>
      </c>
      <c r="T306" s="6">
        <f t="shared" si="364"/>
        <v>318.948799239599</v>
      </c>
      <c r="V306" s="13">
        <f t="shared" si="358"/>
        <v>1023.1932398495087</v>
      </c>
      <c r="W306">
        <f t="shared" si="359"/>
        <v>26627.271834735842</v>
      </c>
      <c r="X306">
        <f t="shared" si="365"/>
        <v>163.17865005795286</v>
      </c>
      <c r="Y306" s="6">
        <f t="shared" si="366"/>
        <v>319.83015411358758</v>
      </c>
      <c r="Z306" s="14">
        <f t="shared" si="331"/>
        <v>0.15947979687781477</v>
      </c>
    </row>
    <row r="307" spans="1:26" x14ac:dyDescent="0.3">
      <c r="A307" t="str">
        <f>'rockfish release'!A306</f>
        <v>SE</v>
      </c>
      <c r="B307">
        <f>'rockfish release'!B306</f>
        <v>2015</v>
      </c>
      <c r="C307" t="str">
        <f>'rockfish release'!C306</f>
        <v>SSEI</v>
      </c>
      <c r="D307">
        <f>'rockfish release'!D306</f>
        <v>3002</v>
      </c>
      <c r="E307">
        <f>[1]logbook_release_forR!$E438</f>
        <v>1053</v>
      </c>
      <c r="F307">
        <f>IF([3]species_comp_Region1_forR!$G239&gt;49,[3]species_comp_Region1_forR!$AD239,[3]species_comp_Region1_forR!$AF239)</f>
        <v>0.88438818600000002</v>
      </c>
      <c r="G307">
        <f>IF([3]species_comp_Region1_forR!$G239&gt;49,[3]species_comp_Region1_forR!$AE239,[3]species_comp_Region1_forR!$AG239)</f>
        <v>8.6399999999999999E-5</v>
      </c>
      <c r="H307" s="7">
        <f t="shared" si="360"/>
        <v>931.26075985800003</v>
      </c>
      <c r="I307">
        <f t="shared" si="367"/>
        <v>95.801097600000006</v>
      </c>
      <c r="J307">
        <f t="shared" si="361"/>
        <v>9.7878035125353851</v>
      </c>
      <c r="K307" s="6">
        <f t="shared" si="362"/>
        <v>19.184094884569355</v>
      </c>
      <c r="M307" s="2">
        <f>'rockfish release'!O306</f>
        <v>3368.3608787428657</v>
      </c>
      <c r="N307">
        <f>'rockfish release'!P306</f>
        <v>2306053.7852344951</v>
      </c>
      <c r="O307">
        <f>IF([3]species_comp_Region1_forR!$D261&gt;49,[3]species_comp_Region1_forR!$N261,[3]species_comp_Region1_forR!$P261)</f>
        <v>6.2753035999999998E-2</v>
      </c>
      <c r="P307">
        <f>IF([3]species_comp_Region1_forR!$D261&gt;49,[3]species_comp_Region1_forR!$O261,[3]species_comp_Region1_forR!$Q261)</f>
        <v>2.9799999999999999E-5</v>
      </c>
      <c r="Q307" s="13">
        <f t="shared" si="357"/>
        <v>211.37487148474267</v>
      </c>
      <c r="R307" s="2">
        <f t="shared" si="332"/>
        <v>9487.9364590605874</v>
      </c>
      <c r="S307">
        <f t="shared" si="363"/>
        <v>97.406039130336197</v>
      </c>
      <c r="T307" s="6">
        <f t="shared" si="364"/>
        <v>190.91583669545895</v>
      </c>
      <c r="V307" s="13">
        <f t="shared" si="358"/>
        <v>1142.6356313427427</v>
      </c>
      <c r="W307">
        <f t="shared" si="359"/>
        <v>9583.7375566605879</v>
      </c>
      <c r="X307">
        <f t="shared" si="365"/>
        <v>97.896565601968831</v>
      </c>
      <c r="Y307" s="6">
        <f t="shared" si="366"/>
        <v>191.87726857985891</v>
      </c>
      <c r="Z307" s="14">
        <f t="shared" si="331"/>
        <v>8.5676100864216773E-2</v>
      </c>
    </row>
    <row r="308" spans="1:26" x14ac:dyDescent="0.3">
      <c r="A308" t="str">
        <f>'rockfish release'!A307</f>
        <v>SE</v>
      </c>
      <c r="B308">
        <f>'rockfish release'!B307</f>
        <v>2016</v>
      </c>
      <c r="C308" t="str">
        <f>'rockfish release'!C307</f>
        <v>SSEI</v>
      </c>
      <c r="D308">
        <f>'rockfish release'!D307</f>
        <v>2634</v>
      </c>
      <c r="E308">
        <f>[1]logbook_release_forR!$E439</f>
        <v>869</v>
      </c>
      <c r="F308">
        <f>IF([3]species_comp_Region1_forR!$G240&gt;49,[3]species_comp_Region1_forR!$AD240,[3]species_comp_Region1_forR!$AF240)</f>
        <v>0.79018789099999998</v>
      </c>
      <c r="G308">
        <f>IF([3]species_comp_Region1_forR!$G240&gt;49,[3]species_comp_Region1_forR!$AE240,[3]species_comp_Region1_forR!$AG240)</f>
        <v>1.7323999999999999E-4</v>
      </c>
      <c r="H308" s="7">
        <f t="shared" si="360"/>
        <v>686.67327727899999</v>
      </c>
      <c r="I308">
        <f t="shared" si="367"/>
        <v>130.82409163999998</v>
      </c>
      <c r="J308">
        <f t="shared" si="361"/>
        <v>11.437835968398916</v>
      </c>
      <c r="K308" s="6">
        <f t="shared" si="362"/>
        <v>22.418158498061874</v>
      </c>
      <c r="M308" s="2">
        <f>'rockfish release'!O307</f>
        <v>4684.4347539543051</v>
      </c>
      <c r="N308">
        <f>'rockfish release'!P307</f>
        <v>6607012.8698088462</v>
      </c>
      <c r="O308">
        <f>IF([3]species_comp_Region1_forR!$D262&gt;49,[3]species_comp_Region1_forR!$N262,[3]species_comp_Region1_forR!$P262)</f>
        <v>7.7616425000000003E-2</v>
      </c>
      <c r="P308">
        <f>IF([3]species_comp_Region1_forR!$D262&gt;49,[3]species_comp_Region1_forR!$O262,[3]species_comp_Region1_forR!$Q262)</f>
        <v>3.5899999999999998E-5</v>
      </c>
      <c r="Q308" s="13">
        <f t="shared" si="357"/>
        <v>363.58907874768778</v>
      </c>
      <c r="R308" s="2">
        <f t="shared" si="332"/>
        <v>40827.668746107091</v>
      </c>
      <c r="S308">
        <f t="shared" si="363"/>
        <v>202.05857751183711</v>
      </c>
      <c r="T308" s="6">
        <f t="shared" si="364"/>
        <v>396.03481192320072</v>
      </c>
      <c r="V308" s="13">
        <f t="shared" si="358"/>
        <v>1050.2623560266877</v>
      </c>
      <c r="W308">
        <f t="shared" si="359"/>
        <v>40958.492837747093</v>
      </c>
      <c r="X308">
        <f t="shared" si="365"/>
        <v>202.38204672783377</v>
      </c>
      <c r="Y308" s="6">
        <f t="shared" si="366"/>
        <v>396.66881158655417</v>
      </c>
      <c r="Z308" s="14">
        <f t="shared" si="331"/>
        <v>0.1926966586648671</v>
      </c>
    </row>
    <row r="309" spans="1:26" x14ac:dyDescent="0.3">
      <c r="A309" t="str">
        <f>'rockfish release'!A308</f>
        <v>SE</v>
      </c>
      <c r="B309">
        <f>'rockfish release'!B308</f>
        <v>2017</v>
      </c>
      <c r="C309" t="str">
        <f>'rockfish release'!C308</f>
        <v>SSEI</v>
      </c>
      <c r="D309">
        <f>'rockfish release'!D308</f>
        <v>5303</v>
      </c>
      <c r="E309">
        <f>[1]logbook_release_forR!$E440</f>
        <v>1013</v>
      </c>
      <c r="F309">
        <f>IF([3]species_comp_Region1_forR!$G241&gt;49,[3]species_comp_Region1_forR!$AD241,[3]species_comp_Region1_forR!$AF241)</f>
        <v>0.69582618600000001</v>
      </c>
      <c r="G309">
        <f>IF([3]species_comp_Region1_forR!$G241&gt;49,[3]species_comp_Region1_forR!$AE241,[3]species_comp_Region1_forR!$AG241)</f>
        <v>1.21082E-4</v>
      </c>
      <c r="H309" s="7">
        <f t="shared" si="360"/>
        <v>704.87192641800004</v>
      </c>
      <c r="I309">
        <f t="shared" si="367"/>
        <v>124.250594858</v>
      </c>
      <c r="J309">
        <f t="shared" si="361"/>
        <v>11.146775087800059</v>
      </c>
      <c r="K309" s="6">
        <f t="shared" si="362"/>
        <v>21.847679172088114</v>
      </c>
      <c r="M309" s="2">
        <f>'rockfish release'!O308</f>
        <v>10269.301587301587</v>
      </c>
      <c r="N309">
        <f>'rockfish release'!P308</f>
        <v>20444681.136453528</v>
      </c>
      <c r="O309">
        <f>IF([3]species_comp_Region1_forR!$D263&gt;49,[3]species_comp_Region1_forR!$N263,[3]species_comp_Region1_forR!$P263)</f>
        <v>0.11073369600000001</v>
      </c>
      <c r="P309">
        <f>IF([3]species_comp_Region1_forR!$D263&gt;49,[3]species_comp_Region1_forR!$O263,[3]species_comp_Region1_forR!$Q263)</f>
        <v>6.69E-5</v>
      </c>
      <c r="Q309" s="13">
        <f t="shared" si="357"/>
        <v>1137.1577201005714</v>
      </c>
      <c r="R309" s="2">
        <f t="shared" si="332"/>
        <v>259114.61359697246</v>
      </c>
      <c r="S309">
        <f t="shared" si="363"/>
        <v>509.03301817954053</v>
      </c>
      <c r="T309" s="6">
        <f t="shared" si="364"/>
        <v>997.70471563189938</v>
      </c>
      <c r="V309" s="13">
        <f t="shared" si="358"/>
        <v>1842.0296465185716</v>
      </c>
      <c r="W309">
        <f t="shared" si="359"/>
        <v>259238.86419183045</v>
      </c>
      <c r="X309">
        <f t="shared" si="365"/>
        <v>509.15504926478974</v>
      </c>
      <c r="Y309" s="6">
        <f t="shared" si="366"/>
        <v>997.94389655898783</v>
      </c>
      <c r="Z309" s="14">
        <f t="shared" si="331"/>
        <v>0.27640980167017981</v>
      </c>
    </row>
    <row r="310" spans="1:26" x14ac:dyDescent="0.3">
      <c r="A310" t="str">
        <f>'rockfish release'!A309</f>
        <v>SE</v>
      </c>
      <c r="B310">
        <f>'rockfish release'!B309</f>
        <v>2018</v>
      </c>
      <c r="C310" t="str">
        <f>'rockfish release'!C309</f>
        <v>SSEI</v>
      </c>
      <c r="D310">
        <f>'rockfish release'!D309</f>
        <v>12062</v>
      </c>
      <c r="E310">
        <f>[1]logbook_release_forR!$E441</f>
        <v>2107</v>
      </c>
      <c r="F310">
        <f>IF([3]species_comp_Region1_forR!$G242&gt;49,[3]species_comp_Region1_forR!$AD242,[3]species_comp_Region1_forR!$AF242)</f>
        <v>0.74531250000000004</v>
      </c>
      <c r="G310">
        <f>IF([3]species_comp_Region1_forR!$G242&gt;49,[3]species_comp_Region1_forR!$AE242,[3]species_comp_Region1_forR!$AG242)</f>
        <v>2.9706099999999999E-4</v>
      </c>
      <c r="H310" s="7">
        <f t="shared" si="360"/>
        <v>1570.3734375000001</v>
      </c>
      <c r="I310">
        <f t="shared" si="367"/>
        <v>1318.787159389</v>
      </c>
      <c r="J310">
        <f t="shared" si="361"/>
        <v>36.315109243798233</v>
      </c>
      <c r="K310" s="6">
        <f t="shared" si="362"/>
        <v>71.177614117844541</v>
      </c>
      <c r="M310" s="2">
        <f>'rockfish release'!O309</f>
        <v>12472.540871546567</v>
      </c>
      <c r="N310">
        <f>'rockfish release'!P309</f>
        <v>23037083.064362518</v>
      </c>
      <c r="O310">
        <f>IF([3]species_comp_Region1_forR!$D264&gt;49,[3]species_comp_Region1_forR!$N264,[3]species_comp_Region1_forR!$P264)</f>
        <v>0.15570307799999999</v>
      </c>
      <c r="P310">
        <f>IF([3]species_comp_Region1_forR!$D264&gt;49,[3]species_comp_Region1_forR!$O264,[3]species_comp_Region1_forR!$Q264)</f>
        <v>7.9400000000000006E-5</v>
      </c>
      <c r="Q310" s="13">
        <f t="shared" si="357"/>
        <v>1942.013004180603</v>
      </c>
      <c r="R310" s="2">
        <f t="shared" si="332"/>
        <v>572679.28472377663</v>
      </c>
      <c r="S310">
        <f t="shared" si="363"/>
        <v>756.75576292736389</v>
      </c>
      <c r="T310" s="6">
        <f t="shared" si="364"/>
        <v>1483.2412953376331</v>
      </c>
      <c r="V310" s="13">
        <f t="shared" si="358"/>
        <v>3512.3864416806032</v>
      </c>
      <c r="W310">
        <f t="shared" si="359"/>
        <v>573998.07188316563</v>
      </c>
      <c r="X310">
        <f t="shared" si="365"/>
        <v>757.62660452439604</v>
      </c>
      <c r="Y310" s="6">
        <f t="shared" si="366"/>
        <v>1484.9481448678162</v>
      </c>
      <c r="Z310" s="14">
        <f t="shared" si="331"/>
        <v>0.2157013805581961</v>
      </c>
    </row>
    <row r="311" spans="1:26" x14ac:dyDescent="0.3">
      <c r="A311" t="str">
        <f>'rockfish release'!A310</f>
        <v>SE</v>
      </c>
      <c r="B311">
        <f>'rockfish release'!B310</f>
        <v>2019</v>
      </c>
      <c r="C311" t="str">
        <f>'rockfish release'!C310</f>
        <v>SSEI</v>
      </c>
      <c r="D311">
        <f>'rockfish release'!D310</f>
        <v>10177</v>
      </c>
      <c r="E311">
        <f>[1]logbook_release_forR!$E442</f>
        <v>2197</v>
      </c>
      <c r="F311">
        <v>0.78003120124804992</v>
      </c>
      <c r="G311">
        <v>2.6809769738683466E-4</v>
      </c>
      <c r="H311" s="7">
        <f t="shared" ref="H311:H313" si="381">E311*F311</f>
        <v>1713.7285491419657</v>
      </c>
      <c r="I311">
        <f t="shared" ref="I311:I313" si="382">(E311^2)*G311</f>
        <v>1294.05637862605</v>
      </c>
      <c r="J311">
        <f t="shared" ref="J311:J313" si="383">SQRT(I311)</f>
        <v>35.972995130042342</v>
      </c>
      <c r="K311" s="6">
        <f t="shared" ref="K311:K313" si="384">(1.96*J311)</f>
        <v>70.507070454882992</v>
      </c>
      <c r="M311" s="2">
        <f>'rockfish release'!O310</f>
        <v>31355.50994598867</v>
      </c>
      <c r="N311">
        <f>'rockfish release'!P310</f>
        <v>212502944.55987427</v>
      </c>
      <c r="O311">
        <v>0.20973348783314022</v>
      </c>
      <c r="P311">
        <v>1.9227999062005363E-4</v>
      </c>
      <c r="Q311" s="13">
        <f t="shared" ref="Q311:Q313" si="385">M311*O311</f>
        <v>6576.300463758922</v>
      </c>
      <c r="R311" s="2">
        <f t="shared" si="332"/>
        <v>9577512.0071825106</v>
      </c>
      <c r="S311">
        <f t="shared" ref="S311:S313" si="386">SQRT(R311)</f>
        <v>3094.7555650135782</v>
      </c>
      <c r="T311" s="6">
        <f t="shared" ref="T311:T313" si="387">(1.96*S311)</f>
        <v>6065.7209074266129</v>
      </c>
      <c r="V311" s="13">
        <f t="shared" ref="V311:V313" si="388">Q311+H311</f>
        <v>8290.0290129008881</v>
      </c>
      <c r="W311">
        <f t="shared" ref="W311:W313" si="389">R311+I311</f>
        <v>9578806.0635611359</v>
      </c>
      <c r="X311">
        <f t="shared" ref="X311:X313" si="390">SQRT(W311)</f>
        <v>3094.9646304216685</v>
      </c>
      <c r="Y311" s="6">
        <f t="shared" ref="Y311:Y313" si="391">(1.96*X311)</f>
        <v>6066.1306756264703</v>
      </c>
      <c r="Z311" s="14">
        <f t="shared" si="331"/>
        <v>0.37333580203462557</v>
      </c>
    </row>
    <row r="312" spans="1:26" x14ac:dyDescent="0.3">
      <c r="A312" t="str">
        <f>'rockfish release'!A311</f>
        <v>SE</v>
      </c>
      <c r="B312">
        <f>'rockfish release'!B311</f>
        <v>2020</v>
      </c>
      <c r="C312" t="str">
        <f>'rockfish release'!C311</f>
        <v>SSEI</v>
      </c>
      <c r="D312">
        <f>'rockfish release'!D311</f>
        <v>3720</v>
      </c>
      <c r="E312">
        <v>1571</v>
      </c>
      <c r="F312" t="s">
        <v>211</v>
      </c>
      <c r="G312" t="s">
        <v>212</v>
      </c>
      <c r="H312" s="7">
        <f t="shared" si="381"/>
        <v>1183.3506493506491</v>
      </c>
      <c r="I312">
        <f t="shared" si="382"/>
        <v>619.06222781547342</v>
      </c>
      <c r="J312">
        <f t="shared" si="383"/>
        <v>24.880961151359756</v>
      </c>
      <c r="K312" s="6">
        <f t="shared" si="384"/>
        <v>48.766683856665118</v>
      </c>
      <c r="M312" s="2">
        <f>'rockfish release'!O311</f>
        <v>13535.234323432345</v>
      </c>
      <c r="N312">
        <f>'rockfish release'!P311</f>
        <v>34670924.696169145</v>
      </c>
      <c r="O312" t="s">
        <v>191</v>
      </c>
      <c r="P312" t="s">
        <v>192</v>
      </c>
      <c r="Q312" s="13">
        <f t="shared" si="385"/>
        <v>9898.0127651531748</v>
      </c>
      <c r="R312" s="2">
        <f t="shared" si="332"/>
        <v>18603822.964902733</v>
      </c>
      <c r="S312">
        <f t="shared" si="386"/>
        <v>4313.2149221784357</v>
      </c>
      <c r="T312" s="6">
        <f t="shared" si="387"/>
        <v>8453.9012474697338</v>
      </c>
      <c r="V312" s="13">
        <f t="shared" si="388"/>
        <v>11081.363414503823</v>
      </c>
      <c r="W312">
        <f t="shared" si="389"/>
        <v>18604442.027130548</v>
      </c>
      <c r="X312">
        <f t="shared" si="390"/>
        <v>4313.2866850153314</v>
      </c>
      <c r="Y312" s="6">
        <f t="shared" si="391"/>
        <v>8454.0419026300497</v>
      </c>
      <c r="Z312" s="14">
        <f t="shared" ref="Z312:Z313" si="392">X312/V312</f>
        <v>0.38923790545213</v>
      </c>
    </row>
    <row r="313" spans="1:26" x14ac:dyDescent="0.3">
      <c r="A313" t="str">
        <f>'rockfish release'!A312</f>
        <v>SE</v>
      </c>
      <c r="B313">
        <f>'rockfish release'!B312</f>
        <v>2021</v>
      </c>
      <c r="C313" t="str">
        <f>'rockfish release'!C312</f>
        <v>SSEI</v>
      </c>
      <c r="D313">
        <f>'rockfish release'!D312</f>
        <v>7202</v>
      </c>
      <c r="E313">
        <v>2672</v>
      </c>
      <c r="F313" t="s">
        <v>213</v>
      </c>
      <c r="G313" t="s">
        <v>214</v>
      </c>
      <c r="H313" s="7">
        <f t="shared" si="381"/>
        <v>1214.3208506703652</v>
      </c>
      <c r="I313">
        <f t="shared" si="382"/>
        <v>784.26680754028405</v>
      </c>
      <c r="J313">
        <f t="shared" si="383"/>
        <v>28.004764015079363</v>
      </c>
      <c r="K313" s="6">
        <f t="shared" si="384"/>
        <v>54.889337469555549</v>
      </c>
      <c r="M313" s="2">
        <f>'rockfish release'!O312</f>
        <v>12951.30909090909</v>
      </c>
      <c r="N313">
        <f>'rockfish release'!P312</f>
        <v>28811633.178035498</v>
      </c>
      <c r="O313" s="57" t="s">
        <v>193</v>
      </c>
      <c r="P313" t="s">
        <v>194</v>
      </c>
      <c r="Q313" s="13">
        <f t="shared" si="385"/>
        <v>6845.6919480519537</v>
      </c>
      <c r="R313" s="2">
        <f t="shared" si="332"/>
        <v>8119684.1277491366</v>
      </c>
      <c r="S313">
        <f t="shared" si="386"/>
        <v>2849.5059445014563</v>
      </c>
      <c r="T313" s="6">
        <f t="shared" si="387"/>
        <v>5585.0316512228546</v>
      </c>
      <c r="V313" s="13">
        <f t="shared" si="388"/>
        <v>8060.0127987223186</v>
      </c>
      <c r="W313">
        <f t="shared" si="389"/>
        <v>8120468.394556677</v>
      </c>
      <c r="X313">
        <f t="shared" si="390"/>
        <v>2849.6435557024806</v>
      </c>
      <c r="Y313" s="6">
        <f t="shared" si="391"/>
        <v>5585.301369176862</v>
      </c>
      <c r="Z313" s="14">
        <f t="shared" si="392"/>
        <v>0.35355322961201863</v>
      </c>
    </row>
    <row r="314" spans="1:26" x14ac:dyDescent="0.3">
      <c r="A314" t="s">
        <v>148</v>
      </c>
      <c r="B314">
        <v>2022</v>
      </c>
      <c r="C314" t="s">
        <v>26</v>
      </c>
      <c r="D314">
        <f>'rockfish release'!D313</f>
        <v>9134</v>
      </c>
      <c r="E314">
        <v>1796</v>
      </c>
      <c r="F314" t="s">
        <v>188</v>
      </c>
      <c r="G314" t="s">
        <v>215</v>
      </c>
      <c r="H314" s="7">
        <f t="shared" ref="H314" si="393">E314*F314</f>
        <v>951.55045871559651</v>
      </c>
      <c r="I314">
        <f t="shared" ref="I314" si="394">(E314^2)*G314</f>
        <v>370.12268464824854</v>
      </c>
      <c r="J314">
        <f t="shared" ref="J314" si="395">SQRT(I314)</f>
        <v>19.238572832937699</v>
      </c>
      <c r="K314" s="6">
        <f t="shared" ref="K314" si="396">(1.96*J314)</f>
        <v>37.707602752557889</v>
      </c>
      <c r="M314" s="2">
        <f>'rockfish release'!O313</f>
        <v>19197.271686541735</v>
      </c>
      <c r="N314">
        <f>'rockfish release'!P313</f>
        <v>54616907.53258644</v>
      </c>
      <c r="O314" t="s">
        <v>189</v>
      </c>
      <c r="P314" t="s">
        <v>190</v>
      </c>
      <c r="Q314" s="13">
        <f t="shared" ref="Q314" si="397">M314*O314</f>
        <v>6603.3168567182602</v>
      </c>
      <c r="R314" s="2">
        <f t="shared" si="332"/>
        <v>6631683.3651703428</v>
      </c>
      <c r="S314">
        <f t="shared" ref="S314" si="398">SQRT(R314)</f>
        <v>2575.2054996000497</v>
      </c>
      <c r="T314" s="6">
        <f t="shared" ref="T314" si="399">(1.96*S314)</f>
        <v>5047.4027792160978</v>
      </c>
      <c r="V314" s="13">
        <f t="shared" ref="V314" si="400">Q314+H314</f>
        <v>7554.8673154338567</v>
      </c>
      <c r="W314">
        <f t="shared" ref="W314" si="401">R314+I314</f>
        <v>6632053.4878549911</v>
      </c>
      <c r="X314">
        <f t="shared" ref="X314" si="402">SQRT(W314)</f>
        <v>2575.2773613447912</v>
      </c>
      <c r="Y314" s="6">
        <f t="shared" ref="Y314" si="403">(1.96*X314)</f>
        <v>5047.5436282357905</v>
      </c>
      <c r="Z314" s="14">
        <f t="shared" ref="Z314" si="404">X314/V314</f>
        <v>0.34087658377318564</v>
      </c>
    </row>
    <row r="315" spans="1:26" x14ac:dyDescent="0.3">
      <c r="A315" t="str">
        <f>'rockfish release'!A314</f>
        <v>SE</v>
      </c>
      <c r="B315">
        <f>'rockfish release'!B314</f>
        <v>1999</v>
      </c>
      <c r="C315" t="str">
        <f>'rockfish release'!C314</f>
        <v>SSEO</v>
      </c>
      <c r="D315">
        <f>'rockfish release'!D314</f>
        <v>4102</v>
      </c>
      <c r="E315">
        <f>[1]logbook_release_forR!$E443</f>
        <v>2963</v>
      </c>
      <c r="F315" s="29">
        <v>0.98349167199999998</v>
      </c>
      <c r="G315" s="29">
        <v>8.9143399999999998E-5</v>
      </c>
      <c r="H315" s="7">
        <f t="shared" si="360"/>
        <v>2914.0858241360002</v>
      </c>
      <c r="I315">
        <f t="shared" si="367"/>
        <v>782.62280251459993</v>
      </c>
      <c r="J315">
        <f t="shared" si="361"/>
        <v>27.975396378149853</v>
      </c>
      <c r="K315" s="6">
        <f t="shared" si="362"/>
        <v>54.831776901173711</v>
      </c>
      <c r="M315" s="2">
        <f>'rockfish release'!O314</f>
        <v>3939.3161274019458</v>
      </c>
      <c r="N315">
        <f>'rockfish release'!P314</f>
        <v>8165677.1442993488</v>
      </c>
      <c r="O315" s="29">
        <v>0.61743827600000001</v>
      </c>
      <c r="P315" s="29">
        <v>5.442634E-3</v>
      </c>
      <c r="Q315" s="13">
        <f t="shared" si="357"/>
        <v>2432.2845583220537</v>
      </c>
      <c r="R315" s="2">
        <f t="shared" si="332"/>
        <v>3241904.0370358559</v>
      </c>
      <c r="S315">
        <f t="shared" si="363"/>
        <v>1800.5288214954671</v>
      </c>
      <c r="T315" s="6">
        <f t="shared" si="364"/>
        <v>3529.0364901311154</v>
      </c>
      <c r="V315" s="13">
        <f t="shared" si="358"/>
        <v>5346.3703824580534</v>
      </c>
      <c r="W315">
        <f t="shared" si="359"/>
        <v>3242686.6598383705</v>
      </c>
      <c r="X315">
        <f t="shared" si="365"/>
        <v>1800.7461397538439</v>
      </c>
      <c r="Y315" s="6">
        <f t="shared" si="366"/>
        <v>3529.4624339175339</v>
      </c>
      <c r="Z315" s="14">
        <f t="shared" si="331"/>
        <v>0.33681657104458423</v>
      </c>
    </row>
    <row r="316" spans="1:26" x14ac:dyDescent="0.3">
      <c r="A316" t="str">
        <f>'rockfish release'!A315</f>
        <v>SE</v>
      </c>
      <c r="B316">
        <f>'rockfish release'!B315</f>
        <v>2000</v>
      </c>
      <c r="C316" t="str">
        <f>'rockfish release'!C315</f>
        <v>SSEO</v>
      </c>
      <c r="D316">
        <f>'rockfish release'!D315</f>
        <v>4468</v>
      </c>
      <c r="E316">
        <f>[1]logbook_release_forR!$E444</f>
        <v>2830</v>
      </c>
      <c r="F316" s="29">
        <v>0.98349167199999998</v>
      </c>
      <c r="G316" s="29">
        <v>8.9143399999999998E-5</v>
      </c>
      <c r="H316" s="7">
        <f t="shared" si="360"/>
        <v>2783.28143176</v>
      </c>
      <c r="I316">
        <f t="shared" si="367"/>
        <v>713.94057625999994</v>
      </c>
      <c r="J316">
        <f t="shared" si="361"/>
        <v>26.719666469849507</v>
      </c>
      <c r="K316" s="6">
        <f t="shared" si="362"/>
        <v>52.370546280905032</v>
      </c>
      <c r="M316" s="2">
        <f>'rockfish release'!O315</f>
        <v>4290.8006965460499</v>
      </c>
      <c r="N316">
        <f>'rockfish release'!P315</f>
        <v>9687845.8883965574</v>
      </c>
      <c r="O316" s="29">
        <v>0.61743827600000001</v>
      </c>
      <c r="P316" s="29">
        <v>5.442634E-3</v>
      </c>
      <c r="Q316" s="13">
        <f t="shared" si="357"/>
        <v>2649.3045847349922</v>
      </c>
      <c r="R316" s="2">
        <f t="shared" si="332"/>
        <v>3846229.3011057908</v>
      </c>
      <c r="S316">
        <f t="shared" si="363"/>
        <v>1961.1805886011086</v>
      </c>
      <c r="T316" s="6">
        <f t="shared" si="364"/>
        <v>3843.9139536581729</v>
      </c>
      <c r="V316" s="13">
        <f t="shared" si="358"/>
        <v>5432.5860164949918</v>
      </c>
      <c r="W316">
        <f t="shared" si="359"/>
        <v>3846943.2416820507</v>
      </c>
      <c r="X316">
        <f t="shared" si="365"/>
        <v>1961.3625982163651</v>
      </c>
      <c r="Y316" s="6">
        <f t="shared" si="366"/>
        <v>3844.2706925040757</v>
      </c>
      <c r="Z316" s="14">
        <f t="shared" si="331"/>
        <v>0.36103663932077074</v>
      </c>
    </row>
    <row r="317" spans="1:26" x14ac:dyDescent="0.3">
      <c r="A317" t="str">
        <f>'rockfish release'!A316</f>
        <v>SE</v>
      </c>
      <c r="B317">
        <f>'rockfish release'!B316</f>
        <v>2001</v>
      </c>
      <c r="C317" t="str">
        <f>'rockfish release'!C316</f>
        <v>SSEO</v>
      </c>
      <c r="D317">
        <f>'rockfish release'!D316</f>
        <v>3276</v>
      </c>
      <c r="E317">
        <f>[1]logbook_release_forR!$E445</f>
        <v>2016</v>
      </c>
      <c r="F317" s="29">
        <v>0.98349167199999998</v>
      </c>
      <c r="G317" s="29">
        <v>8.9143399999999998E-5</v>
      </c>
      <c r="H317" s="7">
        <f t="shared" si="360"/>
        <v>1982.719210752</v>
      </c>
      <c r="I317">
        <f t="shared" si="367"/>
        <v>362.30159831039998</v>
      </c>
      <c r="J317">
        <f t="shared" si="361"/>
        <v>19.034221767921061</v>
      </c>
      <c r="K317" s="6">
        <f t="shared" si="362"/>
        <v>37.307074665125278</v>
      </c>
      <c r="M317" s="2">
        <f>'rockfish release'!O316</f>
        <v>3146.0749959455816</v>
      </c>
      <c r="N317">
        <f>'rockfish release'!P316</f>
        <v>5208212.2996570161</v>
      </c>
      <c r="O317" s="29">
        <v>0.61743827600000001</v>
      </c>
      <c r="P317" s="29">
        <v>5.442634E-3</v>
      </c>
      <c r="Q317" s="13">
        <f t="shared" si="357"/>
        <v>1942.5071216633469</v>
      </c>
      <c r="R317" s="2">
        <f t="shared" si="332"/>
        <v>2067743.3336664997</v>
      </c>
      <c r="S317">
        <f t="shared" si="363"/>
        <v>1437.9649973718065</v>
      </c>
      <c r="T317" s="6">
        <f t="shared" si="364"/>
        <v>2818.4113948487407</v>
      </c>
      <c r="V317" s="13">
        <f t="shared" si="358"/>
        <v>3925.2263324153469</v>
      </c>
      <c r="W317">
        <f t="shared" si="359"/>
        <v>2068105.6352648102</v>
      </c>
      <c r="X317">
        <f t="shared" si="365"/>
        <v>1438.0909690505709</v>
      </c>
      <c r="Y317" s="6">
        <f t="shared" si="366"/>
        <v>2818.6582993391189</v>
      </c>
      <c r="Z317" s="14">
        <f t="shared" si="331"/>
        <v>0.36637147702146816</v>
      </c>
    </row>
    <row r="318" spans="1:26" x14ac:dyDescent="0.3">
      <c r="A318" t="str">
        <f>'rockfish release'!A317</f>
        <v>SE</v>
      </c>
      <c r="B318">
        <f>'rockfish release'!B317</f>
        <v>2002</v>
      </c>
      <c r="C318" t="str">
        <f>'rockfish release'!C317</f>
        <v>SSEO</v>
      </c>
      <c r="D318">
        <f>'rockfish release'!D317</f>
        <v>5386</v>
      </c>
      <c r="E318">
        <f>[1]logbook_release_forR!$E446</f>
        <v>3603</v>
      </c>
      <c r="F318" s="29">
        <v>0.98349167199999998</v>
      </c>
      <c r="G318" s="29">
        <v>8.9143399999999998E-5</v>
      </c>
      <c r="H318" s="7">
        <f t="shared" si="360"/>
        <v>3543.5204942159999</v>
      </c>
      <c r="I318">
        <f t="shared" si="367"/>
        <v>1157.2247637306</v>
      </c>
      <c r="J318">
        <f t="shared" si="361"/>
        <v>34.018006463204159</v>
      </c>
      <c r="K318" s="6">
        <f t="shared" si="362"/>
        <v>66.675292667880157</v>
      </c>
      <c r="M318" s="2">
        <f>'rockfish release'!O317</f>
        <v>5172.3931404648665</v>
      </c>
      <c r="N318">
        <f>'rockfish release'!P317</f>
        <v>14077761.095969837</v>
      </c>
      <c r="O318" s="29">
        <v>0.61743827600000001</v>
      </c>
      <c r="P318" s="29">
        <v>5.442634E-3</v>
      </c>
      <c r="Q318" s="13">
        <f t="shared" si="357"/>
        <v>3193.633503442853</v>
      </c>
      <c r="R318" s="2">
        <f t="shared" si="332"/>
        <v>5589095.6405633073</v>
      </c>
      <c r="S318">
        <f t="shared" si="363"/>
        <v>2364.1268241283728</v>
      </c>
      <c r="T318" s="6">
        <f t="shared" si="364"/>
        <v>4633.6885752916105</v>
      </c>
      <c r="V318" s="13">
        <f t="shared" si="358"/>
        <v>6737.1539976588529</v>
      </c>
      <c r="W318">
        <f t="shared" si="359"/>
        <v>5590252.8653270379</v>
      </c>
      <c r="X318">
        <f t="shared" si="365"/>
        <v>2364.3715582215577</v>
      </c>
      <c r="Y318" s="6">
        <f t="shared" si="366"/>
        <v>4634.1682541142527</v>
      </c>
      <c r="Z318" s="14">
        <f t="shared" ref="Z318:Z359" si="405">X318/V318</f>
        <v>0.35094515563146872</v>
      </c>
    </row>
    <row r="319" spans="1:26" x14ac:dyDescent="0.3">
      <c r="A319" t="str">
        <f>'rockfish release'!A318</f>
        <v>SE</v>
      </c>
      <c r="B319">
        <f>'rockfish release'!B318</f>
        <v>2003</v>
      </c>
      <c r="C319" t="str">
        <f>'rockfish release'!C318</f>
        <v>SSEO</v>
      </c>
      <c r="D319">
        <f>'rockfish release'!D318</f>
        <v>4577</v>
      </c>
      <c r="E319">
        <f>[1]logbook_release_forR!$E447</f>
        <v>2860</v>
      </c>
      <c r="F319" s="29">
        <v>0.98349167199999998</v>
      </c>
      <c r="G319" s="29">
        <v>8.9143399999999998E-5</v>
      </c>
      <c r="H319" s="7">
        <f t="shared" si="360"/>
        <v>2812.7861819199998</v>
      </c>
      <c r="I319">
        <f t="shared" si="367"/>
        <v>729.15735463999999</v>
      </c>
      <c r="J319">
        <f t="shared" si="361"/>
        <v>27.002913817586428</v>
      </c>
      <c r="K319" s="6">
        <f t="shared" si="362"/>
        <v>52.925711082469398</v>
      </c>
      <c r="M319" s="2">
        <f>'rockfish release'!O318</f>
        <v>4395.4777950069983</v>
      </c>
      <c r="N319">
        <f>'rockfish release'!P318</f>
        <v>10166295.230570348</v>
      </c>
      <c r="O319" s="29">
        <v>0.61743827600000001</v>
      </c>
      <c r="P319" s="29">
        <v>5.442634E-3</v>
      </c>
      <c r="Q319" s="13">
        <f t="shared" si="357"/>
        <v>2713.9362319454026</v>
      </c>
      <c r="R319" s="2">
        <f t="shared" si="332"/>
        <v>4036181.3193524606</v>
      </c>
      <c r="S319">
        <f t="shared" si="363"/>
        <v>2009.0249673292915</v>
      </c>
      <c r="T319" s="6">
        <f t="shared" si="364"/>
        <v>3937.688935965411</v>
      </c>
      <c r="V319" s="13">
        <f t="shared" si="358"/>
        <v>5526.7224138654019</v>
      </c>
      <c r="W319">
        <f t="shared" si="359"/>
        <v>4036910.4767071004</v>
      </c>
      <c r="X319">
        <f t="shared" si="365"/>
        <v>2009.2064295903247</v>
      </c>
      <c r="Y319" s="6">
        <f t="shared" si="366"/>
        <v>3938.0446019970364</v>
      </c>
      <c r="Z319" s="14">
        <f t="shared" si="405"/>
        <v>0.36354393782283001</v>
      </c>
    </row>
    <row r="320" spans="1:26" x14ac:dyDescent="0.3">
      <c r="A320" t="str">
        <f>'rockfish release'!A319</f>
        <v>SE</v>
      </c>
      <c r="B320">
        <f>'rockfish release'!B319</f>
        <v>2004</v>
      </c>
      <c r="C320" t="str">
        <f>'rockfish release'!C319</f>
        <v>SSEO</v>
      </c>
      <c r="D320">
        <f>'rockfish release'!D319</f>
        <v>4886</v>
      </c>
      <c r="E320">
        <f>[1]logbook_release_forR!$E448</f>
        <v>3297</v>
      </c>
      <c r="F320" s="29">
        <v>0.98349167199999998</v>
      </c>
      <c r="G320" s="29">
        <v>8.9143399999999998E-5</v>
      </c>
      <c r="H320" s="7">
        <f t="shared" si="360"/>
        <v>3242.572042584</v>
      </c>
      <c r="I320">
        <f t="shared" si="367"/>
        <v>969.0073889706</v>
      </c>
      <c r="J320">
        <f t="shared" si="361"/>
        <v>31.128883516287569</v>
      </c>
      <c r="K320" s="6">
        <f t="shared" si="362"/>
        <v>61.012611691923638</v>
      </c>
      <c r="M320" s="2">
        <f>'rockfish release'!O319</f>
        <v>4692.2229640384958</v>
      </c>
      <c r="N320">
        <f>'rockfish release'!P319</f>
        <v>11585314.236075029</v>
      </c>
      <c r="O320" s="29">
        <v>0.61743827600000001</v>
      </c>
      <c r="P320" s="29">
        <v>5.442634E-3</v>
      </c>
      <c r="Q320" s="13">
        <f t="shared" si="357"/>
        <v>2897.1580575235389</v>
      </c>
      <c r="R320" s="2">
        <f t="shared" si="332"/>
        <v>4599554.49236455</v>
      </c>
      <c r="S320">
        <f t="shared" si="363"/>
        <v>2144.6571969348738</v>
      </c>
      <c r="T320" s="6">
        <f t="shared" si="364"/>
        <v>4203.5281059923527</v>
      </c>
      <c r="V320" s="13">
        <f t="shared" si="358"/>
        <v>6139.7301001075393</v>
      </c>
      <c r="W320">
        <f t="shared" si="359"/>
        <v>4600523.4997535208</v>
      </c>
      <c r="X320">
        <f t="shared" si="365"/>
        <v>2144.883096990025</v>
      </c>
      <c r="Y320" s="6">
        <f t="shared" si="366"/>
        <v>4203.9708701004492</v>
      </c>
      <c r="Z320" s="14">
        <f t="shared" si="405"/>
        <v>0.34934485099800344</v>
      </c>
    </row>
    <row r="321" spans="1:26" x14ac:dyDescent="0.3">
      <c r="A321" t="str">
        <f>'rockfish release'!A320</f>
        <v>SE</v>
      </c>
      <c r="B321">
        <f>'rockfish release'!B320</f>
        <v>2005</v>
      </c>
      <c r="C321" t="str">
        <f>'rockfish release'!C320</f>
        <v>SSEO</v>
      </c>
      <c r="D321">
        <f>'rockfish release'!D320</f>
        <v>6899</v>
      </c>
      <c r="E321">
        <f>[1]logbook_release_forR!$E449</f>
        <v>4850</v>
      </c>
      <c r="F321" s="29">
        <v>0.98349167199999998</v>
      </c>
      <c r="G321" s="29">
        <v>8.9143399999999998E-5</v>
      </c>
      <c r="H321" s="7">
        <f t="shared" si="360"/>
        <v>4769.9346091999996</v>
      </c>
      <c r="I321">
        <f t="shared" si="367"/>
        <v>2096.8756264999997</v>
      </c>
      <c r="J321">
        <f t="shared" si="361"/>
        <v>45.791654550802157</v>
      </c>
      <c r="K321" s="6">
        <f t="shared" si="362"/>
        <v>89.75164291957222</v>
      </c>
      <c r="M321" s="2">
        <f>'rockfish release'!O320</f>
        <v>6625.3880943310633</v>
      </c>
      <c r="N321">
        <f>'rockfish release'!P320</f>
        <v>23097936.473008603</v>
      </c>
      <c r="O321" s="29">
        <v>0.61743827600000001</v>
      </c>
      <c r="P321" s="29">
        <v>5.442634E-3</v>
      </c>
      <c r="Q321" s="13">
        <f t="shared" si="357"/>
        <v>4090.7682027946971</v>
      </c>
      <c r="R321" s="2">
        <f t="shared" si="332"/>
        <v>9170249.1019156594</v>
      </c>
      <c r="S321">
        <f t="shared" si="363"/>
        <v>3028.2419160159016</v>
      </c>
      <c r="T321" s="6">
        <f t="shared" si="364"/>
        <v>5935.3541553911673</v>
      </c>
      <c r="V321" s="13">
        <f t="shared" si="358"/>
        <v>8860.7028119946972</v>
      </c>
      <c r="W321">
        <f t="shared" si="359"/>
        <v>9172345.9775421601</v>
      </c>
      <c r="X321">
        <f t="shared" si="365"/>
        <v>3028.5881161924544</v>
      </c>
      <c r="Y321" s="6">
        <f t="shared" si="366"/>
        <v>5936.0327077372103</v>
      </c>
      <c r="Z321" s="14">
        <f t="shared" si="405"/>
        <v>0.3417999881558681</v>
      </c>
    </row>
    <row r="322" spans="1:26" x14ac:dyDescent="0.3">
      <c r="A322" t="str">
        <f>'rockfish release'!A321</f>
        <v>SE</v>
      </c>
      <c r="B322">
        <f>'rockfish release'!B321</f>
        <v>2006</v>
      </c>
      <c r="C322" t="str">
        <f>'rockfish release'!C321</f>
        <v>SSEO</v>
      </c>
      <c r="D322">
        <f>'rockfish release'!D321</f>
        <v>2288</v>
      </c>
      <c r="E322">
        <f>[1]logbook_release_forR!$E450</f>
        <v>1550</v>
      </c>
      <c r="F322">
        <f>IF([3]species_comp_Region1_forR!$G274&gt;49,[3]species_comp_Region1_forR!$AD274,[3]species_comp_Region1_forR!$AF274)</f>
        <v>0.98476190500000005</v>
      </c>
      <c r="G322">
        <f>IF([3]species_comp_Region1_forR!$G274,[3]species_comp_Region1_forR!$AE274,[3]species_comp_Region1_forR!$AG274)</f>
        <v>2.8600000000000001E-5</v>
      </c>
      <c r="H322" s="7">
        <f t="shared" si="360"/>
        <v>1526.38095275</v>
      </c>
      <c r="I322">
        <f t="shared" si="367"/>
        <v>68.711500000000001</v>
      </c>
      <c r="J322">
        <f t="shared" si="361"/>
        <v>8.2892400134149806</v>
      </c>
      <c r="K322" s="6">
        <f t="shared" si="362"/>
        <v>16.246910426293361</v>
      </c>
      <c r="M322" s="2">
        <f>'rockfish release'!O321</f>
        <v>2197.2587273270728</v>
      </c>
      <c r="N322">
        <f>'rockfish release'!P321</f>
        <v>2540463.3439496052</v>
      </c>
      <c r="O322">
        <f>IF([3]species_comp_Region1_forR!$D296&gt;49,[3]species_comp_Region1_forR!$N296,[3]species_comp_Region1_forR!$P296)</f>
        <v>0.40441176499999998</v>
      </c>
      <c r="P322">
        <f>IF([3]species_comp_Region1_forR!$D296&gt;49,[3]species_comp_Region1_forR!$O296,[3]species_comp_Region1_forR!$Q296)</f>
        <v>1.7841700000000001E-3</v>
      </c>
      <c r="Q322" s="13">
        <f t="shared" si="357"/>
        <v>888.59728007999524</v>
      </c>
      <c r="R322" s="2">
        <f t="shared" si="332"/>
        <v>428636.41833207128</v>
      </c>
      <c r="S322">
        <f t="shared" si="363"/>
        <v>654.70330557594662</v>
      </c>
      <c r="T322" s="6">
        <f t="shared" si="364"/>
        <v>1283.2184789288553</v>
      </c>
      <c r="V322" s="13">
        <f t="shared" si="358"/>
        <v>2414.9782328299952</v>
      </c>
      <c r="W322">
        <f t="shared" si="359"/>
        <v>428705.12983207125</v>
      </c>
      <c r="X322">
        <f t="shared" si="365"/>
        <v>654.75577876951286</v>
      </c>
      <c r="Y322" s="6">
        <f t="shared" si="366"/>
        <v>1283.3213263882451</v>
      </c>
      <c r="Z322" s="14">
        <f t="shared" si="405"/>
        <v>0.27112284900482786</v>
      </c>
    </row>
    <row r="323" spans="1:26" x14ac:dyDescent="0.3">
      <c r="A323" t="str">
        <f>'rockfish release'!A322</f>
        <v>SE</v>
      </c>
      <c r="B323">
        <f>'rockfish release'!B322</f>
        <v>2007</v>
      </c>
      <c r="C323" t="str">
        <f>'rockfish release'!C322</f>
        <v>SSEO</v>
      </c>
      <c r="D323">
        <f>'rockfish release'!D322</f>
        <v>2461</v>
      </c>
      <c r="E323">
        <f>[1]logbook_release_forR!$E451</f>
        <v>1367</v>
      </c>
      <c r="F323">
        <f>IF([3]species_comp_Region1_forR!$G275&gt;49,[3]species_comp_Region1_forR!$AD275,[3]species_comp_Region1_forR!$AF275)</f>
        <v>0.98068181799999998</v>
      </c>
      <c r="G323">
        <f>IF([3]species_comp_Region1_forR!$G275,[3]species_comp_Region1_forR!$AE275,[3]species_comp_Region1_forR!$AG275)</f>
        <v>2.16E-5</v>
      </c>
      <c r="H323" s="7">
        <f t="shared" si="360"/>
        <v>1340.592045206</v>
      </c>
      <c r="I323">
        <f t="shared" si="367"/>
        <v>40.363682400000002</v>
      </c>
      <c r="J323">
        <f t="shared" si="361"/>
        <v>6.3532418811186471</v>
      </c>
      <c r="K323" s="6">
        <f t="shared" si="362"/>
        <v>12.452354086992548</v>
      </c>
      <c r="M323" s="2">
        <f>'rockfish release'!O322</f>
        <v>2363.3976083705966</v>
      </c>
      <c r="N323">
        <f>'rockfish release'!P322</f>
        <v>2939166.0335547063</v>
      </c>
      <c r="O323">
        <f>IF([3]species_comp_Region1_forR!$D297&gt;49,[3]species_comp_Region1_forR!$N297,[3]species_comp_Region1_forR!$P297)</f>
        <v>0.62533692699999999</v>
      </c>
      <c r="P323">
        <f>IF([3]species_comp_Region1_forR!$D297&gt;49,[3]species_comp_Region1_forR!$O297,[3]species_comp_Region1_forR!$Q297)</f>
        <v>6.3321799999999995E-4</v>
      </c>
      <c r="Q323" s="13">
        <f t="shared" si="357"/>
        <v>1477.9197976976184</v>
      </c>
      <c r="R323" s="2">
        <f t="shared" si="332"/>
        <v>1154747.9868579211</v>
      </c>
      <c r="S323">
        <f t="shared" si="363"/>
        <v>1074.5920094891462</v>
      </c>
      <c r="T323" s="6">
        <f t="shared" si="364"/>
        <v>2106.2003385987264</v>
      </c>
      <c r="V323" s="13">
        <f t="shared" si="358"/>
        <v>2818.5118429036183</v>
      </c>
      <c r="W323">
        <f t="shared" si="359"/>
        <v>1154788.3505403211</v>
      </c>
      <c r="X323">
        <f t="shared" si="365"/>
        <v>1074.6107902586505</v>
      </c>
      <c r="Y323" s="6">
        <f t="shared" si="366"/>
        <v>2106.2371489069551</v>
      </c>
      <c r="Z323" s="14">
        <f t="shared" si="405"/>
        <v>0.38126885752290868</v>
      </c>
    </row>
    <row r="324" spans="1:26" x14ac:dyDescent="0.3">
      <c r="A324" t="str">
        <f>'rockfish release'!A323</f>
        <v>SE</v>
      </c>
      <c r="B324">
        <f>'rockfish release'!B323</f>
        <v>2008</v>
      </c>
      <c r="C324" t="str">
        <f>'rockfish release'!C323</f>
        <v>SSEO</v>
      </c>
      <c r="D324">
        <f>'rockfish release'!D323</f>
        <v>3407</v>
      </c>
      <c r="E324">
        <f>[1]logbook_release_forR!$E452</f>
        <v>1957</v>
      </c>
      <c r="F324">
        <f>IF([3]species_comp_Region1_forR!$G276&gt;49,[3]species_comp_Region1_forR!$AD276,[3]species_comp_Region1_forR!$AF276)</f>
        <v>0.98483080499999998</v>
      </c>
      <c r="G324">
        <f>IF([3]species_comp_Region1_forR!$G276,[3]species_comp_Region1_forR!$AE276,[3]species_comp_Region1_forR!$AG276)</f>
        <v>8.7199999999999995E-6</v>
      </c>
      <c r="H324" s="7">
        <f t="shared" si="360"/>
        <v>1927.313885385</v>
      </c>
      <c r="I324">
        <f t="shared" si="367"/>
        <v>33.396283279999999</v>
      </c>
      <c r="J324">
        <f t="shared" si="361"/>
        <v>5.7789517457753528</v>
      </c>
      <c r="K324" s="6">
        <f t="shared" si="362"/>
        <v>11.326745421719691</v>
      </c>
      <c r="M324" s="2">
        <f>'rockfish release'!O323</f>
        <v>3271.8795821692902</v>
      </c>
      <c r="N324">
        <f>'rockfish release'!P323</f>
        <v>5633070.1520270882</v>
      </c>
      <c r="O324">
        <f>IF([3]species_comp_Region1_forR!$D298&gt;49,[3]species_comp_Region1_forR!$N298,[3]species_comp_Region1_forR!$P298)</f>
        <v>0.64849624100000003</v>
      </c>
      <c r="P324">
        <f>IF([3]species_comp_Region1_forR!$D298&gt;49,[3]species_comp_Region1_forR!$O298,[3]species_comp_Region1_forR!$Q298)</f>
        <v>4.2928200000000001E-4</v>
      </c>
      <c r="Q324" s="13">
        <f t="shared" si="357"/>
        <v>2121.8016100414352</v>
      </c>
      <c r="R324" s="2">
        <f t="shared" ref="R324:R362" si="406">(M324^2)*P324+(O324^2)*N324+(P324*N324)</f>
        <v>2375986.5868930174</v>
      </c>
      <c r="S324">
        <f t="shared" si="363"/>
        <v>1541.4235585629983</v>
      </c>
      <c r="T324" s="6">
        <f t="shared" si="364"/>
        <v>3021.1901747834768</v>
      </c>
      <c r="V324" s="13">
        <f t="shared" si="358"/>
        <v>4049.1154954264352</v>
      </c>
      <c r="W324">
        <f t="shared" si="359"/>
        <v>2376019.9831762975</v>
      </c>
      <c r="X324">
        <f t="shared" si="365"/>
        <v>1541.4343914602066</v>
      </c>
      <c r="Y324" s="6">
        <f t="shared" si="366"/>
        <v>3021.2114072620047</v>
      </c>
      <c r="Z324" s="14">
        <f t="shared" si="405"/>
        <v>0.38068422429572346</v>
      </c>
    </row>
    <row r="325" spans="1:26" x14ac:dyDescent="0.3">
      <c r="A325" t="str">
        <f>'rockfish release'!A324</f>
        <v>SE</v>
      </c>
      <c r="B325">
        <f>'rockfish release'!B324</f>
        <v>2009</v>
      </c>
      <c r="C325" t="str">
        <f>'rockfish release'!C324</f>
        <v>SSEO</v>
      </c>
      <c r="D325">
        <f>'rockfish release'!D324</f>
        <v>1253</v>
      </c>
      <c r="E325">
        <f>[1]logbook_release_forR!$E453</f>
        <v>589</v>
      </c>
      <c r="F325">
        <f>IF([3]species_comp_Region1_forR!$G277&gt;49,[3]species_comp_Region1_forR!$AD277,[3]species_comp_Region1_forR!$AF277)</f>
        <v>0.97634691200000001</v>
      </c>
      <c r="G325">
        <f>IF([3]species_comp_Region1_forR!$G277,[3]species_comp_Region1_forR!$AE277,[3]species_comp_Region1_forR!$AG277)</f>
        <v>3.04E-5</v>
      </c>
      <c r="H325" s="7">
        <f t="shared" si="360"/>
        <v>575.06833116799999</v>
      </c>
      <c r="I325">
        <f t="shared" si="367"/>
        <v>10.546398399999999</v>
      </c>
      <c r="J325">
        <f t="shared" si="361"/>
        <v>3.2475218859924562</v>
      </c>
      <c r="K325" s="6">
        <f t="shared" si="362"/>
        <v>6.3651428965452137</v>
      </c>
      <c r="M325" s="2">
        <f>'rockfish release'!O324</f>
        <v>1203.3064621244853</v>
      </c>
      <c r="N325">
        <f>'rockfish release'!P324</f>
        <v>761908.87890509923</v>
      </c>
      <c r="O325">
        <f>IF([3]species_comp_Region1_forR!$D299&gt;49,[3]species_comp_Region1_forR!$N299,[3]species_comp_Region1_forR!$P299)</f>
        <v>0.64373088700000003</v>
      </c>
      <c r="P325">
        <f>IF([3]species_comp_Region1_forR!$D299&gt;49,[3]species_comp_Region1_forR!$O299,[3]species_comp_Region1_forR!$Q299)</f>
        <v>3.51212E-4</v>
      </c>
      <c r="Q325" s="13">
        <f t="shared" si="357"/>
        <v>774.60553619622681</v>
      </c>
      <c r="R325" s="2">
        <f t="shared" si="406"/>
        <v>316503.13270293718</v>
      </c>
      <c r="S325">
        <f t="shared" si="363"/>
        <v>562.58611136690638</v>
      </c>
      <c r="T325" s="6">
        <f t="shared" si="364"/>
        <v>1102.6687782791364</v>
      </c>
      <c r="V325" s="13">
        <f t="shared" si="358"/>
        <v>1349.6738673642267</v>
      </c>
      <c r="W325">
        <f t="shared" si="359"/>
        <v>316513.67910133715</v>
      </c>
      <c r="X325">
        <f t="shared" si="365"/>
        <v>562.5954844302762</v>
      </c>
      <c r="Y325" s="6">
        <f t="shared" si="366"/>
        <v>1102.6871494833413</v>
      </c>
      <c r="Z325" s="14">
        <f t="shared" si="405"/>
        <v>0.41683809550892981</v>
      </c>
    </row>
    <row r="326" spans="1:26" x14ac:dyDescent="0.3">
      <c r="A326" t="str">
        <f>'rockfish release'!A325</f>
        <v>SE</v>
      </c>
      <c r="B326">
        <f>'rockfish release'!B325</f>
        <v>2010</v>
      </c>
      <c r="C326" t="str">
        <f>'rockfish release'!C325</f>
        <v>SSEO</v>
      </c>
      <c r="D326">
        <f>'rockfish release'!D325</f>
        <v>1252</v>
      </c>
      <c r="E326">
        <f>[1]logbook_release_forR!$E454</f>
        <v>486</v>
      </c>
      <c r="F326">
        <f>IF([3]species_comp_Region1_forR!$G278&gt;49,[3]species_comp_Region1_forR!$AD278,[3]species_comp_Region1_forR!$AF278)</f>
        <v>0.98746642799999995</v>
      </c>
      <c r="G326">
        <f>IF([3]species_comp_Region1_forR!$G278,[3]species_comp_Region1_forR!$AE278,[3]species_comp_Region1_forR!$AG278)</f>
        <v>1.11E-5</v>
      </c>
      <c r="H326" s="7">
        <f t="shared" si="360"/>
        <v>479.90868400799997</v>
      </c>
      <c r="I326">
        <f t="shared" si="367"/>
        <v>2.6217756000000003</v>
      </c>
      <c r="J326">
        <f t="shared" si="361"/>
        <v>1.6191897973986868</v>
      </c>
      <c r="K326" s="6">
        <f t="shared" si="362"/>
        <v>3.1736120029014261</v>
      </c>
      <c r="M326" s="2">
        <f>'rockfish release'!O325</f>
        <v>1202.3461217716322</v>
      </c>
      <c r="N326">
        <f>'rockfish release'!P325</f>
        <v>760693.22871350334</v>
      </c>
      <c r="O326">
        <f>IF([3]species_comp_Region1_forR!$D300&gt;49,[3]species_comp_Region1_forR!$N300,[3]species_comp_Region1_forR!$P300)</f>
        <v>0.54278416299999999</v>
      </c>
      <c r="P326">
        <f>IF([3]species_comp_Region1_forR!$D300&gt;49,[3]species_comp_Region1_forR!$O300,[3]species_comp_Region1_forR!$Q300)</f>
        <v>3.1735200000000002E-4</v>
      </c>
      <c r="Q326" s="13">
        <f t="shared" si="357"/>
        <v>652.6144333421114</v>
      </c>
      <c r="R326" s="2">
        <f t="shared" si="406"/>
        <v>224811.55056764433</v>
      </c>
      <c r="S326">
        <f t="shared" si="363"/>
        <v>474.14296427095104</v>
      </c>
      <c r="T326" s="6">
        <f t="shared" si="364"/>
        <v>929.32020997106406</v>
      </c>
      <c r="V326" s="13">
        <f t="shared" si="358"/>
        <v>1132.5231173501113</v>
      </c>
      <c r="W326">
        <f t="shared" si="359"/>
        <v>224814.17234324434</v>
      </c>
      <c r="X326">
        <f t="shared" si="365"/>
        <v>474.14572901508279</v>
      </c>
      <c r="Y326" s="6">
        <f t="shared" si="366"/>
        <v>929.32562886956225</v>
      </c>
      <c r="Z326" s="14">
        <f t="shared" si="405"/>
        <v>0.41866317936581604</v>
      </c>
    </row>
    <row r="327" spans="1:26" x14ac:dyDescent="0.3">
      <c r="A327" t="str">
        <f>'rockfish release'!A326</f>
        <v>SE</v>
      </c>
      <c r="B327">
        <f>'rockfish release'!B326</f>
        <v>2011</v>
      </c>
      <c r="C327" t="str">
        <f>'rockfish release'!C326</f>
        <v>SSEO</v>
      </c>
      <c r="D327">
        <f>'rockfish release'!D326</f>
        <v>781</v>
      </c>
      <c r="E327">
        <f>[1]logbook_release_forR!$E455</f>
        <v>458</v>
      </c>
      <c r="F327">
        <f>IF([3]species_comp_Region1_forR!$G279&gt;49,[3]species_comp_Region1_forR!$AD279,[3]species_comp_Region1_forR!$AF279)</f>
        <v>0.99284692399999996</v>
      </c>
      <c r="G327">
        <f>IF([3]species_comp_Region1_forR!$G279,[3]species_comp_Region1_forR!$AE279,[3]species_comp_Region1_forR!$AG279)</f>
        <v>5.0799999999999996E-6</v>
      </c>
      <c r="H327" s="7">
        <f t="shared" si="360"/>
        <v>454.723891192</v>
      </c>
      <c r="I327">
        <f t="shared" si="367"/>
        <v>1.06560112</v>
      </c>
      <c r="J327">
        <f t="shared" si="361"/>
        <v>1.0322795745339535</v>
      </c>
      <c r="K327" s="6">
        <f t="shared" si="362"/>
        <v>2.0232679660865487</v>
      </c>
      <c r="M327" s="2">
        <f>'rockfish release'!O326</f>
        <v>1415.472605893186</v>
      </c>
      <c r="N327">
        <f>'rockfish release'!P326</f>
        <v>1681921.937738688</v>
      </c>
      <c r="O327">
        <f>IF([3]species_comp_Region1_forR!$D301&gt;49,[3]species_comp_Region1_forR!$N301,[3]species_comp_Region1_forR!$P301)</f>
        <v>0.60861056800000002</v>
      </c>
      <c r="P327">
        <f>IF([3]species_comp_Region1_forR!$D301&gt;49,[3]species_comp_Region1_forR!$O301,[3]species_comp_Region1_forR!$Q301)</f>
        <v>4.6706599999999998E-4</v>
      </c>
      <c r="Q327" s="13">
        <f t="shared" si="357"/>
        <v>861.47158666109215</v>
      </c>
      <c r="R327" s="2">
        <f t="shared" si="406"/>
        <v>624716.72686816286</v>
      </c>
      <c r="S327">
        <f>SQRT(R327)</f>
        <v>790.39023707796571</v>
      </c>
      <c r="T327" s="6">
        <f t="shared" si="364"/>
        <v>1549.1648646728127</v>
      </c>
      <c r="V327" s="13">
        <f t="shared" si="358"/>
        <v>1316.1954778530921</v>
      </c>
      <c r="W327" s="14">
        <f>R327+I327</f>
        <v>624717.79246928287</v>
      </c>
      <c r="X327">
        <f>SQRT(W327)</f>
        <v>790.39091117578198</v>
      </c>
      <c r="Y327" s="6">
        <f>(1.96*X327)</f>
        <v>1549.1661859045325</v>
      </c>
      <c r="Z327" s="14">
        <f t="shared" si="405"/>
        <v>0.60051179667098198</v>
      </c>
    </row>
    <row r="328" spans="1:26" x14ac:dyDescent="0.3">
      <c r="A328" t="str">
        <f>'rockfish release'!A327</f>
        <v>SE</v>
      </c>
      <c r="B328">
        <f>'rockfish release'!B327</f>
        <v>2012</v>
      </c>
      <c r="C328" t="str">
        <f>'rockfish release'!C327</f>
        <v>SSEO</v>
      </c>
      <c r="D328">
        <f>'rockfish release'!D327</f>
        <v>863</v>
      </c>
      <c r="E328">
        <f>[1]logbook_release_forR!$E456</f>
        <v>618</v>
      </c>
      <c r="F328">
        <f>IF([3]species_comp_Region1_forR!$G280&gt;49,[3]species_comp_Region1_forR!$AD280,[3]species_comp_Region1_forR!$AF280)</f>
        <v>0.96571028699999995</v>
      </c>
      <c r="G328">
        <f>IF([3]species_comp_Region1_forR!$G280,[3]species_comp_Region1_forR!$AE280,[3]species_comp_Region1_forR!$AG280)</f>
        <v>2.3200000000000001E-5</v>
      </c>
      <c r="H328" s="7">
        <f t="shared" si="360"/>
        <v>596.80895736599996</v>
      </c>
      <c r="I328">
        <f t="shared" si="367"/>
        <v>8.8606368</v>
      </c>
      <c r="J328">
        <f t="shared" si="361"/>
        <v>2.9766821798774554</v>
      </c>
      <c r="K328" s="6">
        <f t="shared" si="362"/>
        <v>5.8342970725598127</v>
      </c>
      <c r="M328" s="2">
        <f>'rockfish release'!O327</f>
        <v>493.63653164946868</v>
      </c>
      <c r="N328">
        <f>'rockfish release'!P327</f>
        <v>195080.35783049298</v>
      </c>
      <c r="O328">
        <f>IF([3]species_comp_Region1_forR!$D302&gt;49,[3]species_comp_Region1_forR!$N302,[3]species_comp_Region1_forR!$P302)</f>
        <v>0.66176470600000004</v>
      </c>
      <c r="P328">
        <f>IF([3]species_comp_Region1_forR!$D302&gt;49,[3]species_comp_Region1_forR!$O302,[3]species_comp_Region1_forR!$Q302)</f>
        <v>3.66337E-4</v>
      </c>
      <c r="Q328" s="13">
        <f t="shared" si="357"/>
        <v>326.67123423787035</v>
      </c>
      <c r="R328" s="2">
        <f t="shared" si="406"/>
        <v>85592.766962110036</v>
      </c>
      <c r="S328">
        <f t="shared" si="363"/>
        <v>292.56241549814638</v>
      </c>
      <c r="T328" s="6">
        <f t="shared" si="364"/>
        <v>573.42233437636685</v>
      </c>
      <c r="V328" s="13">
        <f t="shared" si="358"/>
        <v>923.48019160387025</v>
      </c>
      <c r="W328">
        <f t="shared" si="359"/>
        <v>85601.62759891004</v>
      </c>
      <c r="X328">
        <f t="shared" si="365"/>
        <v>292.57755826260842</v>
      </c>
      <c r="Y328" s="6">
        <f t="shared" si="366"/>
        <v>573.45201419471255</v>
      </c>
      <c r="Z328" s="14">
        <f t="shared" si="405"/>
        <v>0.31682061068843204</v>
      </c>
    </row>
    <row r="329" spans="1:26" x14ac:dyDescent="0.3">
      <c r="A329" t="str">
        <f>'rockfish release'!A328</f>
        <v>SE</v>
      </c>
      <c r="B329">
        <f>'rockfish release'!B328</f>
        <v>2013</v>
      </c>
      <c r="C329" t="str">
        <f>'rockfish release'!C328</f>
        <v>SSEO</v>
      </c>
      <c r="D329">
        <f>'rockfish release'!D328</f>
        <v>1075</v>
      </c>
      <c r="E329">
        <f>[1]logbook_release_forR!$E457</f>
        <v>748</v>
      </c>
      <c r="F329">
        <f>IF([3]species_comp_Region1_forR!$G281&gt;49,[3]species_comp_Region1_forR!$AD281,[3]species_comp_Region1_forR!$AF281)</f>
        <v>0.98641087100000002</v>
      </c>
      <c r="G329">
        <f>IF([3]species_comp_Region1_forR!$G281,[3]species_comp_Region1_forR!$AE281,[3]species_comp_Region1_forR!$AG281)</f>
        <v>5.3600000000000004E-6</v>
      </c>
      <c r="H329" s="7">
        <f t="shared" si="360"/>
        <v>737.83533150799997</v>
      </c>
      <c r="I329">
        <f t="shared" si="367"/>
        <v>2.9989414400000003</v>
      </c>
      <c r="J329">
        <f t="shared" si="361"/>
        <v>1.7317452006574179</v>
      </c>
      <c r="K329" s="6">
        <f t="shared" si="362"/>
        <v>3.394220593288539</v>
      </c>
      <c r="M329" s="2">
        <f>'rockfish release'!O328</f>
        <v>1483.4471455886369</v>
      </c>
      <c r="N329">
        <f>'rockfish release'!P328</f>
        <v>829827.47432759823</v>
      </c>
      <c r="O329">
        <f>IF([3]species_comp_Region1_forR!$D303&gt;49,[3]species_comp_Region1_forR!$N303,[3]species_comp_Region1_forR!$P303)</f>
        <v>0.675789474</v>
      </c>
      <c r="P329">
        <f>IF([3]species_comp_Region1_forR!$D303&gt;49,[3]species_comp_Region1_forR!$O303,[3]species_comp_Region1_forR!$Q303)</f>
        <v>4.6223199999999997E-4</v>
      </c>
      <c r="Q329" s="13">
        <f t="shared" si="357"/>
        <v>1002.4979662241464</v>
      </c>
      <c r="R329" s="2">
        <f t="shared" si="406"/>
        <v>380375.849623585</v>
      </c>
      <c r="S329">
        <f t="shared" si="363"/>
        <v>616.74617925333348</v>
      </c>
      <c r="T329" s="6">
        <f t="shared" si="364"/>
        <v>1208.8225113365336</v>
      </c>
      <c r="V329" s="13">
        <f t="shared" si="358"/>
        <v>1740.3332977321463</v>
      </c>
      <c r="W329">
        <f t="shared" si="359"/>
        <v>380378.84856502502</v>
      </c>
      <c r="X329">
        <f t="shared" si="365"/>
        <v>616.74861050919685</v>
      </c>
      <c r="Y329" s="6">
        <f t="shared" si="366"/>
        <v>1208.8272765980257</v>
      </c>
      <c r="Z329" s="14">
        <f t="shared" si="405"/>
        <v>0.35438534176924097</v>
      </c>
    </row>
    <row r="330" spans="1:26" x14ac:dyDescent="0.3">
      <c r="A330" t="str">
        <f>'rockfish release'!A329</f>
        <v>SE</v>
      </c>
      <c r="B330">
        <f>'rockfish release'!B329</f>
        <v>2014</v>
      </c>
      <c r="C330" t="str">
        <f>'rockfish release'!C329</f>
        <v>SSEO</v>
      </c>
      <c r="D330">
        <f>'rockfish release'!D329</f>
        <v>1870</v>
      </c>
      <c r="E330">
        <f>[1]logbook_release_forR!$E458</f>
        <v>1413</v>
      </c>
      <c r="F330">
        <f>IF([3]species_comp_Region1_forR!$G282&gt;49,[3]species_comp_Region1_forR!$AD282,[3]species_comp_Region1_forR!$AF282)</f>
        <v>0.96467589200000003</v>
      </c>
      <c r="G330">
        <f>IF([3]species_comp_Region1_forR!$G282,[3]species_comp_Region1_forR!$AE282,[3]species_comp_Region1_forR!$AG282)</f>
        <v>1.24E-5</v>
      </c>
      <c r="H330" s="7">
        <f t="shared" si="360"/>
        <v>1363.0870353960001</v>
      </c>
      <c r="I330">
        <f t="shared" si="367"/>
        <v>24.7574556</v>
      </c>
      <c r="J330">
        <f t="shared" si="361"/>
        <v>4.9756864451048362</v>
      </c>
      <c r="K330" s="6">
        <f t="shared" si="362"/>
        <v>9.7523454324054786</v>
      </c>
      <c r="M330" s="2">
        <f>'rockfish release'!O329</f>
        <v>1194.4530800230282</v>
      </c>
      <c r="N330">
        <f>'rockfish release'!P329</f>
        <v>1200719.7854692191</v>
      </c>
      <c r="O330">
        <f>IF([3]species_comp_Region1_forR!$D304&gt;49,[3]species_comp_Region1_forR!$N304,[3]species_comp_Region1_forR!$P304)</f>
        <v>0.601941748</v>
      </c>
      <c r="P330">
        <f>IF([3]species_comp_Region1_forR!$D304&gt;49,[3]species_comp_Region1_forR!$O304,[3]species_comp_Region1_forR!$Q304)</f>
        <v>3.8834299999999998E-4</v>
      </c>
      <c r="Q330" s="13">
        <f t="shared" si="357"/>
        <v>718.99117489304547</v>
      </c>
      <c r="R330" s="2">
        <f t="shared" si="406"/>
        <v>436081.79136973986</v>
      </c>
      <c r="S330">
        <f t="shared" si="363"/>
        <v>660.36489259328425</v>
      </c>
      <c r="T330" s="6">
        <f t="shared" si="364"/>
        <v>1294.315189482837</v>
      </c>
      <c r="V330" s="13">
        <f t="shared" si="358"/>
        <v>2082.0782102890457</v>
      </c>
      <c r="W330">
        <f t="shared" si="359"/>
        <v>436106.54882533988</v>
      </c>
      <c r="X330">
        <f t="shared" si="365"/>
        <v>660.3836376117597</v>
      </c>
      <c r="Y330" s="6">
        <f t="shared" si="366"/>
        <v>1294.3519297190489</v>
      </c>
      <c r="Z330" s="14">
        <f t="shared" si="405"/>
        <v>0.31717523114565499</v>
      </c>
    </row>
    <row r="331" spans="1:26" x14ac:dyDescent="0.3">
      <c r="A331" t="str">
        <f>'rockfish release'!A330</f>
        <v>SE</v>
      </c>
      <c r="B331">
        <f>'rockfish release'!B330</f>
        <v>2015</v>
      </c>
      <c r="C331" t="str">
        <f>'rockfish release'!C330</f>
        <v>SSEO</v>
      </c>
      <c r="D331">
        <f>'rockfish release'!D330</f>
        <v>1521</v>
      </c>
      <c r="E331">
        <f>[1]logbook_release_forR!$E459</f>
        <v>1112</v>
      </c>
      <c r="F331">
        <f>IF([3]species_comp_Region1_forR!$G283&gt;49,[3]species_comp_Region1_forR!$AD283,[3]species_comp_Region1_forR!$AF283)</f>
        <v>0.98942172100000003</v>
      </c>
      <c r="G331">
        <f>IF([3]species_comp_Region1_forR!$G283,[3]species_comp_Region1_forR!$AE283,[3]species_comp_Region1_forR!$AG283)</f>
        <v>3.6899999999999998E-6</v>
      </c>
      <c r="H331" s="7">
        <f t="shared" si="360"/>
        <v>1100.2369537520001</v>
      </c>
      <c r="I331">
        <f t="shared" si="367"/>
        <v>4.5628473600000001</v>
      </c>
      <c r="J331">
        <f t="shared" si="361"/>
        <v>2.1360822456075983</v>
      </c>
      <c r="K331" s="6">
        <f t="shared" si="362"/>
        <v>4.1867212013908928</v>
      </c>
      <c r="M331" s="2">
        <f>'rockfish release'!O330</f>
        <v>2340.5297542043986</v>
      </c>
      <c r="N331">
        <f>'rockfish release'!P330</f>
        <v>4360864.0024804566</v>
      </c>
      <c r="O331">
        <f>IF([3]species_comp_Region1_forR!$D305&gt;49,[3]species_comp_Region1_forR!$N305,[3]species_comp_Region1_forR!$P305)</f>
        <v>0.64264705899999996</v>
      </c>
      <c r="P331">
        <f>IF([3]species_comp_Region1_forR!$D305&gt;49,[3]species_comp_Region1_forR!$O305,[3]species_comp_Region1_forR!$Q305)</f>
        <v>3.3822099999999999E-4</v>
      </c>
      <c r="Q331" s="13">
        <f t="shared" si="357"/>
        <v>1504.1345630414496</v>
      </c>
      <c r="R331" s="2">
        <f t="shared" si="406"/>
        <v>1804343.8232787759</v>
      </c>
      <c r="S331">
        <f t="shared" si="363"/>
        <v>1343.2586583673212</v>
      </c>
      <c r="T331" s="6">
        <f t="shared" si="364"/>
        <v>2632.7869703999495</v>
      </c>
      <c r="V331" s="13">
        <f t="shared" si="358"/>
        <v>2604.3715167934497</v>
      </c>
      <c r="W331">
        <f t="shared" si="359"/>
        <v>1804348.3861261359</v>
      </c>
      <c r="X331">
        <f t="shared" si="365"/>
        <v>1343.2603567909446</v>
      </c>
      <c r="Y331" s="6">
        <f t="shared" si="366"/>
        <v>2632.7902993102512</v>
      </c>
      <c r="Z331" s="14">
        <f t="shared" si="405"/>
        <v>0.51577140516603082</v>
      </c>
    </row>
    <row r="332" spans="1:26" x14ac:dyDescent="0.3">
      <c r="A332" t="str">
        <f>'rockfish release'!A331</f>
        <v>SE</v>
      </c>
      <c r="B332">
        <f>'rockfish release'!B331</f>
        <v>2016</v>
      </c>
      <c r="C332" t="str">
        <f>'rockfish release'!C331</f>
        <v>SSEO</v>
      </c>
      <c r="D332">
        <f>'rockfish release'!D331</f>
        <v>1567</v>
      </c>
      <c r="E332">
        <f>[1]logbook_release_forR!$E460</f>
        <v>928</v>
      </c>
      <c r="F332">
        <f>IF([3]species_comp_Region1_forR!$G284&gt;49,[3]species_comp_Region1_forR!$AD284,[3]species_comp_Region1_forR!$AF284)</f>
        <v>0.99331783799999995</v>
      </c>
      <c r="G332">
        <f>IF([3]species_comp_Region1_forR!$G284,[3]species_comp_Region1_forR!$AE284,[3]species_comp_Region1_forR!$AG284)</f>
        <v>1.9300000000000002E-6</v>
      </c>
      <c r="H332" s="7">
        <f t="shared" si="360"/>
        <v>921.79895366400001</v>
      </c>
      <c r="I332">
        <f t="shared" si="367"/>
        <v>1.6620851200000002</v>
      </c>
      <c r="J332">
        <f t="shared" si="361"/>
        <v>1.2892188022209419</v>
      </c>
      <c r="K332" s="6">
        <f t="shared" si="362"/>
        <v>2.5268688523530458</v>
      </c>
      <c r="M332" s="2">
        <f>'rockfish release'!O331</f>
        <v>676.75613079019104</v>
      </c>
      <c r="N332">
        <f>'rockfish release'!P331</f>
        <v>858832.40593622939</v>
      </c>
      <c r="O332">
        <f>IF([3]species_comp_Region1_forR!$D306&gt;49,[3]species_comp_Region1_forR!$N306,[3]species_comp_Region1_forR!$P306)</f>
        <v>0.62983425400000004</v>
      </c>
      <c r="P332">
        <f>IF([3]species_comp_Region1_forR!$D306&gt;49,[3]species_comp_Region1_forR!$O306,[3]species_comp_Region1_forR!$Q306)</f>
        <v>6.4582599999999995E-4</v>
      </c>
      <c r="Q332" s="13">
        <f t="shared" si="357"/>
        <v>426.24419277616641</v>
      </c>
      <c r="R332" s="2">
        <f t="shared" si="406"/>
        <v>341541.69085392216</v>
      </c>
      <c r="S332">
        <f t="shared" si="363"/>
        <v>584.415683271695</v>
      </c>
      <c r="T332" s="6">
        <f t="shared" si="364"/>
        <v>1145.4547392125221</v>
      </c>
      <c r="V332" s="13">
        <f t="shared" si="358"/>
        <v>1348.0431464401663</v>
      </c>
      <c r="W332">
        <f t="shared" si="359"/>
        <v>341543.35293904215</v>
      </c>
      <c r="X332">
        <f t="shared" si="365"/>
        <v>584.4171052758827</v>
      </c>
      <c r="Y332" s="6">
        <f t="shared" si="366"/>
        <v>1145.4575263407301</v>
      </c>
      <c r="Z332" s="14">
        <f t="shared" si="405"/>
        <v>0.43352997032711993</v>
      </c>
    </row>
    <row r="333" spans="1:26" x14ac:dyDescent="0.3">
      <c r="A333" t="str">
        <f>'rockfish release'!A332</f>
        <v>SE</v>
      </c>
      <c r="B333">
        <f>'rockfish release'!B332</f>
        <v>2017</v>
      </c>
      <c r="C333" t="str">
        <f>'rockfish release'!C332</f>
        <v>SSEO</v>
      </c>
      <c r="D333">
        <f>'rockfish release'!D332</f>
        <v>1717</v>
      </c>
      <c r="E333">
        <f>[1]logbook_release_forR!$E461</f>
        <v>710</v>
      </c>
      <c r="F333">
        <f>IF([3]species_comp_Region1_forR!$G285&gt;49,[3]species_comp_Region1_forR!$AD285,[3]species_comp_Region1_forR!$AF285)</f>
        <v>0.98767658599999997</v>
      </c>
      <c r="G333">
        <f>IF([3]species_comp_Region1_forR!$G285,[3]species_comp_Region1_forR!$AE285,[3]species_comp_Region1_forR!$AG285)</f>
        <v>3.6600000000000001E-6</v>
      </c>
      <c r="H333" s="7">
        <f t="shared" si="360"/>
        <v>701.25037606000001</v>
      </c>
      <c r="I333">
        <f t="shared" si="367"/>
        <v>1.8450060000000001</v>
      </c>
      <c r="J333">
        <f t="shared" si="361"/>
        <v>1.3583099793493385</v>
      </c>
      <c r="K333" s="6">
        <f t="shared" si="362"/>
        <v>2.6622875595247035</v>
      </c>
      <c r="M333" s="2">
        <f>'rockfish release'!O332</f>
        <v>1076.4645161290318</v>
      </c>
      <c r="N333">
        <f>'rockfish release'!P332</f>
        <v>2380506.427255095</v>
      </c>
      <c r="O333">
        <f>IF([3]species_comp_Region1_forR!$D307&gt;49,[3]species_comp_Region1_forR!$N307,[3]species_comp_Region1_forR!$P307)</f>
        <v>0.66756756799999994</v>
      </c>
      <c r="P333">
        <f>IF([3]species_comp_Region1_forR!$D307&gt;49,[3]species_comp_Region1_forR!$O307,[3]species_comp_Region1_forR!$Q307)</f>
        <v>6.0141199999999995E-4</v>
      </c>
      <c r="Q333" s="13">
        <f t="shared" si="357"/>
        <v>718.6127990705545</v>
      </c>
      <c r="R333" s="2">
        <f t="shared" si="406"/>
        <v>1062992.8240201494</v>
      </c>
      <c r="S333">
        <f t="shared" si="363"/>
        <v>1031.0154334539079</v>
      </c>
      <c r="T333" s="6">
        <f t="shared" si="364"/>
        <v>2020.7902495696594</v>
      </c>
      <c r="V333" s="13">
        <f t="shared" si="358"/>
        <v>1419.8631751305545</v>
      </c>
      <c r="W333">
        <f t="shared" si="359"/>
        <v>1062994.6690261494</v>
      </c>
      <c r="X333">
        <f t="shared" si="365"/>
        <v>1031.016328205402</v>
      </c>
      <c r="Y333" s="6">
        <f t="shared" si="366"/>
        <v>2020.792003282588</v>
      </c>
      <c r="Z333" s="14">
        <f t="shared" si="405"/>
        <v>0.7261378041659553</v>
      </c>
    </row>
    <row r="334" spans="1:26" x14ac:dyDescent="0.3">
      <c r="A334" t="str">
        <f>'rockfish release'!A333</f>
        <v>SE</v>
      </c>
      <c r="B334">
        <f>'rockfish release'!B333</f>
        <v>2018</v>
      </c>
      <c r="C334" t="str">
        <f>'rockfish release'!C333</f>
        <v>SSEO</v>
      </c>
      <c r="D334">
        <f>'rockfish release'!D333</f>
        <v>2540</v>
      </c>
      <c r="E334">
        <f>[1]logbook_release_forR!$E462</f>
        <v>1086</v>
      </c>
      <c r="F334">
        <f>IF([3]species_comp_Region1_forR!$G286&gt;49,[3]species_comp_Region1_forR!$AD286,[3]species_comp_Region1_forR!$AF286)</f>
        <v>0.99505222599999998</v>
      </c>
      <c r="G334">
        <f>IF([3]species_comp_Region1_forR!$G286,[3]species_comp_Region1_forR!$AE286,[3]species_comp_Region1_forR!$AG286)</f>
        <v>1.35E-6</v>
      </c>
      <c r="H334" s="7">
        <f t="shared" si="360"/>
        <v>1080.626717436</v>
      </c>
      <c r="I334">
        <f t="shared" si="367"/>
        <v>1.5921845999999999</v>
      </c>
      <c r="J334">
        <f t="shared" si="361"/>
        <v>1.2618179741943765</v>
      </c>
      <c r="K334" s="6">
        <f t="shared" si="362"/>
        <v>2.4731632294209778</v>
      </c>
      <c r="M334" s="2">
        <f>'rockfish release'!O333</f>
        <v>4677.8525932666062</v>
      </c>
      <c r="N334">
        <f>'rockfish release'!P333</f>
        <v>13242366.424017221</v>
      </c>
      <c r="O334">
        <f>IF([3]species_comp_Region1_forR!$D308&gt;49,[3]species_comp_Region1_forR!$N308,[3]species_comp_Region1_forR!$P308)</f>
        <v>0.70486656199999997</v>
      </c>
      <c r="P334">
        <f>IF([3]species_comp_Region1_forR!$D308&gt;49,[3]species_comp_Region1_forR!$O308,[3]species_comp_Region1_forR!$Q308)</f>
        <v>3.27091E-4</v>
      </c>
      <c r="Q334" s="13">
        <f t="shared" si="357"/>
        <v>3297.2618749586168</v>
      </c>
      <c r="R334" s="2">
        <f t="shared" si="406"/>
        <v>6590784.8523535272</v>
      </c>
      <c r="S334">
        <f t="shared" si="363"/>
        <v>2567.2523935821982</v>
      </c>
      <c r="T334" s="6">
        <f t="shared" si="364"/>
        <v>5031.8146914211084</v>
      </c>
      <c r="V334" s="13">
        <f t="shared" si="358"/>
        <v>4377.8885923946164</v>
      </c>
      <c r="W334">
        <f t="shared" si="359"/>
        <v>6590786.4445381276</v>
      </c>
      <c r="X334">
        <f t="shared" si="365"/>
        <v>2567.2527036772458</v>
      </c>
      <c r="Y334" s="6">
        <f t="shared" si="366"/>
        <v>5031.8152992074019</v>
      </c>
      <c r="Z334" s="14">
        <f t="shared" si="405"/>
        <v>0.58641343869214602</v>
      </c>
    </row>
    <row r="335" spans="1:26" x14ac:dyDescent="0.3">
      <c r="A335" t="str">
        <f>'rockfish release'!A334</f>
        <v>SE</v>
      </c>
      <c r="B335">
        <f>'rockfish release'!B334</f>
        <v>2019</v>
      </c>
      <c r="C335" t="str">
        <f>'rockfish release'!C334</f>
        <v>SSEO</v>
      </c>
      <c r="D335">
        <f>'rockfish release'!D334</f>
        <v>1758</v>
      </c>
      <c r="E335">
        <f>[1]logbook_release_forR!$E463</f>
        <v>819</v>
      </c>
      <c r="F335">
        <v>0.98103975535168197</v>
      </c>
      <c r="G335">
        <v>5.6900439801755743E-6</v>
      </c>
      <c r="H335" s="7">
        <f t="shared" ref="H335:H337" si="407">E335*F335</f>
        <v>803.47155963302748</v>
      </c>
      <c r="I335">
        <f t="shared" ref="I335:I337" si="408">(E335^2)*G335</f>
        <v>3.8166595901865485</v>
      </c>
      <c r="J335">
        <f t="shared" ref="J335:J337" si="409">SQRT(I335)</f>
        <v>1.9536272905000454</v>
      </c>
      <c r="K335" s="6">
        <f t="shared" ref="K335:K337" si="410">(1.96*J335)</f>
        <v>3.8291094893800888</v>
      </c>
      <c r="M335" s="2">
        <f>'rockfish release'!O334</f>
        <v>915.83646861612988</v>
      </c>
      <c r="N335">
        <f>'rockfish release'!P334</f>
        <v>563570.7388226398</v>
      </c>
      <c r="O335">
        <v>0.57831325301204817</v>
      </c>
      <c r="P335">
        <v>4.9067813763112864E-4</v>
      </c>
      <c r="Q335" s="13">
        <f t="shared" ref="Q335:Q337" si="411">M335*O335</f>
        <v>529.64036739246058</v>
      </c>
      <c r="R335" s="2">
        <f t="shared" si="406"/>
        <v>189172.19380522831</v>
      </c>
      <c r="S335">
        <f t="shared" ref="S335:S337" si="412">SQRT(R335)</f>
        <v>434.93929898921334</v>
      </c>
      <c r="T335" s="6">
        <f t="shared" ref="T335:T337" si="413">(1.96*S335)</f>
        <v>852.48102601885819</v>
      </c>
      <c r="V335" s="13">
        <f t="shared" ref="V335:V337" si="414">Q335+H335</f>
        <v>1333.1119270254881</v>
      </c>
      <c r="W335">
        <f t="shared" ref="W335:W337" si="415">R335+I335</f>
        <v>189176.01046481851</v>
      </c>
      <c r="X335">
        <f t="shared" ref="X335:X337" si="416">SQRT(W335)</f>
        <v>434.94368654438301</v>
      </c>
      <c r="Y335" s="6">
        <f t="shared" ref="Y335:Y337" si="417">(1.96*X335)</f>
        <v>852.48962562699069</v>
      </c>
      <c r="Z335" s="14">
        <f t="shared" si="405"/>
        <v>0.32626194224730481</v>
      </c>
    </row>
    <row r="336" spans="1:26" x14ac:dyDescent="0.3">
      <c r="A336" t="str">
        <f>'rockfish release'!A335</f>
        <v>SE</v>
      </c>
      <c r="B336">
        <f>'rockfish release'!B335</f>
        <v>2020</v>
      </c>
      <c r="C336" t="str">
        <f>'rockfish release'!C335</f>
        <v>SSEO</v>
      </c>
      <c r="D336">
        <f>'rockfish release'!D335</f>
        <v>998</v>
      </c>
      <c r="E336">
        <v>314</v>
      </c>
      <c r="F336" t="s">
        <v>216</v>
      </c>
      <c r="G336" t="s">
        <v>217</v>
      </c>
      <c r="H336" s="7">
        <f t="shared" si="407"/>
        <v>311.65087281795502</v>
      </c>
      <c r="I336">
        <f t="shared" si="408"/>
        <v>0.59520937938591101</v>
      </c>
      <c r="J336">
        <f t="shared" si="409"/>
        <v>0.77149813958681135</v>
      </c>
      <c r="K336" s="6">
        <f t="shared" si="410"/>
        <v>1.5121363535901502</v>
      </c>
      <c r="M336" s="2">
        <f>'rockfish release'!O335</f>
        <v>1799.4390962671905</v>
      </c>
      <c r="N336">
        <f>'rockfish release'!P335</f>
        <v>2655235.7622625218</v>
      </c>
      <c r="O336" t="s">
        <v>196</v>
      </c>
      <c r="P336" t="s">
        <v>197</v>
      </c>
      <c r="Q336" s="13">
        <f t="shared" si="411"/>
        <v>1726.7344863170017</v>
      </c>
      <c r="R336" s="2">
        <f t="shared" si="406"/>
        <v>2446165.7362288754</v>
      </c>
      <c r="S336">
        <f t="shared" si="412"/>
        <v>1564.0222940319218</v>
      </c>
      <c r="T336" s="6">
        <f t="shared" si="413"/>
        <v>3065.4836963025668</v>
      </c>
      <c r="V336" s="13">
        <f t="shared" si="414"/>
        <v>2038.3853591349566</v>
      </c>
      <c r="W336">
        <f t="shared" si="415"/>
        <v>2446166.3314382546</v>
      </c>
      <c r="X336">
        <f t="shared" si="416"/>
        <v>1564.0224843135263</v>
      </c>
      <c r="Y336" s="6">
        <f t="shared" si="417"/>
        <v>3065.4840692545117</v>
      </c>
      <c r="Z336" s="14">
        <f t="shared" ref="Z336:Z337" si="418">X336/V336</f>
        <v>0.76728498725935768</v>
      </c>
    </row>
    <row r="337" spans="1:26" x14ac:dyDescent="0.3">
      <c r="A337" t="str">
        <f>'rockfish release'!A336</f>
        <v>SE</v>
      </c>
      <c r="B337">
        <f>'rockfish release'!B336</f>
        <v>2021</v>
      </c>
      <c r="C337" t="str">
        <f>'rockfish release'!C336</f>
        <v>SSEO</v>
      </c>
      <c r="D337">
        <f>'rockfish release'!D336</f>
        <v>1758</v>
      </c>
      <c r="E337">
        <v>550</v>
      </c>
      <c r="F337" t="s">
        <v>218</v>
      </c>
      <c r="G337" t="s">
        <v>219</v>
      </c>
      <c r="H337" s="7">
        <f t="shared" si="407"/>
        <v>539.80582524271858</v>
      </c>
      <c r="I337">
        <f t="shared" si="408"/>
        <v>1.5872151478289187</v>
      </c>
      <c r="J337">
        <f t="shared" si="409"/>
        <v>1.2598472716281599</v>
      </c>
      <c r="K337" s="6">
        <f t="shared" si="410"/>
        <v>2.4693006523911936</v>
      </c>
      <c r="M337" s="2">
        <f>'rockfish release'!O336</f>
        <v>1441.0195263813875</v>
      </c>
      <c r="N337">
        <f>'rockfish release'!P336</f>
        <v>1868355.4654755036</v>
      </c>
      <c r="O337" t="s">
        <v>198</v>
      </c>
      <c r="P337" t="s">
        <v>199</v>
      </c>
      <c r="Q337" s="13">
        <f t="shared" si="411"/>
        <v>1356.7493786397854</v>
      </c>
      <c r="R337" s="2">
        <f t="shared" si="406"/>
        <v>1657501.5380928095</v>
      </c>
      <c r="S337">
        <f t="shared" si="412"/>
        <v>1287.4399163039841</v>
      </c>
      <c r="T337" s="6">
        <f t="shared" si="413"/>
        <v>2523.3822359558089</v>
      </c>
      <c r="V337" s="13">
        <f t="shared" si="414"/>
        <v>1896.555203882504</v>
      </c>
      <c r="W337">
        <f t="shared" si="415"/>
        <v>1657503.1253079574</v>
      </c>
      <c r="X337">
        <f t="shared" si="416"/>
        <v>1287.4405327268353</v>
      </c>
      <c r="Y337" s="6">
        <f t="shared" si="417"/>
        <v>2523.383444144597</v>
      </c>
      <c r="Z337" s="14">
        <f t="shared" si="418"/>
        <v>0.67883103539051803</v>
      </c>
    </row>
    <row r="338" spans="1:26" x14ac:dyDescent="0.3">
      <c r="A338" t="s">
        <v>148</v>
      </c>
      <c r="B338">
        <v>2022</v>
      </c>
      <c r="C338" t="s">
        <v>27</v>
      </c>
      <c r="D338">
        <f>'rockfish release'!D337</f>
        <v>1506</v>
      </c>
      <c r="E338">
        <v>376</v>
      </c>
      <c r="F338" t="s">
        <v>195</v>
      </c>
      <c r="G338" t="s">
        <v>220</v>
      </c>
      <c r="H338" s="7">
        <f t="shared" ref="H338" si="419">E338*F338</f>
        <v>374.81099489175392</v>
      </c>
      <c r="I338">
        <f t="shared" ref="I338" si="420">(E338^2)*G338</f>
        <v>0.10490870705111262</v>
      </c>
      <c r="J338">
        <f t="shared" ref="J338" si="421">SQRT(I338)</f>
        <v>0.32389613620899005</v>
      </c>
      <c r="K338" s="6">
        <f t="shared" ref="K338" si="422">(1.96*J338)</f>
        <v>0.6348364269696205</v>
      </c>
      <c r="M338" s="2">
        <f>'rockfish release'!O337</f>
        <v>1014.2448979591836</v>
      </c>
      <c r="N338">
        <f>'rockfish release'!P337</f>
        <v>942081.61866361462</v>
      </c>
      <c r="O338" t="s">
        <v>200</v>
      </c>
      <c r="P338" t="s">
        <v>201</v>
      </c>
      <c r="Q338" s="13">
        <f t="shared" ref="Q338" si="423">M338*O338</f>
        <v>919.31557253443293</v>
      </c>
      <c r="R338" s="2">
        <f t="shared" si="406"/>
        <v>774811.89391263505</v>
      </c>
      <c r="S338">
        <f t="shared" ref="S338" si="424">SQRT(R338)</f>
        <v>880.2339995209428</v>
      </c>
      <c r="T338" s="6">
        <f t="shared" ref="T338" si="425">(1.96*S338)</f>
        <v>1725.2586390610479</v>
      </c>
      <c r="V338" s="13">
        <f t="shared" ref="V338" si="426">Q338+H338</f>
        <v>1294.1265674261867</v>
      </c>
      <c r="W338">
        <f t="shared" ref="W338" si="427">R338+I338</f>
        <v>774811.99882134213</v>
      </c>
      <c r="X338">
        <f t="shared" ref="X338" si="428">SQRT(W338)</f>
        <v>880.23405911231487</v>
      </c>
      <c r="Y338" s="6">
        <f t="shared" ref="Y338" si="429">(1.96*X338)</f>
        <v>1725.2587558601372</v>
      </c>
      <c r="Z338" s="14">
        <f t="shared" ref="Z338" si="430">X338/V338</f>
        <v>0.68017617539755892</v>
      </c>
    </row>
    <row r="339" spans="1:26" x14ac:dyDescent="0.3">
      <c r="A339" t="str">
        <f>'rockfish release'!A338</f>
        <v>SE</v>
      </c>
      <c r="B339">
        <f>'rockfish release'!B338</f>
        <v>1999</v>
      </c>
      <c r="C339" t="str">
        <f>'rockfish release'!C338</f>
        <v>EWYKT</v>
      </c>
      <c r="D339">
        <f>'rockfish release'!D338</f>
        <v>195</v>
      </c>
      <c r="E339">
        <f>[1]logbook_release_forR!$E506</f>
        <v>187</v>
      </c>
      <c r="F339" s="29">
        <v>0.98779804699999996</v>
      </c>
      <c r="G339" s="29">
        <v>2.0975599999999999E-4</v>
      </c>
      <c r="H339" s="7">
        <f t="shared" si="360"/>
        <v>184.71823478899998</v>
      </c>
      <c r="I339">
        <f t="shared" si="367"/>
        <v>7.3349575639999998</v>
      </c>
      <c r="J339">
        <f t="shared" si="361"/>
        <v>2.7083126784032894</v>
      </c>
      <c r="K339" s="6">
        <f t="shared" si="362"/>
        <v>5.3082928496704467</v>
      </c>
      <c r="M339" s="2">
        <f>'rockfish release'!O338</f>
        <v>132.91363909694945</v>
      </c>
      <c r="N339">
        <f>'rockfish release'!P338</f>
        <v>32040.415270468704</v>
      </c>
      <c r="O339" s="29">
        <v>0.86861137799999999</v>
      </c>
      <c r="P339" s="29">
        <v>5.2692640000000001E-3</v>
      </c>
      <c r="Q339" s="13">
        <f t="shared" si="357"/>
        <v>115.45029921099594</v>
      </c>
      <c r="R339" s="2">
        <f t="shared" si="406"/>
        <v>24435.952387785852</v>
      </c>
      <c r="S339">
        <f t="shared" si="363"/>
        <v>156.32003194659939</v>
      </c>
      <c r="T339" s="6">
        <f t="shared" si="364"/>
        <v>306.38726261533481</v>
      </c>
      <c r="V339" s="13">
        <f t="shared" si="358"/>
        <v>300.16853399999593</v>
      </c>
      <c r="W339">
        <f t="shared" si="359"/>
        <v>24443.287345349851</v>
      </c>
      <c r="X339">
        <f t="shared" si="365"/>
        <v>156.34349153498476</v>
      </c>
      <c r="Y339" s="6">
        <f t="shared" si="366"/>
        <v>306.43324340857015</v>
      </c>
      <c r="Z339" s="14">
        <f t="shared" si="405"/>
        <v>0.52085236734036511</v>
      </c>
    </row>
    <row r="340" spans="1:26" x14ac:dyDescent="0.3">
      <c r="A340" t="str">
        <f>'rockfish release'!A339</f>
        <v>SE</v>
      </c>
      <c r="B340">
        <f>'rockfish release'!B339</f>
        <v>2000</v>
      </c>
      <c r="C340" t="str">
        <f>'rockfish release'!C339</f>
        <v>EWYKT</v>
      </c>
      <c r="D340">
        <f>'rockfish release'!D339</f>
        <v>361</v>
      </c>
      <c r="E340">
        <f>[1]logbook_release_forR!$E507</f>
        <v>339</v>
      </c>
      <c r="F340" s="29">
        <v>0.98779804699999996</v>
      </c>
      <c r="G340" s="29">
        <v>2.0975599999999999E-4</v>
      </c>
      <c r="H340" s="7">
        <f t="shared" si="360"/>
        <v>334.86353793299998</v>
      </c>
      <c r="I340">
        <f t="shared" si="367"/>
        <v>24.105369275999998</v>
      </c>
      <c r="J340">
        <f t="shared" si="361"/>
        <v>4.9097219143246793</v>
      </c>
      <c r="K340" s="6">
        <f t="shared" si="362"/>
        <v>9.6230549520763713</v>
      </c>
      <c r="M340" s="2">
        <f>'rockfish release'!O339</f>
        <v>246.06063443076289</v>
      </c>
      <c r="N340">
        <f>'rockfish release'!P339</f>
        <v>109810.36051184093</v>
      </c>
      <c r="O340" s="29">
        <v>0.86861137799999999</v>
      </c>
      <c r="P340" s="29">
        <v>5.2692640000000001E-3</v>
      </c>
      <c r="Q340" s="13">
        <f t="shared" si="357"/>
        <v>213.73106674445918</v>
      </c>
      <c r="R340" s="2">
        <f t="shared" si="406"/>
        <v>83748.001344605917</v>
      </c>
      <c r="S340">
        <f t="shared" si="363"/>
        <v>289.39246939857628</v>
      </c>
      <c r="T340" s="6">
        <f t="shared" si="364"/>
        <v>567.20924002120955</v>
      </c>
      <c r="V340" s="13">
        <f t="shared" si="358"/>
        <v>548.59460467745919</v>
      </c>
      <c r="W340">
        <f t="shared" si="359"/>
        <v>83772.10671388192</v>
      </c>
      <c r="X340">
        <f t="shared" si="365"/>
        <v>289.43411463385223</v>
      </c>
      <c r="Y340" s="6">
        <f t="shared" si="366"/>
        <v>567.29086468235039</v>
      </c>
      <c r="Z340" s="14">
        <f t="shared" si="405"/>
        <v>0.5275919817039072</v>
      </c>
    </row>
    <row r="341" spans="1:26" x14ac:dyDescent="0.3">
      <c r="A341" t="str">
        <f>'rockfish release'!A340</f>
        <v>SE</v>
      </c>
      <c r="B341">
        <f>'rockfish release'!B340</f>
        <v>2001</v>
      </c>
      <c r="C341" t="str">
        <f>'rockfish release'!C340</f>
        <v>EWYKT</v>
      </c>
      <c r="D341">
        <f>'rockfish release'!D340</f>
        <v>631</v>
      </c>
      <c r="E341">
        <f>[1]logbook_release_forR!$E508</f>
        <v>578</v>
      </c>
      <c r="F341" s="29">
        <v>0.98779804699999996</v>
      </c>
      <c r="G341" s="29">
        <v>2.0975599999999999E-4</v>
      </c>
      <c r="H341" s="7">
        <f t="shared" si="360"/>
        <v>570.94727116599995</v>
      </c>
      <c r="I341">
        <f t="shared" si="367"/>
        <v>70.076123503999995</v>
      </c>
      <c r="J341">
        <f t="shared" si="361"/>
        <v>8.3711482787010763</v>
      </c>
      <c r="K341" s="6">
        <f t="shared" si="362"/>
        <v>16.407450626254111</v>
      </c>
      <c r="M341" s="2">
        <f>'rockfish release'!O340</f>
        <v>430.09490394961608</v>
      </c>
      <c r="N341">
        <f>'rockfish release'!P340</f>
        <v>335496.22049980506</v>
      </c>
      <c r="O341" s="29">
        <v>0.86861137799999999</v>
      </c>
      <c r="P341" s="29">
        <v>5.2692640000000001E-3</v>
      </c>
      <c r="Q341" s="13">
        <f t="shared" si="357"/>
        <v>373.58532719045365</v>
      </c>
      <c r="R341" s="2">
        <f t="shared" si="406"/>
        <v>255869.64467253652</v>
      </c>
      <c r="S341">
        <f t="shared" si="363"/>
        <v>505.83559055540616</v>
      </c>
      <c r="T341" s="6">
        <f t="shared" si="364"/>
        <v>991.43775748859605</v>
      </c>
      <c r="V341" s="13">
        <f t="shared" si="358"/>
        <v>944.5325983564536</v>
      </c>
      <c r="W341">
        <f t="shared" si="359"/>
        <v>255939.72079604052</v>
      </c>
      <c r="X341">
        <f t="shared" si="365"/>
        <v>505.90485350117024</v>
      </c>
      <c r="Y341" s="6">
        <f t="shared" si="366"/>
        <v>991.57351286229368</v>
      </c>
      <c r="Z341" s="14">
        <f t="shared" si="405"/>
        <v>0.53561396862477451</v>
      </c>
    </row>
    <row r="342" spans="1:26" x14ac:dyDescent="0.3">
      <c r="A342" t="str">
        <f>'rockfish release'!A341</f>
        <v>SE</v>
      </c>
      <c r="B342">
        <f>'rockfish release'!B341</f>
        <v>2002</v>
      </c>
      <c r="C342" t="str">
        <f>'rockfish release'!C341</f>
        <v>EWYKT</v>
      </c>
      <c r="D342">
        <f>'rockfish release'!D341</f>
        <v>810</v>
      </c>
      <c r="E342">
        <f>[1]logbook_release_forR!$E509</f>
        <v>769</v>
      </c>
      <c r="F342" s="29">
        <v>0.98779804699999996</v>
      </c>
      <c r="G342" s="29">
        <v>2.0975599999999999E-4</v>
      </c>
      <c r="H342" s="7">
        <f t="shared" si="360"/>
        <v>759.61669814300001</v>
      </c>
      <c r="I342">
        <f t="shared" si="367"/>
        <v>124.04151791599999</v>
      </c>
      <c r="J342">
        <f t="shared" si="361"/>
        <v>11.137392779102298</v>
      </c>
      <c r="K342" s="6">
        <f t="shared" si="362"/>
        <v>21.829289847040503</v>
      </c>
      <c r="M342" s="2">
        <f>'rockfish release'!O341</f>
        <v>552.10280855655947</v>
      </c>
      <c r="N342">
        <f>'rockfish release'!P341</f>
        <v>552839.35460761387</v>
      </c>
      <c r="O342" s="29">
        <v>0.86861137799999999</v>
      </c>
      <c r="P342" s="29">
        <v>5.2692640000000001E-3</v>
      </c>
      <c r="Q342" s="13">
        <f t="shared" si="357"/>
        <v>479.56278133798332</v>
      </c>
      <c r="R342" s="2">
        <f t="shared" si="406"/>
        <v>421628.62226499146</v>
      </c>
      <c r="S342">
        <f t="shared" si="363"/>
        <v>649.32936347048985</v>
      </c>
      <c r="T342" s="6">
        <f t="shared" si="364"/>
        <v>1272.6855524021601</v>
      </c>
      <c r="V342" s="13">
        <f t="shared" si="358"/>
        <v>1239.1794794809834</v>
      </c>
      <c r="W342">
        <f t="shared" si="359"/>
        <v>421752.66378290748</v>
      </c>
      <c r="X342">
        <f t="shared" si="365"/>
        <v>649.42487154628395</v>
      </c>
      <c r="Y342" s="6">
        <f t="shared" si="366"/>
        <v>1272.8727482307165</v>
      </c>
      <c r="Z342" s="14">
        <f t="shared" si="405"/>
        <v>0.52407652184354148</v>
      </c>
    </row>
    <row r="343" spans="1:26" x14ac:dyDescent="0.3">
      <c r="A343" t="str">
        <f>'rockfish release'!A342</f>
        <v>SE</v>
      </c>
      <c r="B343">
        <f>'rockfish release'!B342</f>
        <v>2003</v>
      </c>
      <c r="C343" t="str">
        <f>'rockfish release'!C342</f>
        <v>EWYKT</v>
      </c>
      <c r="D343">
        <f>'rockfish release'!D342</f>
        <v>789</v>
      </c>
      <c r="E343">
        <f>[1]logbook_release_forR!$E510</f>
        <v>653</v>
      </c>
      <c r="F343" s="29">
        <v>0.98779804699999996</v>
      </c>
      <c r="G343" s="29">
        <v>2.0975599999999999E-4</v>
      </c>
      <c r="H343" s="7">
        <f t="shared" si="360"/>
        <v>645.03212469099992</v>
      </c>
      <c r="I343">
        <f t="shared" si="367"/>
        <v>89.441846204000001</v>
      </c>
      <c r="J343">
        <f t="shared" si="361"/>
        <v>9.4573699411622894</v>
      </c>
      <c r="K343" s="6">
        <f t="shared" si="362"/>
        <v>18.536445084678085</v>
      </c>
      <c r="M343" s="2">
        <f>'rockfish release'!O342</f>
        <v>537.78903203842628</v>
      </c>
      <c r="N343">
        <f>'rockfish release'!P342</f>
        <v>524545.20327646146</v>
      </c>
      <c r="O343" s="29">
        <v>0.86861137799999999</v>
      </c>
      <c r="P343" s="29">
        <v>5.2692640000000001E-3</v>
      </c>
      <c r="Q343" s="13">
        <f t="shared" si="357"/>
        <v>467.12967219218359</v>
      </c>
      <c r="R343" s="2">
        <f t="shared" si="406"/>
        <v>400049.79661793122</v>
      </c>
      <c r="S343">
        <f t="shared" si="363"/>
        <v>632.49489849162512</v>
      </c>
      <c r="T343" s="6">
        <f t="shared" si="364"/>
        <v>1239.6900010435852</v>
      </c>
      <c r="V343" s="13">
        <f t="shared" si="358"/>
        <v>1112.1617968831836</v>
      </c>
      <c r="W343">
        <f t="shared" si="359"/>
        <v>400139.23846413521</v>
      </c>
      <c r="X343">
        <f t="shared" si="365"/>
        <v>632.56560012708189</v>
      </c>
      <c r="Y343" s="6">
        <f t="shared" si="366"/>
        <v>1239.8285762490805</v>
      </c>
      <c r="Z343" s="14">
        <f t="shared" si="405"/>
        <v>0.56877120028743777</v>
      </c>
    </row>
    <row r="344" spans="1:26" x14ac:dyDescent="0.3">
      <c r="A344" t="str">
        <f>'rockfish release'!A343</f>
        <v>SE</v>
      </c>
      <c r="B344">
        <f>'rockfish release'!B343</f>
        <v>2004</v>
      </c>
      <c r="C344" t="str">
        <f>'rockfish release'!C343</f>
        <v>EWYKT</v>
      </c>
      <c r="D344">
        <f>'rockfish release'!D343</f>
        <v>769</v>
      </c>
      <c r="E344">
        <f>[1]logbook_release_forR!$E511</f>
        <v>706</v>
      </c>
      <c r="F344" s="29">
        <v>0.98779804699999996</v>
      </c>
      <c r="G344" s="29">
        <v>2.0975599999999999E-4</v>
      </c>
      <c r="H344" s="7">
        <f t="shared" si="360"/>
        <v>697.38542118199996</v>
      </c>
      <c r="I344">
        <f t="shared" si="367"/>
        <v>104.549941616</v>
      </c>
      <c r="J344">
        <f t="shared" si="361"/>
        <v>10.224966582634879</v>
      </c>
      <c r="K344" s="6">
        <f t="shared" si="362"/>
        <v>20.040934501964362</v>
      </c>
      <c r="M344" s="2">
        <f>'rockfish release'!O343</f>
        <v>524.15686392591874</v>
      </c>
      <c r="N344">
        <f>'rockfish release'!P343</f>
        <v>498289.33635133842</v>
      </c>
      <c r="O344" s="29">
        <v>0.86861137799999999</v>
      </c>
      <c r="P344" s="29">
        <v>5.2692640000000001E-3</v>
      </c>
      <c r="Q344" s="13">
        <f t="shared" si="357"/>
        <v>455.28861586285075</v>
      </c>
      <c r="R344" s="2">
        <f t="shared" si="406"/>
        <v>380025.48954617832</v>
      </c>
      <c r="S344">
        <f t="shared" si="363"/>
        <v>616.46207470223044</v>
      </c>
      <c r="T344" s="6">
        <f t="shared" si="364"/>
        <v>1208.2656664163717</v>
      </c>
      <c r="V344" s="13">
        <f t="shared" si="358"/>
        <v>1152.6740370448506</v>
      </c>
      <c r="W344">
        <f t="shared" si="359"/>
        <v>380130.03948779433</v>
      </c>
      <c r="X344">
        <f t="shared" si="365"/>
        <v>616.54686722729707</v>
      </c>
      <c r="Y344" s="6">
        <f t="shared" si="366"/>
        <v>1208.4318597655022</v>
      </c>
      <c r="Z344" s="14">
        <f t="shared" si="405"/>
        <v>0.53488397188849601</v>
      </c>
    </row>
    <row r="345" spans="1:26" x14ac:dyDescent="0.3">
      <c r="A345" t="str">
        <f>'rockfish release'!A344</f>
        <v>SE</v>
      </c>
      <c r="B345">
        <f>'rockfish release'!B344</f>
        <v>2005</v>
      </c>
      <c r="C345" t="str">
        <f>'rockfish release'!C344</f>
        <v>EWYKT</v>
      </c>
      <c r="D345">
        <f>'rockfish release'!D344</f>
        <v>686</v>
      </c>
      <c r="E345">
        <f>[1]logbook_release_forR!$E512</f>
        <v>649</v>
      </c>
      <c r="F345" s="29">
        <v>0.98779804699999996</v>
      </c>
      <c r="G345" s="29">
        <v>2.0975599999999999E-4</v>
      </c>
      <c r="H345" s="7">
        <f t="shared" si="360"/>
        <v>641.08093250299999</v>
      </c>
      <c r="I345">
        <f t="shared" si="367"/>
        <v>88.349436955999991</v>
      </c>
      <c r="J345">
        <f t="shared" si="361"/>
        <v>9.3994381191643566</v>
      </c>
      <c r="K345" s="6">
        <f t="shared" si="362"/>
        <v>18.422898713562137</v>
      </c>
      <c r="M345" s="2">
        <f>'rockfish release'!O344</f>
        <v>467.58336625901211</v>
      </c>
      <c r="N345">
        <f>'rockfish release'!P344</f>
        <v>396530.9997270609</v>
      </c>
      <c r="O345" s="29">
        <v>0.86861137799999999</v>
      </c>
      <c r="P345" s="29">
        <v>5.2692640000000001E-3</v>
      </c>
      <c r="Q345" s="13">
        <f t="shared" si="357"/>
        <v>406.14823209611922</v>
      </c>
      <c r="R345" s="2">
        <f t="shared" si="406"/>
        <v>302418.44707120239</v>
      </c>
      <c r="S345">
        <f t="shared" si="363"/>
        <v>549.92585597624191</v>
      </c>
      <c r="T345" s="6">
        <f t="shared" si="364"/>
        <v>1077.8546777134341</v>
      </c>
      <c r="V345" s="13">
        <f t="shared" si="358"/>
        <v>1047.2291645991193</v>
      </c>
      <c r="W345">
        <f t="shared" si="359"/>
        <v>302506.79650815838</v>
      </c>
      <c r="X345">
        <f t="shared" si="365"/>
        <v>550.00617860907562</v>
      </c>
      <c r="Y345" s="6">
        <f t="shared" si="366"/>
        <v>1078.0121100737881</v>
      </c>
      <c r="Z345" s="14">
        <f t="shared" si="405"/>
        <v>0.52520135725939099</v>
      </c>
    </row>
    <row r="346" spans="1:26" x14ac:dyDescent="0.3">
      <c r="A346" t="str">
        <f>'rockfish release'!A345</f>
        <v>SE</v>
      </c>
      <c r="B346">
        <f>'rockfish release'!B345</f>
        <v>2006</v>
      </c>
      <c r="C346" t="str">
        <f>'rockfish release'!C345</f>
        <v>EWYKT</v>
      </c>
      <c r="D346">
        <f>'rockfish release'!D345</f>
        <v>448</v>
      </c>
      <c r="E346">
        <f>[1]logbook_release_forR!$E513</f>
        <v>422</v>
      </c>
      <c r="F346">
        <f>IF([3]species_comp_Region1_forR!$G318&gt;49,[3]species_comp_Region1_forR!$AD318,[3]species_comp_Region1_forR!$AF318)</f>
        <v>0.99932341000000002</v>
      </c>
      <c r="G346">
        <f>IF([3]species_comp_Region1_forR!$G318&gt;49,[3]species_comp_Region1_forR!$AE318,[3]species_comp_Region1_forR!$AG318)</f>
        <v>4.58E-7</v>
      </c>
      <c r="H346" s="7">
        <f t="shared" si="360"/>
        <v>421.71447902</v>
      </c>
      <c r="I346">
        <f t="shared" si="367"/>
        <v>8.1562471999999997E-2</v>
      </c>
      <c r="J346">
        <f t="shared" si="361"/>
        <v>0.28559144244882406</v>
      </c>
      <c r="K346" s="6">
        <f t="shared" si="362"/>
        <v>0.55975922719969518</v>
      </c>
      <c r="M346" s="2">
        <f>'rockfish release'!O345</f>
        <v>305.36056572017117</v>
      </c>
      <c r="N346">
        <f>'rockfish release'!P345</f>
        <v>169116.09484402766</v>
      </c>
      <c r="O346">
        <f>IF([3]species_comp_Region1_forR!$D340&gt;49,[3]species_comp_Region1_forR!$N340,[3]species_comp_Region1_forR!$P340)</f>
        <v>0.91249999999999998</v>
      </c>
      <c r="P346">
        <f>IF([3]species_comp_Region1_forR!$D340&gt;49,[3]species_comp_Region1_forR!$O340,[3]species_comp_Region1_forR!$Q340)</f>
        <v>5.0216200000000001E-4</v>
      </c>
      <c r="Q346" s="13">
        <f t="shared" si="357"/>
        <v>278.64151621965618</v>
      </c>
      <c r="R346" s="2">
        <f t="shared" si="406"/>
        <v>140947.32115729232</v>
      </c>
      <c r="S346">
        <f t="shared" si="363"/>
        <v>375.42951556489578</v>
      </c>
      <c r="T346" s="6">
        <f t="shared" si="364"/>
        <v>735.84185050719577</v>
      </c>
      <c r="V346" s="13">
        <f t="shared" si="358"/>
        <v>700.35599523965618</v>
      </c>
      <c r="W346">
        <f t="shared" si="359"/>
        <v>140947.40271976433</v>
      </c>
      <c r="X346">
        <f t="shared" si="365"/>
        <v>375.42962419042578</v>
      </c>
      <c r="Y346" s="6">
        <f t="shared" si="366"/>
        <v>735.84206341323454</v>
      </c>
      <c r="Z346" s="14">
        <f t="shared" si="405"/>
        <v>0.53605541573461768</v>
      </c>
    </row>
    <row r="347" spans="1:26" x14ac:dyDescent="0.3">
      <c r="A347" t="str">
        <f>'rockfish release'!A346</f>
        <v>SE</v>
      </c>
      <c r="B347">
        <f>'rockfish release'!B346</f>
        <v>2007</v>
      </c>
      <c r="C347" t="str">
        <f>'rockfish release'!C346</f>
        <v>EWYKT</v>
      </c>
      <c r="D347">
        <f>'rockfish release'!D346</f>
        <v>293</v>
      </c>
      <c r="E347">
        <f>[1]logbook_release_forR!$E514</f>
        <v>270</v>
      </c>
      <c r="F347">
        <f>IF([3]species_comp_Region1_forR!$G319&gt;49,[3]species_comp_Region1_forR!$AD319,[3]species_comp_Region1_forR!$AF319)</f>
        <v>1</v>
      </c>
      <c r="G347">
        <f>IF([3]species_comp_Region1_forR!$G319&gt;49,[3]species_comp_Region1_forR!$AE319,[3]species_comp_Region1_forR!$AG319)</f>
        <v>0</v>
      </c>
      <c r="H347" s="7">
        <f t="shared" si="360"/>
        <v>270</v>
      </c>
      <c r="I347">
        <f t="shared" si="367"/>
        <v>0</v>
      </c>
      <c r="J347">
        <f t="shared" si="361"/>
        <v>0</v>
      </c>
      <c r="K347" s="6">
        <f t="shared" si="362"/>
        <v>0</v>
      </c>
      <c r="M347" s="2">
        <f>'rockfish release'!O346</f>
        <v>199.71126284823691</v>
      </c>
      <c r="N347">
        <f>'rockfish release'!P346</f>
        <v>72337.609745022157</v>
      </c>
      <c r="O347">
        <f>IF([3]species_comp_Region1_forR!$D341&gt;49,[3]species_comp_Region1_forR!$N341,[3]species_comp_Region1_forR!$P341)</f>
        <v>0.94904458599999997</v>
      </c>
      <c r="P347">
        <f>IF([3]species_comp_Region1_forR!$D341&gt;49,[3]species_comp_Region1_forR!$O341,[3]species_comp_Region1_forR!$Q341)</f>
        <v>3.09993E-4</v>
      </c>
      <c r="Q347" s="13">
        <f t="shared" si="357"/>
        <v>189.53489276934218</v>
      </c>
      <c r="R347" s="2">
        <f t="shared" si="406"/>
        <v>65188.233428060674</v>
      </c>
      <c r="S347">
        <f t="shared" si="363"/>
        <v>255.31986493036666</v>
      </c>
      <c r="T347" s="6">
        <f t="shared" si="364"/>
        <v>500.42693526351866</v>
      </c>
      <c r="V347" s="13">
        <f t="shared" si="358"/>
        <v>459.53489276934215</v>
      </c>
      <c r="W347">
        <f t="shared" si="359"/>
        <v>65188.233428060674</v>
      </c>
      <c r="X347">
        <f t="shared" si="365"/>
        <v>255.31986493036666</v>
      </c>
      <c r="Y347" s="6">
        <f t="shared" si="366"/>
        <v>500.42693526351866</v>
      </c>
      <c r="Z347" s="14">
        <f t="shared" si="405"/>
        <v>0.55560495829099377</v>
      </c>
    </row>
    <row r="348" spans="1:26" x14ac:dyDescent="0.3">
      <c r="A348" t="str">
        <f>'rockfish release'!A347</f>
        <v>SE</v>
      </c>
      <c r="B348">
        <f>'rockfish release'!B347</f>
        <v>2008</v>
      </c>
      <c r="C348" t="str">
        <f>'rockfish release'!C347</f>
        <v>EWYKT</v>
      </c>
      <c r="D348">
        <f>'rockfish release'!D347</f>
        <v>64</v>
      </c>
      <c r="E348">
        <f>[1]logbook_release_forR!$E515</f>
        <v>38</v>
      </c>
      <c r="F348">
        <f>IF([3]species_comp_Region1_forR!$G320&gt;49,[3]species_comp_Region1_forR!$AD320,[3]species_comp_Region1_forR!$AF320)</f>
        <v>0.99932111300000004</v>
      </c>
      <c r="G348">
        <f>IF([3]species_comp_Region1_forR!$G320&gt;49,[3]species_comp_Region1_forR!$AE320,[3]species_comp_Region1_forR!$AG320)</f>
        <v>4.6100000000000001E-7</v>
      </c>
      <c r="H348" s="7">
        <f t="shared" si="360"/>
        <v>37.974202294000001</v>
      </c>
      <c r="I348">
        <f t="shared" si="367"/>
        <v>6.6568400000000005E-4</v>
      </c>
      <c r="J348">
        <f t="shared" si="361"/>
        <v>2.5800852699087294E-2</v>
      </c>
      <c r="K348" s="6">
        <f t="shared" si="362"/>
        <v>5.0569671290211095E-2</v>
      </c>
      <c r="M348" s="2">
        <f>'rockfish release'!O347</f>
        <v>43.622937960024444</v>
      </c>
      <c r="N348">
        <f>'rockfish release'!P347</f>
        <v>3451.3488743679109</v>
      </c>
      <c r="O348">
        <f>IF([3]species_comp_Region1_forR!$D342&gt;49,[3]species_comp_Region1_forR!$N342,[3]species_comp_Region1_forR!$P342)</f>
        <v>0.79104477600000001</v>
      </c>
      <c r="P348">
        <f>IF([3]species_comp_Region1_forR!$D342&gt;49,[3]species_comp_Region1_forR!$O342,[3]species_comp_Region1_forR!$Q342)</f>
        <v>2.5044379999999999E-3</v>
      </c>
      <c r="Q348" s="13">
        <f t="shared" si="357"/>
        <v>34.50769718704943</v>
      </c>
      <c r="R348" s="2">
        <f t="shared" si="406"/>
        <v>2173.097436864276</v>
      </c>
      <c r="S348">
        <f t="shared" si="363"/>
        <v>46.616493184969158</v>
      </c>
      <c r="T348" s="6">
        <f t="shared" si="364"/>
        <v>91.368326642539543</v>
      </c>
      <c r="V348" s="13">
        <f t="shared" si="358"/>
        <v>72.481899481049425</v>
      </c>
      <c r="W348">
        <f t="shared" si="359"/>
        <v>2173.0981025482761</v>
      </c>
      <c r="X348">
        <f t="shared" si="365"/>
        <v>46.616500324973735</v>
      </c>
      <c r="Y348" s="6">
        <f t="shared" si="366"/>
        <v>91.368340636948517</v>
      </c>
      <c r="Z348" s="14">
        <f t="shared" si="405"/>
        <v>0.64314678090302724</v>
      </c>
    </row>
    <row r="349" spans="1:26" x14ac:dyDescent="0.3">
      <c r="A349" t="str">
        <f>'rockfish release'!A348</f>
        <v>SE</v>
      </c>
      <c r="B349">
        <f>'rockfish release'!B348</f>
        <v>2009</v>
      </c>
      <c r="C349" t="str">
        <f>'rockfish release'!C348</f>
        <v>EWYKT</v>
      </c>
      <c r="D349">
        <f>'rockfish release'!D348</f>
        <v>124</v>
      </c>
      <c r="E349">
        <f>[1]logbook_release_forR!$E516</f>
        <v>119</v>
      </c>
      <c r="F349">
        <f>IF([3]species_comp_Region1_forR!$G321&gt;49,[3]species_comp_Region1_forR!$AD321,[3]species_comp_Region1_forR!$AF321)</f>
        <v>0.99759615400000001</v>
      </c>
      <c r="G349">
        <f>IF([3]species_comp_Region1_forR!$G321&gt;49,[3]species_comp_Region1_forR!$AE321,[3]species_comp_Region1_forR!$AG321)</f>
        <v>1.9199999999999998E-6</v>
      </c>
      <c r="H349" s="7">
        <f t="shared" si="360"/>
        <v>118.71394232599999</v>
      </c>
      <c r="I349">
        <f t="shared" si="367"/>
        <v>2.7189119999999997E-2</v>
      </c>
      <c r="J349">
        <f t="shared" si="361"/>
        <v>0.1648912368805571</v>
      </c>
      <c r="K349" s="6">
        <f t="shared" si="362"/>
        <v>0.3231868242858919</v>
      </c>
      <c r="M349" s="2">
        <f>'rockfish release'!O348</f>
        <v>84.519442297547357</v>
      </c>
      <c r="N349">
        <f>'rockfish release'!P348</f>
        <v>12956.040110420165</v>
      </c>
      <c r="O349">
        <f>IF([3]species_comp_Region1_forR!$D343&gt;49,[3]species_comp_Region1_forR!$N343,[3]species_comp_Region1_forR!$P343)</f>
        <v>0.94270833300000001</v>
      </c>
      <c r="P349">
        <f>IF([3]species_comp_Region1_forR!$D343&gt;49,[3]species_comp_Region1_forR!$O343,[3]species_comp_Region1_forR!$Q343)</f>
        <v>2.8277100000000002E-4</v>
      </c>
      <c r="Q349" s="13">
        <f t="shared" si="357"/>
        <v>79.677182554410564</v>
      </c>
      <c r="R349" s="2">
        <f t="shared" si="406"/>
        <v>11519.703481712933</v>
      </c>
      <c r="S349">
        <f t="shared" si="363"/>
        <v>107.32988158808773</v>
      </c>
      <c r="T349" s="6">
        <f t="shared" si="364"/>
        <v>210.36656791265196</v>
      </c>
      <c r="V349" s="13">
        <f t="shared" si="358"/>
        <v>198.39112488041056</v>
      </c>
      <c r="W349">
        <f t="shared" si="359"/>
        <v>11519.730670832932</v>
      </c>
      <c r="X349">
        <f t="shared" si="365"/>
        <v>107.33000824947761</v>
      </c>
      <c r="Y349" s="6">
        <f t="shared" si="366"/>
        <v>210.36681616897613</v>
      </c>
      <c r="Z349" s="14">
        <f t="shared" si="405"/>
        <v>0.54100206505797954</v>
      </c>
    </row>
    <row r="350" spans="1:26" x14ac:dyDescent="0.3">
      <c r="A350" t="str">
        <f>'rockfish release'!A349</f>
        <v>SE</v>
      </c>
      <c r="B350">
        <f>'rockfish release'!B349</f>
        <v>2010</v>
      </c>
      <c r="C350" t="str">
        <f>'rockfish release'!C349</f>
        <v>EWYKT</v>
      </c>
      <c r="D350">
        <f>'rockfish release'!D349</f>
        <v>116</v>
      </c>
      <c r="E350">
        <f>[1]logbook_release_forR!$E517</f>
        <v>95</v>
      </c>
      <c r="F350">
        <f>IF([3]species_comp_Region1_forR!$G322&gt;49,[3]species_comp_Region1_forR!$AD322,[3]species_comp_Region1_forR!$AF322)</f>
        <v>0.97794117599999997</v>
      </c>
      <c r="G350">
        <f>IF([3]species_comp_Region1_forR!$G322&gt;49,[3]species_comp_Region1_forR!$AE322,[3]species_comp_Region1_forR!$AG322)</f>
        <v>3.18E-5</v>
      </c>
      <c r="H350" s="7">
        <f t="shared" si="360"/>
        <v>92.904411719999999</v>
      </c>
      <c r="I350">
        <f t="shared" si="367"/>
        <v>0.286995</v>
      </c>
      <c r="J350">
        <f t="shared" si="361"/>
        <v>0.53571914283512401</v>
      </c>
      <c r="K350" s="6">
        <f t="shared" si="362"/>
        <v>1.0500095199568431</v>
      </c>
      <c r="M350" s="2">
        <f>'rockfish release'!O349</f>
        <v>79.066575052544295</v>
      </c>
      <c r="N350">
        <f>'rockfish release'!P349</f>
        <v>11338.220325560207</v>
      </c>
      <c r="O350">
        <f>IF([3]species_comp_Region1_forR!$D344&gt;49,[3]species_comp_Region1_forR!$N344,[3]species_comp_Region1_forR!$P344)</f>
        <v>0.89552238799999995</v>
      </c>
      <c r="P350">
        <f>IF([3]species_comp_Region1_forR!$D344&gt;49,[3]species_comp_Region1_forR!$O344,[3]species_comp_Region1_forR!$Q344)</f>
        <v>4.6780999999999998E-4</v>
      </c>
      <c r="Q350" s="13">
        <f t="shared" si="357"/>
        <v>70.805888102035695</v>
      </c>
      <c r="R350" s="2">
        <f t="shared" si="406"/>
        <v>9101.0317692496192</v>
      </c>
      <c r="S350">
        <f t="shared" si="363"/>
        <v>95.399327928710377</v>
      </c>
      <c r="T350" s="6">
        <f t="shared" si="364"/>
        <v>186.98268274027234</v>
      </c>
      <c r="V350" s="13">
        <f t="shared" si="358"/>
        <v>163.71029982203569</v>
      </c>
      <c r="W350">
        <f t="shared" si="359"/>
        <v>9101.3187642496196</v>
      </c>
      <c r="X350">
        <f t="shared" si="365"/>
        <v>95.400832094115515</v>
      </c>
      <c r="Y350" s="6">
        <f t="shared" si="366"/>
        <v>186.9856309044664</v>
      </c>
      <c r="Z350" s="14">
        <f t="shared" si="405"/>
        <v>0.58274178349085393</v>
      </c>
    </row>
    <row r="351" spans="1:26" x14ac:dyDescent="0.3">
      <c r="A351" t="str">
        <f>'rockfish release'!A350</f>
        <v>SE</v>
      </c>
      <c r="B351">
        <f>'rockfish release'!B350</f>
        <v>2011</v>
      </c>
      <c r="C351" t="str">
        <f>'rockfish release'!C350</f>
        <v>EWYKT</v>
      </c>
      <c r="D351">
        <f>'rockfish release'!D350</f>
        <v>79</v>
      </c>
      <c r="E351">
        <f>[1]logbook_release_forR!$E518</f>
        <v>54</v>
      </c>
      <c r="F351">
        <f>IF([3]species_comp_Region1_forR!$G323&gt;49,[3]species_comp_Region1_forR!$AD323,[3]species_comp_Region1_forR!$AF323)</f>
        <v>0.98593750000000002</v>
      </c>
      <c r="G351">
        <f>IF([3]species_comp_Region1_forR!$G323&gt;49,[3]species_comp_Region1_forR!$AE323,[3]species_comp_Region1_forR!$AG323)</f>
        <v>1.08E-5</v>
      </c>
      <c r="H351" s="7">
        <f t="shared" si="360"/>
        <v>53.240625000000001</v>
      </c>
      <c r="I351">
        <f t="shared" si="367"/>
        <v>3.1492800000000001E-2</v>
      </c>
      <c r="J351">
        <f t="shared" si="361"/>
        <v>0.17746210863167383</v>
      </c>
      <c r="K351" s="6">
        <f t="shared" si="362"/>
        <v>0.34782573291808072</v>
      </c>
      <c r="M351" s="2">
        <f>'rockfish release'!O350</f>
        <v>14.483333333333334</v>
      </c>
      <c r="N351">
        <f>'rockfish release'!P350</f>
        <v>4560.0925333656087</v>
      </c>
      <c r="O351">
        <f>IF([3]species_comp_Region1_forR!$D345&gt;49,[3]species_comp_Region1_forR!$N345,[3]species_comp_Region1_forR!$P345)</f>
        <v>0.82608695700000001</v>
      </c>
      <c r="P351">
        <f>IF([3]species_comp_Region1_forR!$D345&gt;49,[3]species_comp_Region1_forR!$O345,[3]species_comp_Region1_forR!$Q345)</f>
        <v>5.22427E-4</v>
      </c>
      <c r="Q351" s="13">
        <f t="shared" si="357"/>
        <v>11.964492760550002</v>
      </c>
      <c r="R351" s="2">
        <f t="shared" si="406"/>
        <v>3114.3887019617305</v>
      </c>
      <c r="S351">
        <f t="shared" si="363"/>
        <v>55.806708395691381</v>
      </c>
      <c r="T351" s="6">
        <f t="shared" si="364"/>
        <v>109.38114845555511</v>
      </c>
      <c r="V351" s="13">
        <f t="shared" si="358"/>
        <v>65.205117760549996</v>
      </c>
      <c r="W351">
        <f t="shared" si="359"/>
        <v>3114.4201947617303</v>
      </c>
      <c r="X351">
        <f t="shared" si="365"/>
        <v>55.806990554604631</v>
      </c>
      <c r="Y351" s="6">
        <f t="shared" si="366"/>
        <v>109.38170148702507</v>
      </c>
      <c r="Z351" s="14">
        <f t="shared" si="405"/>
        <v>0.85586825806437905</v>
      </c>
    </row>
    <row r="352" spans="1:26" x14ac:dyDescent="0.3">
      <c r="A352" t="str">
        <f>'rockfish release'!A351</f>
        <v>SE</v>
      </c>
      <c r="B352">
        <f>'rockfish release'!B351</f>
        <v>2012</v>
      </c>
      <c r="C352" t="str">
        <f>'rockfish release'!C351</f>
        <v>EWYKT</v>
      </c>
      <c r="D352">
        <f>'rockfish release'!D351</f>
        <v>61</v>
      </c>
      <c r="E352">
        <f>[1]logbook_release_forR!$E519</f>
        <v>43</v>
      </c>
      <c r="F352">
        <f>IF([3]species_comp_Region1_forR!$G324&gt;49,[3]species_comp_Region1_forR!$AD324,[3]species_comp_Region1_forR!$AF324)</f>
        <v>0.97657295899999996</v>
      </c>
      <c r="G352">
        <f>IF([3]species_comp_Region1_forR!$G324&gt;49,[3]species_comp_Region1_forR!$AE324,[3]species_comp_Region1_forR!$AG324)</f>
        <v>1.5299999999999999E-5</v>
      </c>
      <c r="H352" s="7">
        <f t="shared" si="360"/>
        <v>41.992637236999997</v>
      </c>
      <c r="I352">
        <f t="shared" si="367"/>
        <v>2.8289699999999997E-2</v>
      </c>
      <c r="J352">
        <f t="shared" si="361"/>
        <v>0.16819542205422833</v>
      </c>
      <c r="K352" s="6">
        <f t="shared" si="362"/>
        <v>0.32966302722628754</v>
      </c>
      <c r="M352" s="2">
        <f>'rockfish release'!O351</f>
        <v>24.46321243523316</v>
      </c>
      <c r="N352">
        <f>'rockfish release'!P351</f>
        <v>1532.2908081915966</v>
      </c>
      <c r="O352">
        <f>IF([3]species_comp_Region1_forR!$D346&gt;49,[3]species_comp_Region1_forR!$N346,[3]species_comp_Region1_forR!$P346)</f>
        <v>0.79259259299999996</v>
      </c>
      <c r="P352">
        <f>IF([3]species_comp_Region1_forR!$D346&gt;49,[3]species_comp_Region1_forR!$O346,[3]species_comp_Region1_forR!$Q346)</f>
        <v>1.2267879999999999E-3</v>
      </c>
      <c r="Q352" s="13">
        <f t="shared" si="357"/>
        <v>19.389360977151295</v>
      </c>
      <c r="R352" s="2">
        <f t="shared" si="406"/>
        <v>965.20367662940077</v>
      </c>
      <c r="S352">
        <f t="shared" si="363"/>
        <v>31.067727252398118</v>
      </c>
      <c r="T352" s="6">
        <f t="shared" si="364"/>
        <v>60.892745414700308</v>
      </c>
      <c r="V352" s="13">
        <f t="shared" si="358"/>
        <v>61.381998214151295</v>
      </c>
      <c r="W352">
        <f t="shared" si="359"/>
        <v>965.23196632940073</v>
      </c>
      <c r="X352">
        <f t="shared" si="365"/>
        <v>31.06818253984936</v>
      </c>
      <c r="Y352" s="6">
        <f t="shared" si="366"/>
        <v>60.893637778104747</v>
      </c>
      <c r="Z352" s="14">
        <f t="shared" si="405"/>
        <v>0.50614485425283462</v>
      </c>
    </row>
    <row r="353" spans="1:26" x14ac:dyDescent="0.3">
      <c r="A353" t="str">
        <f>'rockfish release'!A352</f>
        <v>SE</v>
      </c>
      <c r="B353">
        <f>'rockfish release'!B352</f>
        <v>2013</v>
      </c>
      <c r="C353" t="str">
        <f>'rockfish release'!C352</f>
        <v>EWYKT</v>
      </c>
      <c r="D353">
        <f>'rockfish release'!D352</f>
        <v>88</v>
      </c>
      <c r="E353">
        <f>[1]logbook_release_forR!$E520</f>
        <v>63</v>
      </c>
      <c r="F353">
        <f>IF([3]species_comp_Region1_forR!$G325&gt;49,[3]species_comp_Region1_forR!$AD325,[3]species_comp_Region1_forR!$AF325)</f>
        <v>0.99558255100000004</v>
      </c>
      <c r="G353">
        <f>IF([3]species_comp_Region1_forR!$G325&gt;49,[3]species_comp_Region1_forR!$AE325,[3]species_comp_Region1_forR!$AG325)</f>
        <v>2.43E-6</v>
      </c>
      <c r="H353" s="7">
        <f t="shared" si="360"/>
        <v>62.721700713000004</v>
      </c>
      <c r="I353">
        <f t="shared" si="367"/>
        <v>9.6446699999999993E-3</v>
      </c>
      <c r="J353">
        <f t="shared" si="361"/>
        <v>9.8207280789155332E-2</v>
      </c>
      <c r="K353" s="6">
        <f t="shared" si="362"/>
        <v>0.19248627034674445</v>
      </c>
      <c r="M353" s="2">
        <f>'rockfish release'!O352</f>
        <v>120.12167300380227</v>
      </c>
      <c r="N353">
        <f>'rockfish release'!P352</f>
        <v>343213.55001227942</v>
      </c>
      <c r="O353" s="29">
        <v>0.86861137799999999</v>
      </c>
      <c r="P353" s="29">
        <v>5.2692640000000001E-3</v>
      </c>
      <c r="Q353" s="13">
        <f t="shared" si="357"/>
        <v>104.33905191549809</v>
      </c>
      <c r="R353" s="2">
        <f t="shared" si="406"/>
        <v>260834.23860450592</v>
      </c>
      <c r="S353">
        <f t="shared" si="363"/>
        <v>510.71933447296266</v>
      </c>
      <c r="T353" s="6">
        <f t="shared" si="364"/>
        <v>1001.0098955670068</v>
      </c>
      <c r="V353" s="13">
        <f t="shared" si="358"/>
        <v>167.06075262849811</v>
      </c>
      <c r="W353">
        <f t="shared" si="359"/>
        <v>260834.24824917593</v>
      </c>
      <c r="X353">
        <f t="shared" si="365"/>
        <v>510.71934391520352</v>
      </c>
      <c r="Y353" s="6">
        <f t="shared" si="366"/>
        <v>1001.0099140737989</v>
      </c>
      <c r="Z353" s="14">
        <f t="shared" si="405"/>
        <v>3.0570875318089663</v>
      </c>
    </row>
    <row r="354" spans="1:26" x14ac:dyDescent="0.3">
      <c r="A354" t="str">
        <f>'rockfish release'!A353</f>
        <v>SE</v>
      </c>
      <c r="B354">
        <f>'rockfish release'!B353</f>
        <v>2014</v>
      </c>
      <c r="C354" t="str">
        <f>'rockfish release'!C353</f>
        <v>EWYKT</v>
      </c>
      <c r="D354">
        <f>'rockfish release'!D353</f>
        <v>132</v>
      </c>
      <c r="E354">
        <f>[1]logbook_release_forR!$E521</f>
        <v>82</v>
      </c>
      <c r="F354">
        <f>IF([3]species_comp_Region1_forR!$G326&gt;49,[3]species_comp_Region1_forR!$AD326,[3]species_comp_Region1_forR!$AF326)</f>
        <v>0.998878924</v>
      </c>
      <c r="G354">
        <f>IF([3]species_comp_Region1_forR!$G326&gt;49,[3]species_comp_Region1_forR!$AE326,[3]species_comp_Region1_forR!$AG326)</f>
        <v>6.2799999999999996E-7</v>
      </c>
      <c r="H354" s="7">
        <f t="shared" si="360"/>
        <v>81.908071767999999</v>
      </c>
      <c r="I354">
        <f t="shared" si="367"/>
        <v>4.2226719999999994E-3</v>
      </c>
      <c r="J354">
        <f t="shared" si="361"/>
        <v>6.4982089840201346E-2</v>
      </c>
      <c r="K354" s="6">
        <f t="shared" si="362"/>
        <v>0.12736489608679463</v>
      </c>
      <c r="M354" s="2">
        <f>'rockfish release'!O353</f>
        <v>97.335952848722968</v>
      </c>
      <c r="N354">
        <f>'rockfish release'!P353</f>
        <v>24263.558845755815</v>
      </c>
      <c r="O354" s="29">
        <v>0.86861137799999999</v>
      </c>
      <c r="P354" s="29">
        <v>5.2692640000000001E-3</v>
      </c>
      <c r="Q354" s="13">
        <f t="shared" si="357"/>
        <v>84.547116132872276</v>
      </c>
      <c r="R354" s="2">
        <f t="shared" si="406"/>
        <v>18484.282431197345</v>
      </c>
      <c r="S354">
        <f t="shared" si="363"/>
        <v>135.95691387788025</v>
      </c>
      <c r="T354" s="6">
        <f t="shared" si="364"/>
        <v>266.47555120064527</v>
      </c>
      <c r="V354" s="13">
        <f t="shared" si="358"/>
        <v>166.45518790087226</v>
      </c>
      <c r="W354">
        <f t="shared" si="359"/>
        <v>18484.286653869345</v>
      </c>
      <c r="X354">
        <f t="shared" si="365"/>
        <v>135.95692940732866</v>
      </c>
      <c r="Y354" s="6">
        <f t="shared" si="366"/>
        <v>266.47558163836419</v>
      </c>
      <c r="Z354" s="14">
        <f t="shared" si="405"/>
        <v>0.81677796361801602</v>
      </c>
    </row>
    <row r="355" spans="1:26" x14ac:dyDescent="0.3">
      <c r="A355" t="str">
        <f>'rockfish release'!A354</f>
        <v>SE</v>
      </c>
      <c r="B355">
        <f>'rockfish release'!B354</f>
        <v>2015</v>
      </c>
      <c r="C355" t="str">
        <f>'rockfish release'!C354</f>
        <v>EWYKT</v>
      </c>
      <c r="D355">
        <f>'rockfish release'!D354</f>
        <v>194</v>
      </c>
      <c r="E355">
        <f>[1]logbook_release_forR!$E522</f>
        <v>120</v>
      </c>
      <c r="F355">
        <f>IF([3]species_comp_Region1_forR!$G327&gt;49,[3]species_comp_Region1_forR!$AD327,[3]species_comp_Region1_forR!$AF327)</f>
        <v>0.99692780299999995</v>
      </c>
      <c r="G355">
        <f>IF([3]species_comp_Region1_forR!$G327&gt;49,[3]species_comp_Region1_forR!$AE327,[3]species_comp_Region1_forR!$AG327)</f>
        <v>1.57E-6</v>
      </c>
      <c r="H355" s="7">
        <f t="shared" si="360"/>
        <v>119.63133635999999</v>
      </c>
      <c r="I355">
        <f t="shared" si="367"/>
        <v>2.2608E-2</v>
      </c>
      <c r="J355">
        <f t="shared" si="361"/>
        <v>0.15035956903370001</v>
      </c>
      <c r="K355" s="6">
        <f t="shared" si="362"/>
        <v>0.294704755306052</v>
      </c>
      <c r="M355" s="2">
        <f>'rockfish release'!O354</f>
        <v>245.45304437564499</v>
      </c>
      <c r="N355">
        <f>'rockfish release'!P354</f>
        <v>132044.62506099432</v>
      </c>
      <c r="O355">
        <f>IF([3]species_comp_Region1_forR!$D349&gt;49,[3]species_comp_Region1_forR!$N349,[3]species_comp_Region1_forR!$P349)</f>
        <v>0.98181818200000004</v>
      </c>
      <c r="P355">
        <f>IF([3]species_comp_Region1_forR!$D349&gt;49,[3]species_comp_Region1_forR!$O349,[3]species_comp_Region1_forR!$Q349)</f>
        <v>3.3057900000000001E-4</v>
      </c>
      <c r="Q355" s="13">
        <f t="shared" si="357"/>
        <v>240.99026179526109</v>
      </c>
      <c r="R355" s="2">
        <f t="shared" si="406"/>
        <v>127350.22113261235</v>
      </c>
      <c r="S355">
        <f t="shared" si="363"/>
        <v>356.86162743087459</v>
      </c>
      <c r="T355" s="6">
        <f t="shared" si="364"/>
        <v>699.44878976451423</v>
      </c>
      <c r="V355" s="13">
        <f t="shared" si="358"/>
        <v>360.6215981552611</v>
      </c>
      <c r="W355">
        <f t="shared" si="359"/>
        <v>127350.24374061235</v>
      </c>
      <c r="X355">
        <f t="shared" si="365"/>
        <v>356.86165910701635</v>
      </c>
      <c r="Y355" s="6">
        <f t="shared" si="366"/>
        <v>699.44885184975203</v>
      </c>
      <c r="Z355" s="14">
        <f t="shared" si="405"/>
        <v>0.98957372750972628</v>
      </c>
    </row>
    <row r="356" spans="1:26" x14ac:dyDescent="0.3">
      <c r="A356" t="str">
        <f>'rockfish release'!A355</f>
        <v>SE</v>
      </c>
      <c r="B356">
        <f>'rockfish release'!B355</f>
        <v>2016</v>
      </c>
      <c r="C356" t="str">
        <f>'rockfish release'!C355</f>
        <v>EWYKT</v>
      </c>
      <c r="D356">
        <f>'rockfish release'!D355</f>
        <v>568</v>
      </c>
      <c r="E356">
        <f>[1]logbook_release_forR!$E523</f>
        <v>402</v>
      </c>
      <c r="F356">
        <f>IF([3]species_comp_Region1_forR!$G328&gt;49,[3]species_comp_Region1_forR!$AD328,[3]species_comp_Region1_forR!$AF328)</f>
        <v>0.99944903600000001</v>
      </c>
      <c r="G356">
        <f>IF([3]species_comp_Region1_forR!$G328&gt;49,[3]species_comp_Region1_forR!$AE328,[3]species_comp_Region1_forR!$AG328)</f>
        <v>3.0400000000000002E-7</v>
      </c>
      <c r="H356" s="7">
        <f t="shared" si="360"/>
        <v>401.77851247199999</v>
      </c>
      <c r="I356">
        <f t="shared" si="367"/>
        <v>4.9127616000000006E-2</v>
      </c>
      <c r="J356">
        <f t="shared" si="361"/>
        <v>0.22164750393361077</v>
      </c>
      <c r="K356" s="6">
        <f t="shared" si="362"/>
        <v>0.43442910770987708</v>
      </c>
      <c r="M356" s="2">
        <f>'rockfish release'!O355</f>
        <v>1016.1164483260552</v>
      </c>
      <c r="N356">
        <f>'rockfish release'!P355</f>
        <v>3827485.2374486667</v>
      </c>
      <c r="O356">
        <f>IF([3]species_comp_Region1_forR!$D350&gt;49,[3]species_comp_Region1_forR!$N350,[3]species_comp_Region1_forR!$P350)</f>
        <v>0.85</v>
      </c>
      <c r="P356">
        <f>IF([3]species_comp_Region1_forR!$D350&gt;49,[3]species_comp_Region1_forR!$O350,[3]species_comp_Region1_forR!$Q350)</f>
        <v>1.6139240000000001E-3</v>
      </c>
      <c r="Q356" s="13">
        <f t="shared" si="357"/>
        <v>863.69898107714687</v>
      </c>
      <c r="R356" s="2">
        <f t="shared" si="406"/>
        <v>2773201.7189869909</v>
      </c>
      <c r="S356">
        <f t="shared" si="363"/>
        <v>1665.2932831747657</v>
      </c>
      <c r="T356" s="6">
        <f t="shared" si="364"/>
        <v>3263.9748350225409</v>
      </c>
      <c r="V356" s="13">
        <f t="shared" si="358"/>
        <v>1265.4774935491469</v>
      </c>
      <c r="W356">
        <f t="shared" si="359"/>
        <v>2773201.7681146068</v>
      </c>
      <c r="X356">
        <f t="shared" si="365"/>
        <v>1665.2932979252055</v>
      </c>
      <c r="Y356" s="6">
        <f t="shared" si="366"/>
        <v>3263.9748639334025</v>
      </c>
      <c r="Z356" s="14">
        <f t="shared" si="405"/>
        <v>1.3159406677828294</v>
      </c>
    </row>
    <row r="357" spans="1:26" x14ac:dyDescent="0.3">
      <c r="A357" t="str">
        <f>'rockfish release'!A356</f>
        <v>SE</v>
      </c>
      <c r="B357">
        <f>'rockfish release'!B356</f>
        <v>2017</v>
      </c>
      <c r="C357" t="str">
        <f>'rockfish release'!C356</f>
        <v>EWYKT</v>
      </c>
      <c r="D357">
        <f>'rockfish release'!D356</f>
        <v>310</v>
      </c>
      <c r="E357">
        <f>[1]logbook_release_forR!$E524</f>
        <v>159</v>
      </c>
      <c r="F357">
        <f>IF([3]species_comp_Region1_forR!$G329&gt;49,[3]species_comp_Region1_forR!$AD329,[3]species_comp_Region1_forR!$AF329)</f>
        <v>0.96864111500000005</v>
      </c>
      <c r="G357">
        <f>IF([3]species_comp_Region1_forR!$G329&gt;49,[3]species_comp_Region1_forR!$AE329,[3]species_comp_Region1_forR!$AG329)</f>
        <v>1.5099999999999999E-5</v>
      </c>
      <c r="H357" s="7">
        <f t="shared" si="360"/>
        <v>154.013937285</v>
      </c>
      <c r="I357">
        <f t="shared" si="367"/>
        <v>0.3817431</v>
      </c>
      <c r="J357">
        <f t="shared" si="361"/>
        <v>0.61785362344166928</v>
      </c>
      <c r="K357" s="6">
        <f t="shared" si="362"/>
        <v>1.2109931019456717</v>
      </c>
      <c r="M357" s="2">
        <f>'rockfish release'!O356</f>
        <v>111.38528138528142</v>
      </c>
      <c r="N357">
        <f>'rockfish release'!P356</f>
        <v>42121.122626875811</v>
      </c>
      <c r="O357">
        <f>IF([3]species_comp_Region1_forR!$D351&gt;49,[3]species_comp_Region1_forR!$N351,[3]species_comp_Region1_forR!$P351)</f>
        <v>0.90537084400000001</v>
      </c>
      <c r="P357">
        <f>IF([3]species_comp_Region1_forR!$D351&gt;49,[3]species_comp_Region1_forR!$O351,[3]species_comp_Region1_forR!$Q351)</f>
        <v>2.1967800000000001E-4</v>
      </c>
      <c r="Q357" s="13">
        <f t="shared" si="357"/>
        <v>100.84498621696973</v>
      </c>
      <c r="R357" s="2">
        <f t="shared" si="406"/>
        <v>34538.50967275603</v>
      </c>
      <c r="S357">
        <f t="shared" si="363"/>
        <v>185.84539185235676</v>
      </c>
      <c r="T357" s="6">
        <f t="shared" si="364"/>
        <v>364.25696803061925</v>
      </c>
      <c r="V357" s="13">
        <f t="shared" si="358"/>
        <v>254.85892350196974</v>
      </c>
      <c r="W357">
        <f t="shared" si="359"/>
        <v>34538.891415856029</v>
      </c>
      <c r="X357">
        <f t="shared" si="365"/>
        <v>185.84641889435488</v>
      </c>
      <c r="Y357" s="6">
        <f t="shared" si="366"/>
        <v>364.25898103293554</v>
      </c>
      <c r="Z357" s="14">
        <f t="shared" si="405"/>
        <v>0.72921291646638586</v>
      </c>
    </row>
    <row r="358" spans="1:26" x14ac:dyDescent="0.3">
      <c r="A358" t="str">
        <f>'rockfish release'!A357</f>
        <v>SE</v>
      </c>
      <c r="B358">
        <f>'rockfish release'!B357</f>
        <v>2018</v>
      </c>
      <c r="C358" t="str">
        <f>'rockfish release'!C357</f>
        <v>EWYKT</v>
      </c>
      <c r="D358">
        <f>'rockfish release'!D357</f>
        <v>1167</v>
      </c>
      <c r="E358">
        <f>[1]logbook_release_forR!$E525</f>
        <v>555</v>
      </c>
      <c r="F358">
        <f>IF([3]species_comp_Region1_forR!$G330&gt;49,[3]species_comp_Region1_forR!$AD330,[3]species_comp_Region1_forR!$AF330)</f>
        <v>0.978901099</v>
      </c>
      <c r="G358">
        <f>IF([3]species_comp_Region1_forR!$G330&gt;49,[3]species_comp_Region1_forR!$AE330,[3]species_comp_Region1_forR!$AG330)</f>
        <v>9.0799999999999995E-6</v>
      </c>
      <c r="H358" s="7">
        <f t="shared" si="360"/>
        <v>543.29010994500004</v>
      </c>
      <c r="I358">
        <f t="shared" si="367"/>
        <v>2.7968669999999998</v>
      </c>
      <c r="J358">
        <f t="shared" si="361"/>
        <v>1.6723836282384492</v>
      </c>
      <c r="K358" s="6">
        <f t="shared" si="362"/>
        <v>3.2778719113473604</v>
      </c>
      <c r="M358" s="2">
        <f>'rockfish release'!O357</f>
        <v>589.38799192734632</v>
      </c>
      <c r="N358">
        <f>'rockfish release'!P357</f>
        <v>481215.42757237318</v>
      </c>
      <c r="O358">
        <f>IF([3]species_comp_Region1_forR!$D352&gt;49,[3]species_comp_Region1_forR!$N352,[3]species_comp_Region1_forR!$P352)</f>
        <v>0.76131687199999998</v>
      </c>
      <c r="P358">
        <f>IF([3]species_comp_Region1_forR!$D352&gt;49,[3]species_comp_Region1_forR!$O352,[3]species_comp_Region1_forR!$Q352)</f>
        <v>7.5088200000000003E-4</v>
      </c>
      <c r="Q358" s="13">
        <f t="shared" si="357"/>
        <v>448.71102240848853</v>
      </c>
      <c r="R358" s="2">
        <f t="shared" si="406"/>
        <v>279536.26417672588</v>
      </c>
      <c r="S358">
        <f t="shared" si="363"/>
        <v>528.71189146521556</v>
      </c>
      <c r="T358" s="6">
        <f t="shared" si="364"/>
        <v>1036.2753072718224</v>
      </c>
      <c r="V358" s="13">
        <f t="shared" si="358"/>
        <v>992.00113235348863</v>
      </c>
      <c r="W358">
        <f t="shared" si="359"/>
        <v>279539.06104372587</v>
      </c>
      <c r="X358">
        <f t="shared" si="365"/>
        <v>528.71453644072039</v>
      </c>
      <c r="Y358" s="6">
        <f t="shared" si="366"/>
        <v>1036.280491423812</v>
      </c>
      <c r="Z358" s="14">
        <f t="shared" si="405"/>
        <v>0.53297775496118971</v>
      </c>
    </row>
    <row r="359" spans="1:26" x14ac:dyDescent="0.3">
      <c r="A359" t="str">
        <f>'rockfish release'!A358</f>
        <v>SE</v>
      </c>
      <c r="B359">
        <f>'rockfish release'!B358</f>
        <v>2019</v>
      </c>
      <c r="C359" t="str">
        <f>'rockfish release'!C358</f>
        <v>EWYKT</v>
      </c>
      <c r="D359">
        <f>'rockfish release'!D358</f>
        <v>1608</v>
      </c>
      <c r="E359">
        <f>[1]logbook_release_forR!$E526</f>
        <v>811</v>
      </c>
      <c r="F359">
        <v>0.96074154852780802</v>
      </c>
      <c r="G359">
        <v>1.3715354712799101E-5</v>
      </c>
      <c r="H359" s="7">
        <f t="shared" ref="H359:H361" si="431">E359*F359</f>
        <v>779.16139585605231</v>
      </c>
      <c r="I359">
        <f t="shared" ref="I359:I361" si="432">(E359^2)*G359</f>
        <v>9.0208768170569371</v>
      </c>
      <c r="J359">
        <f t="shared" ref="J359:J361" si="433">SQRT(I359)</f>
        <v>3.0034774540616977</v>
      </c>
      <c r="K359" s="6">
        <f t="shared" ref="K359:K361" si="434">(1.96*J359)</f>
        <v>5.8868158099609271</v>
      </c>
      <c r="M359" s="2">
        <f>'rockfish release'!O358</f>
        <v>1721.7065409546258</v>
      </c>
      <c r="N359">
        <f>'rockfish release'!P358</f>
        <v>4522629.7108261948</v>
      </c>
      <c r="O359">
        <v>0.85871964679911694</v>
      </c>
      <c r="P359">
        <v>2.6840755531043535E-4</v>
      </c>
      <c r="Q359" s="13">
        <f t="shared" ref="Q359:Q361" si="435">M359*O359</f>
        <v>1478.4632327402855</v>
      </c>
      <c r="R359" s="2">
        <f t="shared" si="406"/>
        <v>3336994.1203639652</v>
      </c>
      <c r="S359">
        <f t="shared" ref="S359:S361" si="436">SQRT(R359)</f>
        <v>1826.7441310604956</v>
      </c>
      <c r="T359" s="6">
        <f t="shared" ref="T359:T361" si="437">(1.96*S359)</f>
        <v>3580.4184968785712</v>
      </c>
      <c r="V359" s="13">
        <f t="shared" ref="V359:V361" si="438">Q359+H359</f>
        <v>2257.624628596338</v>
      </c>
      <c r="W359">
        <f t="shared" ref="W359:W361" si="439">R359+I359</f>
        <v>3337003.1412407821</v>
      </c>
      <c r="X359">
        <f t="shared" ref="X359:X361" si="440">SQRT(W359)</f>
        <v>1826.7466001722248</v>
      </c>
      <c r="Y359" s="6">
        <f t="shared" ref="Y359:Y361" si="441">(1.96*X359)</f>
        <v>3580.4233363375606</v>
      </c>
      <c r="Z359" s="14">
        <f t="shared" si="405"/>
        <v>0.8091454075374751</v>
      </c>
    </row>
    <row r="360" spans="1:26" x14ac:dyDescent="0.3">
      <c r="A360" t="str">
        <f>'rockfish release'!A359</f>
        <v>SE</v>
      </c>
      <c r="B360">
        <f>'rockfish release'!B359</f>
        <v>2020</v>
      </c>
      <c r="C360" t="str">
        <f>'rockfish release'!C359</f>
        <v>EWYKT</v>
      </c>
      <c r="D360">
        <f>'rockfish release'!D359</f>
        <v>1131</v>
      </c>
      <c r="E360">
        <v>764</v>
      </c>
      <c r="F360">
        <v>0.98259860788863107</v>
      </c>
      <c r="G360">
        <v>1.9858982188101415E-5</v>
      </c>
      <c r="H360" s="7">
        <f t="shared" si="431"/>
        <v>750.70533642691419</v>
      </c>
      <c r="I360">
        <f t="shared" si="432"/>
        <v>11.591608467266044</v>
      </c>
      <c r="J360">
        <f t="shared" si="433"/>
        <v>3.4046451308860433</v>
      </c>
      <c r="K360" s="6">
        <f t="shared" si="434"/>
        <v>6.6731044565366444</v>
      </c>
      <c r="M360" s="2">
        <f>'rockfish release'!O359</f>
        <v>1396.475884244373</v>
      </c>
      <c r="N360">
        <f>'rockfish release'!P359</f>
        <v>3767077.26261531</v>
      </c>
      <c r="O360" s="57" t="s">
        <v>172</v>
      </c>
      <c r="P360" s="57" t="s">
        <v>173</v>
      </c>
      <c r="Q360" s="13">
        <f t="shared" si="435"/>
        <v>1380.7851439719639</v>
      </c>
      <c r="R360" s="2">
        <f t="shared" si="406"/>
        <v>3683621.2023546062</v>
      </c>
      <c r="S360">
        <f t="shared" si="436"/>
        <v>1919.2762183580055</v>
      </c>
      <c r="T360" s="6">
        <f t="shared" si="437"/>
        <v>3761.7813879816908</v>
      </c>
      <c r="V360" s="13">
        <f t="shared" si="438"/>
        <v>2131.4904803988779</v>
      </c>
      <c r="W360">
        <f t="shared" si="439"/>
        <v>3683632.7939630733</v>
      </c>
      <c r="X360">
        <f t="shared" si="440"/>
        <v>1919.2792381420359</v>
      </c>
      <c r="Y360" s="6">
        <f t="shared" si="441"/>
        <v>3761.7873067583901</v>
      </c>
      <c r="Z360" s="14">
        <f t="shared" ref="Z360:Z361" si="442">X360/V360</f>
        <v>0.90043997652894525</v>
      </c>
    </row>
    <row r="361" spans="1:26" x14ac:dyDescent="0.3">
      <c r="A361" t="str">
        <f>'rockfish release'!A360</f>
        <v>SE</v>
      </c>
      <c r="B361">
        <f>'rockfish release'!B360</f>
        <v>2021</v>
      </c>
      <c r="C361" t="str">
        <f>'rockfish release'!C360</f>
        <v>EWYKT</v>
      </c>
      <c r="D361">
        <f>'rockfish release'!D360</f>
        <v>1454</v>
      </c>
      <c r="E361">
        <v>877</v>
      </c>
      <c r="F361">
        <v>0.99013348810214741</v>
      </c>
      <c r="G361">
        <v>5.6731497333461822E-6</v>
      </c>
      <c r="H361" s="7">
        <f t="shared" si="431"/>
        <v>868.34706906558324</v>
      </c>
      <c r="I361">
        <f t="shared" si="432"/>
        <v>4.3633839812588153</v>
      </c>
      <c r="J361">
        <f t="shared" si="433"/>
        <v>2.0888714611624182</v>
      </c>
      <c r="K361" s="6">
        <f t="shared" si="434"/>
        <v>4.0941880638783399</v>
      </c>
      <c r="M361" s="2">
        <f>'rockfish release'!O360</f>
        <v>747.7879269261316</v>
      </c>
      <c r="N361">
        <f>'rockfish release'!P360</f>
        <v>641624.81516238826</v>
      </c>
      <c r="O361" s="57" t="s">
        <v>174</v>
      </c>
      <c r="P361" s="57" t="s">
        <v>175</v>
      </c>
      <c r="Q361" s="13">
        <f t="shared" si="435"/>
        <v>745.25305259756817</v>
      </c>
      <c r="R361" s="2">
        <f t="shared" si="406"/>
        <v>637295.98776184954</v>
      </c>
      <c r="S361">
        <f t="shared" si="436"/>
        <v>798.30820349151463</v>
      </c>
      <c r="T361" s="6">
        <f t="shared" si="437"/>
        <v>1564.6840788433688</v>
      </c>
      <c r="V361" s="13">
        <f t="shared" si="438"/>
        <v>1613.6001216631514</v>
      </c>
      <c r="W361">
        <f t="shared" si="439"/>
        <v>637300.35114583082</v>
      </c>
      <c r="X361">
        <f t="shared" si="440"/>
        <v>798.3109363812016</v>
      </c>
      <c r="Y361" s="6">
        <f t="shared" si="441"/>
        <v>1564.689435307155</v>
      </c>
      <c r="Z361" s="14">
        <f t="shared" si="442"/>
        <v>0.49473901598270564</v>
      </c>
    </row>
    <row r="362" spans="1:26" x14ac:dyDescent="0.3">
      <c r="A362" t="s">
        <v>148</v>
      </c>
      <c r="B362">
        <v>2022</v>
      </c>
      <c r="C362" t="s">
        <v>51</v>
      </c>
      <c r="D362">
        <f>'rockfish release'!D361</f>
        <v>1444</v>
      </c>
      <c r="E362">
        <v>625</v>
      </c>
      <c r="F362" t="s">
        <v>169</v>
      </c>
      <c r="G362" s="82">
        <v>5.6731497333461822E-6</v>
      </c>
      <c r="H362" s="7">
        <f t="shared" ref="H362" si="443">E362*F362</f>
        <v>620.05131964809379</v>
      </c>
      <c r="I362">
        <f t="shared" ref="I362" si="444">(E362^2)*G362</f>
        <v>2.2160741145883525</v>
      </c>
      <c r="J362">
        <f t="shared" ref="J362" si="445">SQRT(I362)</f>
        <v>1.4886484187303437</v>
      </c>
      <c r="K362" s="6">
        <f t="shared" ref="K362" si="446">(1.96*J362)</f>
        <v>2.9177509007114737</v>
      </c>
      <c r="M362" s="2">
        <f>'rockfish release'!O361</f>
        <v>485.06197183098584</v>
      </c>
      <c r="N362">
        <f>'rockfish release'!P361</f>
        <v>2457066.7825371064</v>
      </c>
      <c r="O362" t="s">
        <v>170</v>
      </c>
      <c r="P362" t="s">
        <v>171</v>
      </c>
      <c r="Q362" s="13">
        <f t="shared" ref="Q362" si="447">M362*O362</f>
        <v>476.43864788732378</v>
      </c>
      <c r="R362" s="2">
        <f t="shared" si="406"/>
        <v>2370585.6687621004</v>
      </c>
      <c r="S362">
        <f t="shared" ref="S362" si="448">SQRT(R362)</f>
        <v>1539.6706364551155</v>
      </c>
      <c r="T362" s="6">
        <f t="shared" ref="T362" si="449">(1.96*S362)</f>
        <v>3017.7544474520264</v>
      </c>
      <c r="V362" s="13">
        <f t="shared" ref="V362" si="450">Q362+H362</f>
        <v>1096.4899675354177</v>
      </c>
      <c r="W362">
        <f t="shared" ref="W362" si="451">R362+I362</f>
        <v>2370587.8848362151</v>
      </c>
      <c r="X362">
        <f t="shared" ref="X362" si="452">SQRT(W362)</f>
        <v>1539.6713561134452</v>
      </c>
      <c r="Y362" s="6">
        <f t="shared" ref="Y362" si="453">(1.96*X362)</f>
        <v>3017.7558579823526</v>
      </c>
      <c r="Z362" s="14">
        <f t="shared" ref="Z362" si="454">X362/V362</f>
        <v>1.4041818910337749</v>
      </c>
    </row>
    <row r="363" spans="1:26" x14ac:dyDescent="0.3">
      <c r="H363" s="7"/>
      <c r="K363" s="6"/>
      <c r="M363" s="2"/>
      <c r="R363" s="14"/>
      <c r="S363"/>
      <c r="T363" s="6"/>
      <c r="Y363" s="6"/>
    </row>
    <row r="364" spans="1:26" x14ac:dyDescent="0.3">
      <c r="H364" s="7"/>
      <c r="K364" s="6"/>
      <c r="M364" s="2"/>
      <c r="R364" s="14"/>
      <c r="S364"/>
      <c r="T364" s="6"/>
      <c r="Y364" s="6"/>
    </row>
    <row r="365" spans="1:26" x14ac:dyDescent="0.3">
      <c r="H365" s="7"/>
      <c r="K365" s="6"/>
      <c r="M365" s="2"/>
      <c r="R365" s="14"/>
      <c r="S365"/>
      <c r="T365" s="6"/>
      <c r="Y365" s="6"/>
    </row>
    <row r="366" spans="1:26" x14ac:dyDescent="0.3">
      <c r="H366" s="7"/>
      <c r="K366" s="6"/>
      <c r="M366" s="2"/>
      <c r="R366" s="14"/>
      <c r="S366"/>
      <c r="T366" s="6"/>
      <c r="Y366" s="6"/>
    </row>
    <row r="367" spans="1:26" x14ac:dyDescent="0.3">
      <c r="H367" s="7"/>
      <c r="K367" s="6"/>
      <c r="M367" s="2"/>
      <c r="R367" s="14"/>
      <c r="S367"/>
      <c r="T367" s="6"/>
      <c r="Y367" s="6"/>
    </row>
    <row r="368" spans="1:26" x14ac:dyDescent="0.3">
      <c r="H368" s="7"/>
      <c r="K368" s="6"/>
      <c r="M368" s="2"/>
      <c r="R368" s="14"/>
      <c r="S368"/>
      <c r="T368" s="6"/>
      <c r="Y368" s="6"/>
    </row>
    <row r="369" spans="8:25" x14ac:dyDescent="0.3">
      <c r="H369" s="7"/>
      <c r="K369" s="6"/>
      <c r="M369" s="2"/>
      <c r="R369" s="14"/>
      <c r="S369"/>
      <c r="T369" s="6"/>
      <c r="Y369" s="6"/>
    </row>
    <row r="370" spans="8:25" x14ac:dyDescent="0.3">
      <c r="H370" s="7"/>
      <c r="K370" s="6"/>
      <c r="M370" s="2"/>
      <c r="R370" s="14"/>
      <c r="S370"/>
      <c r="T370" s="6"/>
      <c r="Y370" s="6"/>
    </row>
    <row r="371" spans="8:25" x14ac:dyDescent="0.3">
      <c r="H371" s="7"/>
      <c r="K371" s="6"/>
      <c r="M371" s="2"/>
      <c r="R371" s="14"/>
      <c r="S371"/>
      <c r="T371" s="6"/>
      <c r="Y371" s="6"/>
    </row>
    <row r="372" spans="8:25" x14ac:dyDescent="0.3">
      <c r="H372" s="7"/>
      <c r="K372" s="6"/>
      <c r="M372" s="2"/>
      <c r="R372" s="14"/>
      <c r="S372"/>
      <c r="T372" s="6"/>
      <c r="Y372" s="6"/>
    </row>
    <row r="373" spans="8:25" x14ac:dyDescent="0.3">
      <c r="H373" s="7"/>
      <c r="K373" s="6"/>
      <c r="M373" s="2"/>
      <c r="R373" s="14"/>
      <c r="S373"/>
      <c r="T373" s="6"/>
      <c r="Y373" s="6"/>
    </row>
  </sheetData>
  <mergeCells count="6">
    <mergeCell ref="V1:Y1"/>
    <mergeCell ref="D1:K1"/>
    <mergeCell ref="A1:A2"/>
    <mergeCell ref="B1:B2"/>
    <mergeCell ref="C1:C2"/>
    <mergeCell ref="M1:R1"/>
  </mergeCells>
  <conditionalFormatting sqref="F75:F94">
    <cfRule type="cellIs" dxfId="2" priority="4" operator="equal">
      <formula>0.44819</formula>
    </cfRule>
  </conditionalFormatting>
  <conditionalFormatting sqref="F98">
    <cfRule type="cellIs" dxfId="1" priority="2" operator="equal">
      <formula>0.44819</formula>
    </cfRule>
  </conditionalFormatting>
  <conditionalFormatting sqref="F75:G98">
    <cfRule type="cellIs" dxfId="0" priority="1" operator="equal">
      <formula>0.448187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172C-E3B2-4725-B72E-06327F54019F}">
  <dimension ref="A1:AN90"/>
  <sheetViews>
    <sheetView zoomScaleNormal="100" zoomScalePageLayoutView="80" workbookViewId="0">
      <selection activeCell="AA78" sqref="AA78"/>
    </sheetView>
  </sheetViews>
  <sheetFormatPr defaultRowHeight="14.4" x14ac:dyDescent="0.3"/>
  <sheetData>
    <row r="1" spans="1:32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x14ac:dyDescent="0.3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x14ac:dyDescent="0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x14ac:dyDescent="0.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40" x14ac:dyDescent="0.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40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6" spans="1:40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spans="1:40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:40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:40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:40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:40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:40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6" spans="1:40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40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40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40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</row>
    <row r="60" spans="1:40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</row>
    <row r="61" spans="1:40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</row>
    <row r="62" spans="1:40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</row>
    <row r="63" spans="1:40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</row>
    <row r="64" spans="1:40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</row>
    <row r="65" spans="1:32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</row>
    <row r="66" spans="1:32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 spans="1:32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</row>
    <row r="68" spans="1:32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</row>
    <row r="69" spans="1:32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spans="1:32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spans="1:32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spans="1:32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</row>
    <row r="73" spans="1:32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</row>
    <row r="74" spans="1:32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</row>
    <row r="75" spans="1:32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</row>
    <row r="76" spans="1:32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</row>
    <row r="77" spans="1:32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</row>
    <row r="78" spans="1:32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</row>
    <row r="79" spans="1:32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</row>
    <row r="80" spans="1:32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</row>
    <row r="81" spans="1:32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</row>
    <row r="82" spans="1:32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</row>
    <row r="83" spans="1:32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</row>
    <row r="84" spans="1:32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</row>
    <row r="85" spans="1:32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2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2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2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 spans="1:32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</row>
    <row r="90" spans="1:32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F83-1005-4FCE-8C54-E1222D7E9FB7}">
  <sheetPr>
    <tabColor theme="9"/>
  </sheetPr>
  <dimension ref="A1:AG373"/>
  <sheetViews>
    <sheetView zoomScale="80" zoomScaleNormal="80" workbookViewId="0">
      <pane ySplit="2" topLeftCell="A325" activePane="bottomLeft" state="frozen"/>
      <selection pane="bottomLeft" activeCell="U123" sqref="U123:U362"/>
    </sheetView>
  </sheetViews>
  <sheetFormatPr defaultRowHeight="14.4" x14ac:dyDescent="0.3"/>
  <cols>
    <col min="3" max="3" width="14.88671875" customWidth="1"/>
    <col min="4" max="4" width="14" customWidth="1"/>
    <col min="8" max="8" width="12" bestFit="1" customWidth="1"/>
    <col min="9" max="9" width="9.5546875" style="13" bestFit="1" customWidth="1"/>
    <col min="10" max="10" width="11.33203125" customWidth="1"/>
    <col min="11" max="11" width="9.109375" hidden="1" customWidth="1"/>
    <col min="12" max="12" width="12.5546875" bestFit="1" customWidth="1"/>
    <col min="13" max="13" width="1.6640625" customWidth="1"/>
    <col min="17" max="17" width="12.33203125" bestFit="1" customWidth="1"/>
    <col min="19" max="19" width="12.33203125" bestFit="1" customWidth="1"/>
    <col min="20" max="20" width="10.5546875" style="13" bestFit="1" customWidth="1"/>
    <col min="21" max="21" width="14.6640625" bestFit="1" customWidth="1"/>
    <col min="22" max="22" width="14.109375" style="4" bestFit="1" customWidth="1"/>
    <col min="23" max="23" width="9.109375" style="4" bestFit="1" customWidth="1"/>
    <col min="24" max="24" width="14.5546875" customWidth="1"/>
    <col min="25" max="25" width="10.5546875" style="13" bestFit="1" customWidth="1"/>
    <col min="26" max="26" width="9.109375" customWidth="1"/>
    <col min="27" max="27" width="12.44140625" bestFit="1" customWidth="1"/>
    <col min="28" max="28" width="8.44140625" bestFit="1" customWidth="1"/>
  </cols>
  <sheetData>
    <row r="1" spans="1:33" x14ac:dyDescent="0.3">
      <c r="A1" s="84" t="str">
        <f>'rockfish release'!A1</f>
        <v>Region</v>
      </c>
      <c r="B1" s="84" t="str">
        <f>'rockfish release'!B1</f>
        <v>year</v>
      </c>
      <c r="C1" s="84" t="str">
        <f>'rockfish release'!C1</f>
        <v>RptArea</v>
      </c>
      <c r="D1" s="83" t="s">
        <v>9</v>
      </c>
      <c r="E1" s="83"/>
      <c r="F1" s="83"/>
      <c r="G1" s="83"/>
      <c r="H1" s="83"/>
      <c r="I1" s="83"/>
      <c r="J1" s="83"/>
      <c r="K1" s="83"/>
      <c r="L1" s="83"/>
      <c r="N1" s="83" t="s">
        <v>10</v>
      </c>
      <c r="O1" s="83"/>
      <c r="P1" s="83"/>
      <c r="Q1" s="83"/>
      <c r="R1" s="83"/>
      <c r="S1" s="83"/>
      <c r="T1" s="83"/>
      <c r="U1" s="83"/>
      <c r="V1" s="9"/>
      <c r="W1" s="9"/>
      <c r="Y1" s="83" t="s">
        <v>22</v>
      </c>
      <c r="Z1" s="83"/>
      <c r="AA1" s="83"/>
      <c r="AB1" s="83"/>
    </row>
    <row r="2" spans="1:33" s="3" customFormat="1" ht="101.25" customHeight="1" x14ac:dyDescent="0.35">
      <c r="A2" s="84"/>
      <c r="B2" s="84"/>
      <c r="C2" s="84"/>
      <c r="D2" s="3" t="s">
        <v>98</v>
      </c>
      <c r="E2" s="3" t="s">
        <v>99</v>
      </c>
      <c r="F2" s="3" t="s">
        <v>100</v>
      </c>
      <c r="G2" s="3" t="s">
        <v>77</v>
      </c>
      <c r="H2" s="3" t="s">
        <v>78</v>
      </c>
      <c r="I2" s="8" t="s">
        <v>48</v>
      </c>
      <c r="J2" s="3" t="s">
        <v>80</v>
      </c>
      <c r="K2" s="3" t="s">
        <v>11</v>
      </c>
      <c r="L2" s="3" t="s">
        <v>17</v>
      </c>
      <c r="N2" s="3" t="s">
        <v>125</v>
      </c>
      <c r="O2" s="3" t="s">
        <v>126</v>
      </c>
      <c r="P2" s="3" t="s">
        <v>84</v>
      </c>
      <c r="Q2" s="3" t="s">
        <v>85</v>
      </c>
      <c r="R2" s="3" t="s">
        <v>88</v>
      </c>
      <c r="S2" s="3" t="s">
        <v>89</v>
      </c>
      <c r="T2" s="15" t="s">
        <v>81</v>
      </c>
      <c r="U2" s="3" t="s">
        <v>82</v>
      </c>
      <c r="V2" s="3" t="s">
        <v>18</v>
      </c>
      <c r="W2" s="3" t="s">
        <v>19</v>
      </c>
      <c r="Y2" s="12" t="s">
        <v>119</v>
      </c>
      <c r="Z2" s="3" t="s">
        <v>120</v>
      </c>
      <c r="AA2" s="3" t="s">
        <v>20</v>
      </c>
      <c r="AB2" s="3" t="s">
        <v>21</v>
      </c>
    </row>
    <row r="3" spans="1:33" x14ac:dyDescent="0.3">
      <c r="A3" t="str">
        <f>'rockfish release'!A2</f>
        <v>SC</v>
      </c>
      <c r="B3">
        <f>'rockfish release'!B2</f>
        <v>1999</v>
      </c>
      <c r="C3" t="str">
        <f>'rockfish release'!C2</f>
        <v>AFOGNAK</v>
      </c>
      <c r="D3">
        <f>'rockfish release'!D2</f>
        <v>770</v>
      </c>
      <c r="E3">
        <f>[1]logbook_release_forR!$F2</f>
        <v>2</v>
      </c>
      <c r="F3" t="str">
        <f>[1]logbook_release_forR!$G2</f>
        <v>NA</v>
      </c>
      <c r="G3" s="30">
        <f>[4]logbook_release_forR!$K$2</f>
        <v>0.29250013699999999</v>
      </c>
      <c r="H3" s="31">
        <f>[4]logbook_release_forR!$L$2</f>
        <v>3.9600000000000003E-2</v>
      </c>
      <c r="I3" s="13">
        <f t="shared" ref="I3:I9" si="0">E3*G3</f>
        <v>0.58500027399999999</v>
      </c>
      <c r="J3">
        <f>(E3^2)*H3</f>
        <v>0.15840000000000001</v>
      </c>
      <c r="K3">
        <f>SQRT(J3)</f>
        <v>0.39799497484264801</v>
      </c>
      <c r="L3" s="6">
        <f>(1.96*K3)</f>
        <v>0.78007015069159014</v>
      </c>
      <c r="N3" s="2">
        <f>'rockfish release'!O2</f>
        <v>411.55200774024797</v>
      </c>
      <c r="O3">
        <f>'rockfish release'!P2</f>
        <v>129118.93437544322</v>
      </c>
      <c r="R3" s="30">
        <f>[4]logbook_release_forR!$N$2</f>
        <v>2.2664771E-2</v>
      </c>
      <c r="S3" s="31">
        <f>[4]logbook_release_forR!$O$2</f>
        <v>4.2700000000000002E-4</v>
      </c>
      <c r="T3" s="45">
        <f>R3*N3</f>
        <v>9.3277320100229471</v>
      </c>
      <c r="U3" s="14">
        <f>(N3^2)*S3+(R3^2)*O3+(S3*O3)</f>
        <v>193.78427705228037</v>
      </c>
      <c r="V3">
        <f>SQRT(U3)</f>
        <v>13.920642120688269</v>
      </c>
      <c r="W3" s="6">
        <f>(1.96*V3)</f>
        <v>27.284458556549009</v>
      </c>
      <c r="Y3" s="13">
        <f t="shared" ref="Y3:Y53" si="1">T3+I3</f>
        <v>9.9127322840229475</v>
      </c>
      <c r="Z3">
        <f t="shared" ref="Z3:Z46" si="2">U3+J3</f>
        <v>193.94267705228037</v>
      </c>
      <c r="AA3">
        <f>SQRT(Z3)</f>
        <v>13.926330351254791</v>
      </c>
      <c r="AB3" s="6">
        <f>(1.96*AA3)</f>
        <v>27.295607488459389</v>
      </c>
      <c r="AC3" s="14">
        <f>AA3/Y3</f>
        <v>1.4048932173524795</v>
      </c>
      <c r="AG3" s="30" t="s">
        <v>53</v>
      </c>
    </row>
    <row r="4" spans="1:33" x14ac:dyDescent="0.3">
      <c r="A4" t="str">
        <f>'rockfish release'!A3</f>
        <v>SC</v>
      </c>
      <c r="B4">
        <f>'rockfish release'!B3</f>
        <v>2000</v>
      </c>
      <c r="C4" t="str">
        <f>'rockfish release'!C3</f>
        <v>AFOGNAK</v>
      </c>
      <c r="D4">
        <f>'rockfish release'!D3</f>
        <v>2000</v>
      </c>
      <c r="E4">
        <f>[1]logbook_release_forR!$F3</f>
        <v>51</v>
      </c>
      <c r="F4" t="str">
        <f>[1]logbook_release_forR!$G3</f>
        <v>NA</v>
      </c>
      <c r="G4" s="30">
        <f>[4]logbook_release_forR!$K$2</f>
        <v>0.29250013699999999</v>
      </c>
      <c r="H4" s="31">
        <f>[4]logbook_release_forR!$L$2</f>
        <v>3.9600000000000003E-2</v>
      </c>
      <c r="I4" s="13">
        <f t="shared" si="0"/>
        <v>14.917506986999999</v>
      </c>
      <c r="J4">
        <f t="shared" ref="J4:J46" si="3">(E4^2)*H4</f>
        <v>102.99960000000002</v>
      </c>
      <c r="K4">
        <f t="shared" ref="K4:K54" si="4">SQRT(J4)</f>
        <v>10.148871858487524</v>
      </c>
      <c r="L4" s="6">
        <f t="shared" ref="L4:L54" si="5">(1.96*K4)</f>
        <v>19.891788842635549</v>
      </c>
      <c r="N4" s="2">
        <f>'rockfish release'!O3</f>
        <v>1068.9662538707739</v>
      </c>
      <c r="O4">
        <f>'rockfish release'!P3</f>
        <v>871100.92343021231</v>
      </c>
      <c r="R4" s="30">
        <f>[4]logbook_release_forR!$N$2</f>
        <v>2.2664771E-2</v>
      </c>
      <c r="S4" s="31">
        <f>[4]logbook_release_forR!$O$2</f>
        <v>4.2700000000000002E-4</v>
      </c>
      <c r="T4" s="13">
        <f t="shared" ref="T4:T22" si="6">R4*N4</f>
        <v>24.227875350708956</v>
      </c>
      <c r="U4" s="14">
        <f t="shared" ref="U4:U67" si="7">(N4^2)*S4+(R4^2)*O4+(S4*O4)</f>
        <v>1307.3656741594225</v>
      </c>
      <c r="V4">
        <f t="shared" ref="V4:V54" si="8">SQRT(U4)</f>
        <v>36.157512001787715</v>
      </c>
      <c r="W4" s="6">
        <f t="shared" ref="W4:W54" si="9">(1.96*V4)</f>
        <v>70.868723523503917</v>
      </c>
      <c r="Y4" s="13">
        <f>T4+I4</f>
        <v>39.145382337708952</v>
      </c>
      <c r="Z4">
        <f t="shared" si="2"/>
        <v>1410.3652741594226</v>
      </c>
      <c r="AA4">
        <f t="shared" ref="AA4:AA54" si="10">SQRT(Z4)</f>
        <v>37.554830237393197</v>
      </c>
      <c r="AB4" s="6">
        <f t="shared" ref="AB4:AB54" si="11">(1.96*AA4)</f>
        <v>73.607467265290666</v>
      </c>
      <c r="AC4" s="14">
        <f t="shared" ref="AC4:AC23" si="12">AA4/Y4</f>
        <v>0.95936807854898465</v>
      </c>
    </row>
    <row r="5" spans="1:33" x14ac:dyDescent="0.3">
      <c r="A5" t="str">
        <f>'rockfish release'!A4</f>
        <v>SC</v>
      </c>
      <c r="B5">
        <f>'rockfish release'!B4</f>
        <v>2001</v>
      </c>
      <c r="C5" t="str">
        <f>'rockfish release'!C4</f>
        <v>AFOGNAK</v>
      </c>
      <c r="D5">
        <f>'rockfish release'!D4</f>
        <v>910</v>
      </c>
      <c r="E5">
        <f>[1]logbook_release_forR!$F4</f>
        <v>57</v>
      </c>
      <c r="F5" t="str">
        <f>[1]logbook_release_forR!$G4</f>
        <v>NA</v>
      </c>
      <c r="G5" s="30">
        <f>[4]logbook_release_forR!$K$2</f>
        <v>0.29250013699999999</v>
      </c>
      <c r="H5" s="31">
        <f>[4]logbook_release_forR!$L$2</f>
        <v>3.9600000000000003E-2</v>
      </c>
      <c r="I5" s="13">
        <f t="shared" si="0"/>
        <v>16.672507808999999</v>
      </c>
      <c r="J5">
        <f t="shared" si="3"/>
        <v>128.66040000000001</v>
      </c>
      <c r="K5">
        <f t="shared" si="4"/>
        <v>11.342856783015469</v>
      </c>
      <c r="L5" s="6">
        <f t="shared" si="5"/>
        <v>22.231999294710317</v>
      </c>
      <c r="N5" s="2">
        <f>'rockfish release'!O4</f>
        <v>486.37964551120217</v>
      </c>
      <c r="O5">
        <f>'rockfish release'!P4</f>
        <v>180339.66867313968</v>
      </c>
      <c r="R5" s="30">
        <f>[4]logbook_release_forR!$N$2</f>
        <v>2.2664771E-2</v>
      </c>
      <c r="S5" s="31">
        <f>[4]logbook_release_forR!$O$2</f>
        <v>4.2700000000000002E-4</v>
      </c>
      <c r="T5" s="13">
        <f t="shared" si="6"/>
        <v>11.023683284572575</v>
      </c>
      <c r="U5" s="14">
        <f t="shared" si="7"/>
        <v>270.65737869285442</v>
      </c>
      <c r="V5">
        <f t="shared" si="8"/>
        <v>16.45166796081341</v>
      </c>
      <c r="W5" s="6">
        <f t="shared" si="9"/>
        <v>32.245269203194283</v>
      </c>
      <c r="Y5" s="13">
        <f t="shared" si="1"/>
        <v>27.696191093572573</v>
      </c>
      <c r="Z5">
        <f t="shared" si="2"/>
        <v>399.3177786928544</v>
      </c>
      <c r="AA5">
        <f t="shared" si="10"/>
        <v>19.982937188833237</v>
      </c>
      <c r="AB5" s="6">
        <f t="shared" si="11"/>
        <v>39.166556890113142</v>
      </c>
      <c r="AC5" s="14">
        <f t="shared" si="12"/>
        <v>0.721504885683384</v>
      </c>
    </row>
    <row r="6" spans="1:33" x14ac:dyDescent="0.3">
      <c r="A6" t="str">
        <f>'rockfish release'!A5</f>
        <v>SC</v>
      </c>
      <c r="B6">
        <f>'rockfish release'!B5</f>
        <v>2002</v>
      </c>
      <c r="C6" t="str">
        <f>'rockfish release'!C5</f>
        <v>AFOGNAK</v>
      </c>
      <c r="D6">
        <f>'rockfish release'!D5</f>
        <v>708</v>
      </c>
      <c r="E6">
        <f>[1]logbook_release_forR!$F5</f>
        <v>12</v>
      </c>
      <c r="F6" t="str">
        <f>[1]logbook_release_forR!$G5</f>
        <v>NA</v>
      </c>
      <c r="G6" s="30">
        <f>[4]logbook_release_forR!$K$2</f>
        <v>0.29250013699999999</v>
      </c>
      <c r="H6" s="31">
        <f>[4]logbook_release_forR!$L$2</f>
        <v>3.9600000000000003E-2</v>
      </c>
      <c r="I6" s="13">
        <f t="shared" si="0"/>
        <v>3.5100016439999999</v>
      </c>
      <c r="J6">
        <f t="shared" si="3"/>
        <v>5.7024000000000008</v>
      </c>
      <c r="K6">
        <f t="shared" si="4"/>
        <v>2.3879698490558883</v>
      </c>
      <c r="L6" s="6">
        <f t="shared" si="5"/>
        <v>4.6804209041495408</v>
      </c>
      <c r="N6" s="2">
        <f>'rockfish release'!O5</f>
        <v>378.41405387025407</v>
      </c>
      <c r="O6">
        <f>'rockfish release'!P5</f>
        <v>109162.88332058047</v>
      </c>
      <c r="R6" s="30">
        <f>[4]logbook_release_forR!$N$2</f>
        <v>2.2664771E-2</v>
      </c>
      <c r="S6" s="31">
        <f>[4]logbook_release_forR!$O$2</f>
        <v>4.2700000000000002E-4</v>
      </c>
      <c r="T6" s="13">
        <f t="shared" si="6"/>
        <v>8.5766678741509725</v>
      </c>
      <c r="U6" s="14">
        <f t="shared" si="7"/>
        <v>163.83383682296218</v>
      </c>
      <c r="V6">
        <f t="shared" si="8"/>
        <v>12.799759248632849</v>
      </c>
      <c r="W6" s="6">
        <f t="shared" si="9"/>
        <v>25.087528127320383</v>
      </c>
      <c r="Y6" s="13">
        <f t="shared" si="1"/>
        <v>12.086669518150973</v>
      </c>
      <c r="Z6">
        <f t="shared" si="2"/>
        <v>169.53623682296219</v>
      </c>
      <c r="AA6">
        <f t="shared" si="10"/>
        <v>13.020608158721396</v>
      </c>
      <c r="AB6" s="6">
        <f t="shared" si="11"/>
        <v>25.520391991093938</v>
      </c>
      <c r="AC6" s="14">
        <f t="shared" si="12"/>
        <v>1.0772701395672228</v>
      </c>
    </row>
    <row r="7" spans="1:33" x14ac:dyDescent="0.3">
      <c r="A7" t="str">
        <f>'rockfish release'!A6</f>
        <v>SC</v>
      </c>
      <c r="B7">
        <f>'rockfish release'!B6</f>
        <v>2003</v>
      </c>
      <c r="C7" t="str">
        <f>'rockfish release'!C6</f>
        <v>AFOGNAK</v>
      </c>
      <c r="D7">
        <f>'rockfish release'!D6</f>
        <v>818</v>
      </c>
      <c r="E7">
        <f>[1]logbook_release_forR!$F6</f>
        <v>42</v>
      </c>
      <c r="F7" t="str">
        <f>[1]logbook_release_forR!$G6</f>
        <v>NA</v>
      </c>
      <c r="G7" s="30">
        <f>[4]logbook_release_forR!$K$2</f>
        <v>0.29250013699999999</v>
      </c>
      <c r="H7" s="31">
        <f>[4]logbook_release_forR!$L$2</f>
        <v>3.9600000000000003E-2</v>
      </c>
      <c r="I7" s="13">
        <f t="shared" si="0"/>
        <v>12.285005754</v>
      </c>
      <c r="J7">
        <f t="shared" si="3"/>
        <v>69.854400000000012</v>
      </c>
      <c r="K7">
        <f t="shared" si="4"/>
        <v>8.3578944716956087</v>
      </c>
      <c r="L7" s="6">
        <f t="shared" si="5"/>
        <v>16.381473164523392</v>
      </c>
      <c r="N7" s="2">
        <f>'rockfish release'!O6</f>
        <v>437.20719783314667</v>
      </c>
      <c r="O7">
        <f>'rockfish release'!P6</f>
        <v>145718.63357232933</v>
      </c>
      <c r="R7" s="30">
        <f>[4]logbook_release_forR!$N$2</f>
        <v>2.2664771E-2</v>
      </c>
      <c r="S7" s="31">
        <f>[4]logbook_release_forR!$O$2</f>
        <v>4.2700000000000002E-4</v>
      </c>
      <c r="T7" s="13">
        <f t="shared" si="6"/>
        <v>9.9092010184399655</v>
      </c>
      <c r="U7" s="14">
        <f t="shared" si="7"/>
        <v>218.69743733906239</v>
      </c>
      <c r="V7">
        <f t="shared" si="8"/>
        <v>14.788422408731176</v>
      </c>
      <c r="W7" s="6">
        <f t="shared" si="9"/>
        <v>28.985307921113105</v>
      </c>
      <c r="Y7" s="13">
        <f t="shared" si="1"/>
        <v>22.194206772439966</v>
      </c>
      <c r="Z7">
        <f t="shared" si="2"/>
        <v>288.55183733906239</v>
      </c>
      <c r="AA7">
        <f t="shared" si="10"/>
        <v>16.986813631139373</v>
      </c>
      <c r="AB7" s="6">
        <f t="shared" si="11"/>
        <v>33.294154717033173</v>
      </c>
      <c r="AC7" s="14">
        <f t="shared" si="12"/>
        <v>0.76537151362548528</v>
      </c>
    </row>
    <row r="8" spans="1:33" x14ac:dyDescent="0.3">
      <c r="A8" t="str">
        <f>'rockfish release'!A7</f>
        <v>SC</v>
      </c>
      <c r="B8">
        <f>'rockfish release'!B7</f>
        <v>2004</v>
      </c>
      <c r="C8" t="str">
        <f>'rockfish release'!C7</f>
        <v>AFOGNAK</v>
      </c>
      <c r="D8">
        <f>'rockfish release'!D7</f>
        <v>758</v>
      </c>
      <c r="E8">
        <f>[1]logbook_release_forR!$F7</f>
        <v>117</v>
      </c>
      <c r="F8" t="str">
        <f>[1]logbook_release_forR!$G7</f>
        <v>NA</v>
      </c>
      <c r="G8" s="30">
        <f>[4]logbook_release_forR!$K$2</f>
        <v>0.29250013699999999</v>
      </c>
      <c r="H8" s="31">
        <f>[4]logbook_release_forR!$L$2</f>
        <v>3.9600000000000003E-2</v>
      </c>
      <c r="I8" s="13">
        <f t="shared" si="0"/>
        <v>34.222516028999998</v>
      </c>
      <c r="J8">
        <f t="shared" si="3"/>
        <v>542.08440000000007</v>
      </c>
      <c r="K8">
        <f t="shared" si="4"/>
        <v>23.282706028294907</v>
      </c>
      <c r="L8" s="6">
        <f t="shared" si="5"/>
        <v>45.634103815458019</v>
      </c>
      <c r="N8" s="2">
        <f>'rockfish release'!O7</f>
        <v>405.13821021702324</v>
      </c>
      <c r="O8">
        <f>'rockfish release'!P7</f>
        <v>125125.80774243911</v>
      </c>
      <c r="R8" s="30">
        <f>[4]logbook_release_forR!$N$2</f>
        <v>2.2664771E-2</v>
      </c>
      <c r="S8" s="31">
        <f>[4]logbook_release_forR!$O$2</f>
        <v>4.2700000000000002E-4</v>
      </c>
      <c r="T8" s="13">
        <f t="shared" si="6"/>
        <v>9.1823647579186929</v>
      </c>
      <c r="U8" s="14">
        <f t="shared" si="7"/>
        <v>187.79131280193354</v>
      </c>
      <c r="V8">
        <f t="shared" si="8"/>
        <v>13.70369704867754</v>
      </c>
      <c r="W8" s="6">
        <f t="shared" si="9"/>
        <v>26.859246215407978</v>
      </c>
      <c r="Y8" s="13">
        <f t="shared" si="1"/>
        <v>43.404880786918689</v>
      </c>
      <c r="Z8">
        <f t="shared" si="2"/>
        <v>729.87571280193356</v>
      </c>
      <c r="AA8">
        <f t="shared" si="10"/>
        <v>27.016212036514919</v>
      </c>
      <c r="AB8" s="6">
        <f t="shared" si="11"/>
        <v>52.951775591569238</v>
      </c>
      <c r="AC8" s="14">
        <f t="shared" si="12"/>
        <v>0.6224233668361332</v>
      </c>
    </row>
    <row r="9" spans="1:33" x14ac:dyDescent="0.3">
      <c r="A9" t="str">
        <f>'rockfish release'!A8</f>
        <v>SC</v>
      </c>
      <c r="B9">
        <f>'rockfish release'!B8</f>
        <v>2005</v>
      </c>
      <c r="C9" t="str">
        <f>'rockfish release'!C8</f>
        <v>AFOGNAK</v>
      </c>
      <c r="D9">
        <f>'rockfish release'!D8</f>
        <v>1426</v>
      </c>
      <c r="E9">
        <f>[1]logbook_release_forR!$F8</f>
        <v>51</v>
      </c>
      <c r="F9" t="str">
        <f>[1]logbook_release_forR!$G8</f>
        <v>NA</v>
      </c>
      <c r="G9" s="30">
        <f>[4]logbook_release_forR!$K$2</f>
        <v>0.29250013699999999</v>
      </c>
      <c r="H9" s="31">
        <f>[4]logbook_release_forR!$L$2</f>
        <v>3.9600000000000003E-2</v>
      </c>
      <c r="I9" s="13">
        <f t="shared" si="0"/>
        <v>14.917506986999999</v>
      </c>
      <c r="J9">
        <f t="shared" si="3"/>
        <v>102.99960000000002</v>
      </c>
      <c r="K9">
        <f t="shared" si="4"/>
        <v>10.148871858487524</v>
      </c>
      <c r="L9" s="6">
        <f t="shared" si="5"/>
        <v>19.891788842635549</v>
      </c>
      <c r="N9" s="2">
        <f>'rockfish release'!O8</f>
        <v>762.17293900986169</v>
      </c>
      <c r="O9">
        <f>'rockfish release'!P8</f>
        <v>442840.70534329361</v>
      </c>
      <c r="R9" s="30">
        <f>[4]logbook_release_forR!$N$2</f>
        <v>2.2664771E-2</v>
      </c>
      <c r="S9" s="31">
        <f>[4]logbook_release_forR!$O$2</f>
        <v>4.2700000000000002E-4</v>
      </c>
      <c r="T9" s="13">
        <f t="shared" si="6"/>
        <v>17.274475125055481</v>
      </c>
      <c r="U9" s="14">
        <f t="shared" si="7"/>
        <v>664.62418040675129</v>
      </c>
      <c r="V9">
        <f t="shared" si="8"/>
        <v>25.780306057274636</v>
      </c>
      <c r="W9" s="6">
        <f t="shared" si="9"/>
        <v>50.529399872258288</v>
      </c>
      <c r="Y9" s="13">
        <f t="shared" si="1"/>
        <v>32.191982112055484</v>
      </c>
      <c r="Z9">
        <f t="shared" si="2"/>
        <v>767.62378040675128</v>
      </c>
      <c r="AA9">
        <f t="shared" si="10"/>
        <v>27.706024262003947</v>
      </c>
      <c r="AB9" s="6">
        <f t="shared" si="11"/>
        <v>54.303807553527733</v>
      </c>
      <c r="AC9" s="14">
        <f t="shared" si="12"/>
        <v>0.86064984024790436</v>
      </c>
    </row>
    <row r="10" spans="1:33" x14ac:dyDescent="0.3">
      <c r="A10" t="str">
        <f>'rockfish release'!A9</f>
        <v>SC</v>
      </c>
      <c r="B10">
        <f>'rockfish release'!B9</f>
        <v>2006</v>
      </c>
      <c r="C10" t="str">
        <f>'rockfish release'!C9</f>
        <v>AFOGNAK</v>
      </c>
      <c r="D10">
        <f>'rockfish release'!D9</f>
        <v>842</v>
      </c>
      <c r="E10">
        <f>[1]logbook_release_forR!$F9</f>
        <v>36</v>
      </c>
      <c r="F10">
        <f>[1]logbook_release_forR!$G9</f>
        <v>14</v>
      </c>
      <c r="G10" s="30"/>
      <c r="H10" s="31"/>
      <c r="I10" s="13">
        <f>F10</f>
        <v>14</v>
      </c>
      <c r="J10">
        <f>(E10^2)*H10</f>
        <v>0</v>
      </c>
      <c r="K10">
        <f t="shared" si="4"/>
        <v>0</v>
      </c>
      <c r="L10" s="6">
        <f t="shared" si="5"/>
        <v>0</v>
      </c>
      <c r="N10" s="2">
        <f>'rockfish release'!O9</f>
        <v>450.0347928795959</v>
      </c>
      <c r="O10">
        <f>'rockfish release'!P9</f>
        <v>154394.79876969426</v>
      </c>
      <c r="R10" s="30">
        <f>[4]logbook_release_forR!$N$2</f>
        <v>2.2664771E-2</v>
      </c>
      <c r="S10" s="31">
        <f>[4]logbook_release_forR!$O$2</f>
        <v>4.2700000000000002E-4</v>
      </c>
      <c r="T10" s="13">
        <f t="shared" si="6"/>
        <v>10.199935522648472</v>
      </c>
      <c r="U10" s="14">
        <f t="shared" si="7"/>
        <v>231.71879945369022</v>
      </c>
      <c r="V10">
        <f t="shared" si="8"/>
        <v>15.222312552752628</v>
      </c>
      <c r="W10" s="6">
        <f t="shared" si="9"/>
        <v>29.835732603395151</v>
      </c>
      <c r="Y10" s="13">
        <f t="shared" si="1"/>
        <v>24.199935522648474</v>
      </c>
      <c r="Z10">
        <f t="shared" si="2"/>
        <v>231.71879945369022</v>
      </c>
      <c r="AA10">
        <f t="shared" si="10"/>
        <v>15.222312552752628</v>
      </c>
      <c r="AB10" s="6">
        <f t="shared" si="11"/>
        <v>29.835732603395151</v>
      </c>
      <c r="AC10" s="14">
        <f t="shared" si="12"/>
        <v>0.62902285580497608</v>
      </c>
    </row>
    <row r="11" spans="1:33" x14ac:dyDescent="0.3">
      <c r="A11" t="str">
        <f>'rockfish release'!A10</f>
        <v>SC</v>
      </c>
      <c r="B11">
        <f>'rockfish release'!B10</f>
        <v>2007</v>
      </c>
      <c r="C11" t="str">
        <f>'rockfish release'!C10</f>
        <v>AFOGNAK</v>
      </c>
      <c r="D11">
        <f>'rockfish release'!D10</f>
        <v>2835</v>
      </c>
      <c r="E11">
        <f>[1]logbook_release_forR!$F10</f>
        <v>76</v>
      </c>
      <c r="F11">
        <f>[1]logbook_release_forR!$G10</f>
        <v>8</v>
      </c>
      <c r="I11" s="13">
        <f>F11</f>
        <v>8</v>
      </c>
      <c r="J11">
        <f t="shared" si="3"/>
        <v>0</v>
      </c>
      <c r="K11">
        <f t="shared" si="4"/>
        <v>0</v>
      </c>
      <c r="L11" s="6">
        <f t="shared" si="5"/>
        <v>0</v>
      </c>
      <c r="N11" s="2">
        <f>'rockfish release'!O10</f>
        <v>1515.2596648618219</v>
      </c>
      <c r="O11">
        <f>'rockfish release'!P10</f>
        <v>1750308.529829097</v>
      </c>
      <c r="R11" s="30">
        <f>[4]logbook_release_forR!$N$2</f>
        <v>2.2664771E-2</v>
      </c>
      <c r="S11" s="31">
        <f>[4]logbook_release_forR!$O$2</f>
        <v>4.2700000000000002E-4</v>
      </c>
      <c r="T11" s="13">
        <f t="shared" si="6"/>
        <v>34.343013309629939</v>
      </c>
      <c r="U11" s="14">
        <f t="shared" si="7"/>
        <v>2626.8980201239906</v>
      </c>
      <c r="V11">
        <f t="shared" si="8"/>
        <v>51.25327326253408</v>
      </c>
      <c r="W11" s="6">
        <f t="shared" si="9"/>
        <v>100.45641559456679</v>
      </c>
      <c r="Y11" s="13">
        <f t="shared" si="1"/>
        <v>42.343013309629939</v>
      </c>
      <c r="Z11">
        <f t="shared" si="2"/>
        <v>2626.8980201239906</v>
      </c>
      <c r="AA11">
        <f t="shared" si="10"/>
        <v>51.25327326253408</v>
      </c>
      <c r="AB11" s="6">
        <f t="shared" si="11"/>
        <v>100.45641559456679</v>
      </c>
      <c r="AC11" s="14">
        <f t="shared" si="12"/>
        <v>1.2104304643542625</v>
      </c>
    </row>
    <row r="12" spans="1:33" x14ac:dyDescent="0.3">
      <c r="A12" t="str">
        <f>'rockfish release'!A11</f>
        <v>SC</v>
      </c>
      <c r="B12">
        <f>'rockfish release'!B11</f>
        <v>2008</v>
      </c>
      <c r="C12" t="str">
        <f>'rockfish release'!C11</f>
        <v>AFOGNAK</v>
      </c>
      <c r="D12">
        <f>'rockfish release'!D11</f>
        <v>1487</v>
      </c>
      <c r="E12">
        <f>[1]logbook_release_forR!$F11</f>
        <v>38</v>
      </c>
      <c r="F12">
        <f>[1]logbook_release_forR!$G11</f>
        <v>11</v>
      </c>
      <c r="I12" s="13">
        <f t="shared" ref="I12:I21" si="13">F12</f>
        <v>11</v>
      </c>
      <c r="J12">
        <f t="shared" si="3"/>
        <v>0</v>
      </c>
      <c r="K12">
        <f t="shared" si="4"/>
        <v>0</v>
      </c>
      <c r="L12" s="6">
        <f t="shared" si="5"/>
        <v>0</v>
      </c>
      <c r="N12" s="2">
        <f>'rockfish release'!O11</f>
        <v>794.77640975292024</v>
      </c>
      <c r="O12">
        <f>'rockfish release'!P11</f>
        <v>481537.83944006474</v>
      </c>
      <c r="R12" s="30">
        <f>[4]logbook_release_forR!$N$2</f>
        <v>2.2664771E-2</v>
      </c>
      <c r="S12" s="31">
        <f>[4]logbook_release_forR!$O$2</f>
        <v>4.2700000000000002E-4</v>
      </c>
      <c r="T12" s="13">
        <f t="shared" si="6"/>
        <v>18.013425323252104</v>
      </c>
      <c r="U12" s="14">
        <f t="shared" si="7"/>
        <v>722.70161259135375</v>
      </c>
      <c r="V12">
        <f t="shared" si="8"/>
        <v>26.883110173329161</v>
      </c>
      <c r="W12" s="6">
        <f t="shared" si="9"/>
        <v>52.690895939725152</v>
      </c>
      <c r="Y12" s="13">
        <f t="shared" si="1"/>
        <v>29.013425323252104</v>
      </c>
      <c r="Z12">
        <f t="shared" si="2"/>
        <v>722.70161259135375</v>
      </c>
      <c r="AA12">
        <f t="shared" si="10"/>
        <v>26.883110173329161</v>
      </c>
      <c r="AB12" s="6">
        <f t="shared" si="11"/>
        <v>52.690895939725152</v>
      </c>
      <c r="AC12" s="14">
        <f t="shared" si="12"/>
        <v>0.92657484849899285</v>
      </c>
    </row>
    <row r="13" spans="1:33" x14ac:dyDescent="0.3">
      <c r="A13" t="str">
        <f>'rockfish release'!A12</f>
        <v>SC</v>
      </c>
      <c r="B13">
        <f>'rockfish release'!B12</f>
        <v>2009</v>
      </c>
      <c r="C13" t="str">
        <f>'rockfish release'!C12</f>
        <v>AFOGNAK</v>
      </c>
      <c r="D13">
        <f>'rockfish release'!D12</f>
        <v>1564</v>
      </c>
      <c r="E13">
        <f>[1]logbook_release_forR!$F12</f>
        <v>42</v>
      </c>
      <c r="F13">
        <f>[1]logbook_release_forR!$G12</f>
        <v>19</v>
      </c>
      <c r="I13" s="13">
        <f t="shared" si="13"/>
        <v>19</v>
      </c>
      <c r="J13">
        <f t="shared" si="3"/>
        <v>0</v>
      </c>
      <c r="K13">
        <f t="shared" si="4"/>
        <v>0</v>
      </c>
      <c r="L13" s="6">
        <f t="shared" si="5"/>
        <v>0</v>
      </c>
      <c r="N13" s="2">
        <f>'rockfish release'!O12</f>
        <v>835.93161052694541</v>
      </c>
      <c r="O13">
        <f>'rockfish release'!P12</f>
        <v>532699.12109973712</v>
      </c>
      <c r="R13" s="30">
        <f>[4]logbook_release_forR!$N$2</f>
        <v>2.2664771E-2</v>
      </c>
      <c r="S13" s="31">
        <f>[4]logbook_release_forR!$O$2</f>
        <v>4.2700000000000002E-4</v>
      </c>
      <c r="T13" s="13">
        <f t="shared" si="6"/>
        <v>18.946198524254406</v>
      </c>
      <c r="U13" s="14">
        <f t="shared" si="7"/>
        <v>799.48548652466684</v>
      </c>
      <c r="V13">
        <f t="shared" si="8"/>
        <v>28.275174385397992</v>
      </c>
      <c r="W13" s="6">
        <f t="shared" si="9"/>
        <v>55.419341795380063</v>
      </c>
      <c r="Y13" s="13">
        <f t="shared" si="1"/>
        <v>37.946198524254406</v>
      </c>
      <c r="Z13">
        <f t="shared" si="2"/>
        <v>799.48548652466684</v>
      </c>
      <c r="AA13">
        <f t="shared" si="10"/>
        <v>28.275174385397992</v>
      </c>
      <c r="AB13" s="6">
        <f t="shared" si="11"/>
        <v>55.419341795380063</v>
      </c>
      <c r="AC13" s="14">
        <f t="shared" si="12"/>
        <v>0.74513852467527408</v>
      </c>
    </row>
    <row r="14" spans="1:33" x14ac:dyDescent="0.3">
      <c r="A14" t="str">
        <f>'rockfish release'!A13</f>
        <v>SC</v>
      </c>
      <c r="B14">
        <f>'rockfish release'!B13</f>
        <v>2010</v>
      </c>
      <c r="C14" t="str">
        <f>'rockfish release'!C13</f>
        <v>AFOGNAK</v>
      </c>
      <c r="D14">
        <f>'rockfish release'!D13</f>
        <v>1405</v>
      </c>
      <c r="E14">
        <f>[1]logbook_release_forR!$F13</f>
        <v>178</v>
      </c>
      <c r="F14">
        <f>[1]logbook_release_forR!$G13</f>
        <v>5</v>
      </c>
      <c r="I14" s="13">
        <f t="shared" si="13"/>
        <v>5</v>
      </c>
      <c r="J14">
        <f t="shared" si="3"/>
        <v>0</v>
      </c>
      <c r="K14">
        <f t="shared" si="4"/>
        <v>0</v>
      </c>
      <c r="L14" s="6">
        <f t="shared" si="5"/>
        <v>0</v>
      </c>
      <c r="N14" s="2">
        <f>'rockfish release'!O13</f>
        <v>750.94879334421876</v>
      </c>
      <c r="O14">
        <f>'rockfish release'!P13</f>
        <v>429893.75009358121</v>
      </c>
      <c r="R14" s="30">
        <f>[4]logbook_release_forR!$N$2</f>
        <v>2.2664771E-2</v>
      </c>
      <c r="S14" s="31">
        <f>[4]logbook_release_forR!$O$2</f>
        <v>4.2700000000000002E-4</v>
      </c>
      <c r="T14" s="13">
        <f t="shared" si="6"/>
        <v>17.020082433873043</v>
      </c>
      <c r="U14" s="14">
        <f t="shared" si="7"/>
        <v>645.1931312331385</v>
      </c>
      <c r="V14">
        <f t="shared" si="8"/>
        <v>25.400652181255868</v>
      </c>
      <c r="W14" s="6">
        <f t="shared" si="9"/>
        <v>49.785278275261497</v>
      </c>
      <c r="Y14" s="13">
        <f t="shared" si="1"/>
        <v>22.020082433873043</v>
      </c>
      <c r="Z14">
        <f t="shared" si="2"/>
        <v>645.1931312331385</v>
      </c>
      <c r="AA14">
        <f t="shared" si="10"/>
        <v>25.400652181255868</v>
      </c>
      <c r="AB14" s="6">
        <f t="shared" si="11"/>
        <v>49.785278275261497</v>
      </c>
      <c r="AC14" s="14">
        <f t="shared" si="12"/>
        <v>1.1535221204341435</v>
      </c>
    </row>
    <row r="15" spans="1:33" x14ac:dyDescent="0.3">
      <c r="A15" t="str">
        <f>'rockfish release'!A14</f>
        <v>SC</v>
      </c>
      <c r="B15">
        <f>'rockfish release'!B14</f>
        <v>2011</v>
      </c>
      <c r="C15" t="str">
        <f>'rockfish release'!C14</f>
        <v>AFOGNAK</v>
      </c>
      <c r="D15">
        <f>'rockfish release'!D14</f>
        <v>2417</v>
      </c>
      <c r="E15">
        <f>[1]logbook_release_forR!$F14</f>
        <v>232</v>
      </c>
      <c r="F15">
        <f>[1]logbook_release_forR!$G14</f>
        <v>13</v>
      </c>
      <c r="I15" s="13">
        <f t="shared" si="13"/>
        <v>13</v>
      </c>
      <c r="J15">
        <f t="shared" si="3"/>
        <v>0</v>
      </c>
      <c r="K15">
        <f t="shared" si="4"/>
        <v>0</v>
      </c>
      <c r="L15" s="6">
        <f t="shared" si="5"/>
        <v>0</v>
      </c>
      <c r="N15" s="2">
        <f>'rockfish release'!O14</f>
        <v>2788.8461538461534</v>
      </c>
      <c r="O15">
        <f>'rockfish release'!P14</f>
        <v>11082356.88873749</v>
      </c>
      <c r="R15" s="30">
        <f>[4]logbook_release_forR!$N$2</f>
        <v>2.2664771E-2</v>
      </c>
      <c r="S15" s="31">
        <f>[4]logbook_release_forR!$O$2</f>
        <v>4.2700000000000002E-4</v>
      </c>
      <c r="T15" s="13">
        <f t="shared" si="6"/>
        <v>63.208559431153837</v>
      </c>
      <c r="U15" s="14">
        <f t="shared" si="7"/>
        <v>13746.144788293357</v>
      </c>
      <c r="V15">
        <f t="shared" si="8"/>
        <v>117.24395416520784</v>
      </c>
      <c r="W15" s="6">
        <f t="shared" si="9"/>
        <v>229.79815016380735</v>
      </c>
      <c r="Y15" s="13">
        <f t="shared" si="1"/>
        <v>76.208559431153844</v>
      </c>
      <c r="Z15">
        <f t="shared" si="2"/>
        <v>13746.144788293357</v>
      </c>
      <c r="AA15">
        <f t="shared" si="10"/>
        <v>117.24395416520784</v>
      </c>
      <c r="AB15" s="6">
        <f t="shared" si="11"/>
        <v>229.79815016380735</v>
      </c>
      <c r="AC15" s="14">
        <f t="shared" si="12"/>
        <v>1.538461756006883</v>
      </c>
    </row>
    <row r="16" spans="1:33" x14ac:dyDescent="0.3">
      <c r="A16" t="str">
        <f>'rockfish release'!A15</f>
        <v>SC</v>
      </c>
      <c r="B16">
        <f>'rockfish release'!B15</f>
        <v>2012</v>
      </c>
      <c r="C16" t="str">
        <f>'rockfish release'!C15</f>
        <v>AFOGNAK</v>
      </c>
      <c r="D16">
        <f>'rockfish release'!D15</f>
        <v>1340</v>
      </c>
      <c r="E16">
        <f>[1]logbook_release_forR!$F15</f>
        <v>174</v>
      </c>
      <c r="F16">
        <f>[1]logbook_release_forR!$G15</f>
        <v>38</v>
      </c>
      <c r="I16" s="13">
        <f t="shared" si="13"/>
        <v>38</v>
      </c>
      <c r="J16">
        <f t="shared" si="3"/>
        <v>0</v>
      </c>
      <c r="K16">
        <f t="shared" si="4"/>
        <v>0</v>
      </c>
      <c r="L16" s="6">
        <f t="shared" si="5"/>
        <v>0</v>
      </c>
      <c r="N16" s="2">
        <f>'rockfish release'!O15</f>
        <v>723.99671052631584</v>
      </c>
      <c r="O16">
        <f>'rockfish release'!P15</f>
        <v>686590.42837578885</v>
      </c>
      <c r="R16" s="30">
        <f>[4]logbook_release_forR!$N$2</f>
        <v>2.2664771E-2</v>
      </c>
      <c r="S16" s="31">
        <f>[4]logbook_release_forR!$O$2</f>
        <v>4.2700000000000002E-4</v>
      </c>
      <c r="T16" s="13">
        <f t="shared" si="6"/>
        <v>16.409219648832238</v>
      </c>
      <c r="U16" s="14">
        <f t="shared" si="7"/>
        <v>869.69113460900962</v>
      </c>
      <c r="V16">
        <f t="shared" si="8"/>
        <v>29.490526183996948</v>
      </c>
      <c r="W16" s="6">
        <f t="shared" si="9"/>
        <v>57.801431320634016</v>
      </c>
      <c r="Y16" s="13">
        <f t="shared" si="1"/>
        <v>54.409219648832234</v>
      </c>
      <c r="Z16">
        <f t="shared" si="2"/>
        <v>869.69113460900962</v>
      </c>
      <c r="AA16">
        <f t="shared" si="10"/>
        <v>29.490526183996948</v>
      </c>
      <c r="AB16" s="6">
        <f t="shared" si="11"/>
        <v>57.801431320634016</v>
      </c>
      <c r="AC16" s="14">
        <f t="shared" si="12"/>
        <v>0.54201340093341865</v>
      </c>
    </row>
    <row r="17" spans="1:29" x14ac:dyDescent="0.3">
      <c r="A17" t="str">
        <f>'rockfish release'!A16</f>
        <v>SC</v>
      </c>
      <c r="B17">
        <f>'rockfish release'!B16</f>
        <v>2013</v>
      </c>
      <c r="C17" t="str">
        <f>'rockfish release'!C16</f>
        <v>AFOGNAK</v>
      </c>
      <c r="D17">
        <f>'rockfish release'!D16</f>
        <v>1722</v>
      </c>
      <c r="E17">
        <f>[1]logbook_release_forR!$F16</f>
        <v>179</v>
      </c>
      <c r="F17">
        <f>[1]logbook_release_forR!$G16</f>
        <v>64</v>
      </c>
      <c r="I17" s="13">
        <f t="shared" si="13"/>
        <v>64</v>
      </c>
      <c r="J17">
        <f t="shared" si="3"/>
        <v>0</v>
      </c>
      <c r="K17">
        <f t="shared" si="4"/>
        <v>0</v>
      </c>
      <c r="L17" s="6">
        <f t="shared" si="5"/>
        <v>0</v>
      </c>
      <c r="N17" s="2">
        <f>'rockfish release'!O16</f>
        <v>672.37786774628876</v>
      </c>
      <c r="O17">
        <f>'rockfish release'!P16</f>
        <v>639080.19897492125</v>
      </c>
      <c r="R17" s="30">
        <f>[4]logbook_release_forR!$N$2</f>
        <v>2.2664771E-2</v>
      </c>
      <c r="S17" s="31">
        <f>[4]logbook_release_forR!$O$2</f>
        <v>4.2700000000000002E-4</v>
      </c>
      <c r="T17" s="13">
        <f t="shared" si="6"/>
        <v>15.239290397937921</v>
      </c>
      <c r="U17" s="14">
        <f t="shared" si="7"/>
        <v>794.22081387988874</v>
      </c>
      <c r="V17">
        <f t="shared" si="8"/>
        <v>28.181923530516663</v>
      </c>
      <c r="W17" s="6">
        <f t="shared" si="9"/>
        <v>55.236570119812662</v>
      </c>
      <c r="Y17" s="13">
        <f t="shared" si="1"/>
        <v>79.239290397937921</v>
      </c>
      <c r="Z17">
        <f t="shared" si="2"/>
        <v>794.22081387988874</v>
      </c>
      <c r="AA17">
        <f t="shared" si="10"/>
        <v>28.181923530516663</v>
      </c>
      <c r="AB17" s="6">
        <f t="shared" si="11"/>
        <v>55.236570119812662</v>
      </c>
      <c r="AC17" s="14">
        <f t="shared" si="12"/>
        <v>0.35565593014510455</v>
      </c>
    </row>
    <row r="18" spans="1:29" x14ac:dyDescent="0.3">
      <c r="A18" t="str">
        <f>'rockfish release'!A17</f>
        <v>SC</v>
      </c>
      <c r="B18">
        <f>'rockfish release'!B17</f>
        <v>2014</v>
      </c>
      <c r="C18" t="str">
        <f>'rockfish release'!C17</f>
        <v>AFOGNAK</v>
      </c>
      <c r="D18">
        <f>'rockfish release'!D17</f>
        <v>2290</v>
      </c>
      <c r="E18">
        <f>[1]logbook_release_forR!$F17</f>
        <v>317</v>
      </c>
      <c r="F18">
        <f>[1]logbook_release_forR!$G17</f>
        <v>85</v>
      </c>
      <c r="I18" s="13">
        <f t="shared" si="13"/>
        <v>85</v>
      </c>
      <c r="J18">
        <f t="shared" si="3"/>
        <v>0</v>
      </c>
      <c r="K18">
        <f t="shared" si="4"/>
        <v>0</v>
      </c>
      <c r="L18" s="6">
        <f t="shared" si="5"/>
        <v>0</v>
      </c>
      <c r="N18" s="2">
        <f>'rockfish release'!O17</f>
        <v>2052.3738450604123</v>
      </c>
      <c r="O18">
        <f>'rockfish release'!P17</f>
        <v>4444516.3562333081</v>
      </c>
      <c r="R18" s="30">
        <f>[4]logbook_release_forR!$N$2</f>
        <v>2.2664771E-2</v>
      </c>
      <c r="S18" s="31">
        <f>[4]logbook_release_forR!$O$2</f>
        <v>4.2700000000000002E-4</v>
      </c>
      <c r="T18" s="13">
        <f t="shared" si="6"/>
        <v>46.516583204683727</v>
      </c>
      <c r="U18" s="14">
        <f t="shared" si="7"/>
        <v>5979.5460857296912</v>
      </c>
      <c r="V18">
        <f t="shared" si="8"/>
        <v>77.32752476143078</v>
      </c>
      <c r="W18" s="6">
        <f t="shared" si="9"/>
        <v>151.56194853240433</v>
      </c>
      <c r="Y18" s="13">
        <f t="shared" si="1"/>
        <v>131.51658320468374</v>
      </c>
      <c r="Z18">
        <f t="shared" si="2"/>
        <v>5979.5460857296912</v>
      </c>
      <c r="AA18">
        <f t="shared" si="10"/>
        <v>77.32752476143078</v>
      </c>
      <c r="AB18" s="6">
        <f t="shared" si="11"/>
        <v>151.56194853240433</v>
      </c>
      <c r="AC18" s="14">
        <f t="shared" si="12"/>
        <v>0.58796786593127437</v>
      </c>
    </row>
    <row r="19" spans="1:29" x14ac:dyDescent="0.3">
      <c r="A19" t="str">
        <f>'rockfish release'!A18</f>
        <v>SC</v>
      </c>
      <c r="B19">
        <f>'rockfish release'!B18</f>
        <v>2015</v>
      </c>
      <c r="C19" t="str">
        <f>'rockfish release'!C18</f>
        <v>AFOGNAK</v>
      </c>
      <c r="D19">
        <f>'rockfish release'!D18</f>
        <v>1554</v>
      </c>
      <c r="E19">
        <f>[1]logbook_release_forR!$F18</f>
        <v>294</v>
      </c>
      <c r="F19">
        <f>[1]logbook_release_forR!$G18</f>
        <v>81</v>
      </c>
      <c r="I19" s="13">
        <f t="shared" si="13"/>
        <v>81</v>
      </c>
      <c r="J19">
        <f t="shared" si="3"/>
        <v>0</v>
      </c>
      <c r="K19">
        <f t="shared" si="4"/>
        <v>0</v>
      </c>
      <c r="L19" s="6">
        <f t="shared" si="5"/>
        <v>0</v>
      </c>
      <c r="N19" s="2">
        <f>'rockfish release'!O18</f>
        <v>423.3732283464567</v>
      </c>
      <c r="O19">
        <f>'rockfish release'!P18</f>
        <v>541004.16542835603</v>
      </c>
      <c r="R19" s="30">
        <f>[4]logbook_release_forR!$N$2</f>
        <v>2.2664771E-2</v>
      </c>
      <c r="S19" s="31">
        <f>[4]logbook_release_forR!$O$2</f>
        <v>4.2700000000000002E-4</v>
      </c>
      <c r="T19" s="13">
        <f t="shared" si="6"/>
        <v>9.5956572680031496</v>
      </c>
      <c r="U19" s="14">
        <f t="shared" si="7"/>
        <v>585.45577448465792</v>
      </c>
      <c r="V19">
        <f t="shared" si="8"/>
        <v>24.196193388313336</v>
      </c>
      <c r="W19" s="6">
        <f t="shared" si="9"/>
        <v>47.424539041094135</v>
      </c>
      <c r="Y19" s="13">
        <f t="shared" si="1"/>
        <v>90.595657268003151</v>
      </c>
      <c r="Z19">
        <f t="shared" si="2"/>
        <v>585.45577448465792</v>
      </c>
      <c r="AA19">
        <f t="shared" si="10"/>
        <v>24.196193388313336</v>
      </c>
      <c r="AB19" s="6">
        <f t="shared" si="11"/>
        <v>47.424539041094135</v>
      </c>
      <c r="AC19" s="14">
        <f t="shared" si="12"/>
        <v>0.26707895409087146</v>
      </c>
    </row>
    <row r="20" spans="1:29" x14ac:dyDescent="0.3">
      <c r="A20" t="str">
        <f>'rockfish release'!A19</f>
        <v>SC</v>
      </c>
      <c r="B20">
        <f>'rockfish release'!B19</f>
        <v>2016</v>
      </c>
      <c r="C20" t="str">
        <f>'rockfish release'!C19</f>
        <v>AFOGNAK</v>
      </c>
      <c r="D20">
        <f>'rockfish release'!D19</f>
        <v>1266</v>
      </c>
      <c r="E20">
        <f>[1]logbook_release_forR!$F19</f>
        <v>160</v>
      </c>
      <c r="F20">
        <f>[1]logbook_release_forR!$G19</f>
        <v>82</v>
      </c>
      <c r="I20" s="13">
        <f t="shared" si="13"/>
        <v>82</v>
      </c>
      <c r="J20">
        <f t="shared" si="3"/>
        <v>0</v>
      </c>
      <c r="K20">
        <f t="shared" si="4"/>
        <v>0</v>
      </c>
      <c r="L20" s="6">
        <f t="shared" si="5"/>
        <v>0</v>
      </c>
      <c r="N20" s="2">
        <f>'rockfish release'!O19</f>
        <v>989.82927835051532</v>
      </c>
      <c r="O20">
        <f>'rockfish release'!P19</f>
        <v>1922869.0069858201</v>
      </c>
      <c r="R20" s="30">
        <f>[4]logbook_release_forR!$N$2</f>
        <v>2.2664771E-2</v>
      </c>
      <c r="S20" s="31">
        <f>[4]logbook_release_forR!$O$2</f>
        <v>4.2700000000000002E-4</v>
      </c>
      <c r="T20" s="13">
        <f t="shared" si="6"/>
        <v>22.434253922909686</v>
      </c>
      <c r="U20" s="14">
        <f t="shared" si="7"/>
        <v>2227.1855669991292</v>
      </c>
      <c r="V20">
        <f t="shared" si="8"/>
        <v>47.193066937836633</v>
      </c>
      <c r="W20" s="6">
        <f t="shared" si="9"/>
        <v>92.498411198159801</v>
      </c>
      <c r="Y20" s="13">
        <f t="shared" si="1"/>
        <v>104.43425392290969</v>
      </c>
      <c r="Z20">
        <f t="shared" si="2"/>
        <v>2227.1855669991292</v>
      </c>
      <c r="AA20">
        <f t="shared" si="10"/>
        <v>47.193066937836633</v>
      </c>
      <c r="AB20" s="6">
        <f t="shared" si="11"/>
        <v>92.498411198159801</v>
      </c>
      <c r="AC20" s="14">
        <f t="shared" si="12"/>
        <v>0.45189260386418018</v>
      </c>
    </row>
    <row r="21" spans="1:29" x14ac:dyDescent="0.3">
      <c r="A21" t="str">
        <f>'rockfish release'!A20</f>
        <v>SC</v>
      </c>
      <c r="B21">
        <f>'rockfish release'!B20</f>
        <v>2017</v>
      </c>
      <c r="C21" t="str">
        <f>'rockfish release'!C20</f>
        <v>AFOGNAK</v>
      </c>
      <c r="D21">
        <f>'rockfish release'!D20</f>
        <v>1358</v>
      </c>
      <c r="E21">
        <f>[1]logbook_release_forR!$F20</f>
        <v>173</v>
      </c>
      <c r="F21">
        <f>[1]logbook_release_forR!$G20</f>
        <v>26</v>
      </c>
      <c r="I21" s="13">
        <f t="shared" si="13"/>
        <v>26</v>
      </c>
      <c r="J21">
        <f t="shared" si="3"/>
        <v>0</v>
      </c>
      <c r="K21">
        <f t="shared" si="4"/>
        <v>0</v>
      </c>
      <c r="L21" s="6">
        <f t="shared" si="5"/>
        <v>0</v>
      </c>
      <c r="N21" s="2">
        <f>'rockfish release'!O20</f>
        <v>143.3143183114662</v>
      </c>
      <c r="O21">
        <f>'rockfish release'!P20</f>
        <v>108175.83458450034</v>
      </c>
      <c r="R21" s="30">
        <f>[4]logbook_release_forR!$N$2</f>
        <v>2.2664771E-2</v>
      </c>
      <c r="S21" s="31">
        <f>[4]logbook_release_forR!$O$2</f>
        <v>4.2700000000000002E-4</v>
      </c>
      <c r="T21" s="13">
        <f t="shared" si="6"/>
        <v>3.2481862055504882</v>
      </c>
      <c r="U21" s="14">
        <f t="shared" si="7"/>
        <v>110.53027573044633</v>
      </c>
      <c r="V21">
        <f t="shared" si="8"/>
        <v>10.513337991829538</v>
      </c>
      <c r="W21" s="6">
        <f t="shared" si="9"/>
        <v>20.606142463985893</v>
      </c>
      <c r="Y21" s="13">
        <f t="shared" si="1"/>
        <v>29.248186205550489</v>
      </c>
      <c r="Z21">
        <f t="shared" si="2"/>
        <v>110.53027573044633</v>
      </c>
      <c r="AA21">
        <f t="shared" si="10"/>
        <v>10.513337991829538</v>
      </c>
      <c r="AB21" s="6">
        <f t="shared" si="11"/>
        <v>20.606142463985893</v>
      </c>
      <c r="AC21" s="14">
        <f t="shared" si="12"/>
        <v>0.35945264837771035</v>
      </c>
    </row>
    <row r="22" spans="1:29" x14ac:dyDescent="0.3">
      <c r="A22" t="str">
        <f>'rockfish release'!A21</f>
        <v>SC</v>
      </c>
      <c r="B22">
        <f>'rockfish release'!B21</f>
        <v>2018</v>
      </c>
      <c r="C22" t="str">
        <f>'rockfish release'!C21</f>
        <v>AFOGNAK</v>
      </c>
      <c r="D22">
        <f>'rockfish release'!D21</f>
        <v>872</v>
      </c>
      <c r="E22">
        <f>[1]logbook_release_forR!$F21</f>
        <v>10</v>
      </c>
      <c r="F22">
        <f>[1]logbook_release_forR!$G21</f>
        <v>7</v>
      </c>
      <c r="I22" s="13">
        <f>F22</f>
        <v>7</v>
      </c>
      <c r="J22">
        <f t="shared" si="3"/>
        <v>0</v>
      </c>
      <c r="K22">
        <f t="shared" si="4"/>
        <v>0</v>
      </c>
      <c r="L22" s="6">
        <f t="shared" si="5"/>
        <v>0</v>
      </c>
      <c r="N22" s="2">
        <f>'rockfish release'!O21</f>
        <v>577.0351201478743</v>
      </c>
      <c r="O22">
        <f>'rockfish release'!P21</f>
        <v>627701.40047612309</v>
      </c>
      <c r="R22" s="30">
        <f>[4]logbook_release_forR!$N$2</f>
        <v>2.2664771E-2</v>
      </c>
      <c r="S22" s="31">
        <f>[4]logbook_release_forR!$O$2</f>
        <v>4.2700000000000002E-4</v>
      </c>
      <c r="T22" s="13">
        <f t="shared" si="6"/>
        <v>13.078368857109057</v>
      </c>
      <c r="U22" s="14">
        <f t="shared" si="7"/>
        <v>732.65157745859426</v>
      </c>
      <c r="V22">
        <f t="shared" si="8"/>
        <v>27.067537336421914</v>
      </c>
      <c r="W22" s="6">
        <f t="shared" si="9"/>
        <v>53.052373179386947</v>
      </c>
      <c r="Y22" s="13">
        <f t="shared" si="1"/>
        <v>20.078368857109055</v>
      </c>
      <c r="Z22">
        <f t="shared" si="2"/>
        <v>732.65157745859426</v>
      </c>
      <c r="AA22">
        <f t="shared" si="10"/>
        <v>27.067537336421914</v>
      </c>
      <c r="AB22" s="6">
        <f t="shared" si="11"/>
        <v>53.052373179386947</v>
      </c>
      <c r="AC22" s="14">
        <f t="shared" si="12"/>
        <v>1.3480944358106179</v>
      </c>
    </row>
    <row r="23" spans="1:29" x14ac:dyDescent="0.3">
      <c r="A23" t="str">
        <f>'rockfish release'!A22</f>
        <v>SC</v>
      </c>
      <c r="B23">
        <f>'rockfish release'!B22</f>
        <v>2019</v>
      </c>
      <c r="C23" t="str">
        <f>'rockfish release'!C22</f>
        <v>AFOGNAK</v>
      </c>
      <c r="D23">
        <f>'rockfish release'!D22</f>
        <v>833</v>
      </c>
      <c r="E23">
        <v>32</v>
      </c>
      <c r="F23">
        <v>22</v>
      </c>
      <c r="I23" s="13">
        <f t="shared" ref="I23:I26" si="14">F23</f>
        <v>22</v>
      </c>
      <c r="J23">
        <f t="shared" ref="J23:J26" si="15">(E23^2)*H23</f>
        <v>0</v>
      </c>
      <c r="L23" s="6"/>
      <c r="N23" s="2">
        <f>'rockfish release'!O22</f>
        <v>2090.5684702738808</v>
      </c>
      <c r="O23">
        <f>'rockfish release'!P22</f>
        <v>8383202.9864030564</v>
      </c>
      <c r="R23" s="30">
        <f>[1]logbook_release_forR!$N$2</f>
        <v>2.2932327999999998E-2</v>
      </c>
      <c r="S23" s="31">
        <f>[1]logbook_release_forR!$O$2</f>
        <v>3.9300000000000001E-4</v>
      </c>
      <c r="T23" s="13">
        <f t="shared" ref="T23:T25" si="16">R23*N23</f>
        <v>47.941601866778882</v>
      </c>
      <c r="U23" s="14">
        <f t="shared" si="7"/>
        <v>9420.8526470223842</v>
      </c>
      <c r="V23"/>
      <c r="W23" s="6"/>
      <c r="Y23" s="13">
        <f t="shared" ref="Y23:Y25" si="17">T23+I23</f>
        <v>69.941601866778882</v>
      </c>
      <c r="Z23">
        <f t="shared" ref="Z23:Z25" si="18">U23+J23</f>
        <v>9420.8526470223842</v>
      </c>
      <c r="AA23">
        <f t="shared" ref="AA23:AA25" si="19">SQRT(Z23)</f>
        <v>97.061076889875807</v>
      </c>
      <c r="AB23" s="6">
        <f t="shared" ref="AB23:AB25" si="20">(1.96*AA23)</f>
        <v>190.23971070415658</v>
      </c>
      <c r="AC23" s="14">
        <f t="shared" si="12"/>
        <v>1.3877445511578743</v>
      </c>
    </row>
    <row r="24" spans="1:29" x14ac:dyDescent="0.3">
      <c r="A24" t="str">
        <f>'rockfish release'!A23</f>
        <v>SC</v>
      </c>
      <c r="B24">
        <f>'rockfish release'!B23</f>
        <v>2020</v>
      </c>
      <c r="C24" t="str">
        <f>'rockfish release'!C23</f>
        <v>AFOGNAK</v>
      </c>
      <c r="D24">
        <f>'rockfish release'!D23</f>
        <v>237</v>
      </c>
      <c r="E24">
        <v>45</v>
      </c>
      <c r="F24">
        <v>35</v>
      </c>
      <c r="I24" s="13">
        <f t="shared" si="14"/>
        <v>35</v>
      </c>
      <c r="J24">
        <f t="shared" si="15"/>
        <v>0</v>
      </c>
      <c r="K24">
        <f t="shared" ref="K24:K26" si="21">SQRT(J24)</f>
        <v>0</v>
      </c>
      <c r="L24" s="6">
        <f t="shared" ref="L24:L26" si="22">(1.96*K24)</f>
        <v>0</v>
      </c>
      <c r="N24" s="2">
        <f>'rockfish release'!O23</f>
        <v>657.07351225204206</v>
      </c>
      <c r="O24">
        <f>'rockfish release'!P23</f>
        <v>1093965.4017216102</v>
      </c>
      <c r="R24" s="30">
        <v>3.1248794336991029E-2</v>
      </c>
      <c r="S24" s="31">
        <v>1.4700266748563764E-3</v>
      </c>
      <c r="T24" s="13">
        <f t="shared" si="16"/>
        <v>20.532755048648418</v>
      </c>
      <c r="U24" s="14">
        <f t="shared" si="7"/>
        <v>3311.0790260002295</v>
      </c>
      <c r="V24">
        <f t="shared" ref="V24:V25" si="23">SQRT(U24)</f>
        <v>57.541976208679429</v>
      </c>
      <c r="W24" s="6">
        <f t="shared" ref="W24:W25" si="24">(1.96*V24)</f>
        <v>112.78227336901168</v>
      </c>
      <c r="Y24" s="13">
        <f t="shared" si="17"/>
        <v>55.532755048648418</v>
      </c>
      <c r="Z24">
        <f t="shared" si="18"/>
        <v>3311.0790260002295</v>
      </c>
      <c r="AA24">
        <f t="shared" si="19"/>
        <v>57.541976208679429</v>
      </c>
      <c r="AB24" s="6">
        <f t="shared" si="20"/>
        <v>112.78227336901168</v>
      </c>
      <c r="AC24" s="14">
        <f t="shared" ref="AC24:AC25" si="25">AA24/Y24</f>
        <v>1.0361808298232433</v>
      </c>
    </row>
    <row r="25" spans="1:29" x14ac:dyDescent="0.3">
      <c r="A25" t="str">
        <f>'rockfish release'!A24</f>
        <v>SC</v>
      </c>
      <c r="B25">
        <f>'rockfish release'!B24</f>
        <v>2021</v>
      </c>
      <c r="C25" t="str">
        <f>'rockfish release'!C24</f>
        <v>AFOGNAK</v>
      </c>
      <c r="D25">
        <f>'rockfish release'!D24</f>
        <v>1479</v>
      </c>
      <c r="E25">
        <v>86</v>
      </c>
      <c r="F25">
        <v>53</v>
      </c>
      <c r="I25" s="13">
        <f t="shared" si="14"/>
        <v>53</v>
      </c>
      <c r="J25">
        <f t="shared" si="15"/>
        <v>0</v>
      </c>
      <c r="K25">
        <f t="shared" si="21"/>
        <v>0</v>
      </c>
      <c r="L25" s="6">
        <f t="shared" si="22"/>
        <v>0</v>
      </c>
      <c r="N25" s="2">
        <f>'rockfish release'!O24</f>
        <v>181.81495257578558</v>
      </c>
      <c r="O25">
        <f>'rockfish release'!P24</f>
        <v>69799.784950581394</v>
      </c>
      <c r="R25" s="30">
        <v>3.1535433669968985E-2</v>
      </c>
      <c r="S25" s="31">
        <v>1.3680621801031084E-3</v>
      </c>
      <c r="T25" s="13">
        <f t="shared" si="16"/>
        <v>5.7336133771622428</v>
      </c>
      <c r="U25" s="14">
        <f t="shared" si="7"/>
        <v>210.1287753408738</v>
      </c>
      <c r="V25">
        <f t="shared" si="23"/>
        <v>14.495819236623841</v>
      </c>
      <c r="W25" s="6">
        <f t="shared" si="24"/>
        <v>28.411805703782729</v>
      </c>
      <c r="Y25" s="13">
        <f t="shared" si="17"/>
        <v>58.733613377162243</v>
      </c>
      <c r="Z25">
        <f t="shared" si="18"/>
        <v>210.1287753408738</v>
      </c>
      <c r="AA25">
        <f t="shared" si="19"/>
        <v>14.495819236623841</v>
      </c>
      <c r="AB25" s="6">
        <f t="shared" si="20"/>
        <v>28.411805703782729</v>
      </c>
      <c r="AC25" s="14">
        <f t="shared" si="25"/>
        <v>0.24680618819649092</v>
      </c>
    </row>
    <row r="26" spans="1:29" x14ac:dyDescent="0.3">
      <c r="A26" t="s">
        <v>147</v>
      </c>
      <c r="B26">
        <f>'rockfish release'!B25</f>
        <v>2022</v>
      </c>
      <c r="C26" t="str">
        <f>'rockfish release'!C25</f>
        <v>AFOGNAK</v>
      </c>
      <c r="D26">
        <v>583</v>
      </c>
      <c r="E26">
        <v>48</v>
      </c>
      <c r="F26">
        <v>39</v>
      </c>
      <c r="I26" s="13">
        <f t="shared" si="14"/>
        <v>39</v>
      </c>
      <c r="J26">
        <f t="shared" si="15"/>
        <v>0</v>
      </c>
      <c r="K26">
        <f t="shared" si="21"/>
        <v>0</v>
      </c>
      <c r="L26" s="6">
        <f t="shared" si="22"/>
        <v>0</v>
      </c>
      <c r="N26" s="2">
        <f>'rockfish release'!O25</f>
        <v>235.50297619047615</v>
      </c>
      <c r="O26">
        <f>'rockfish release'!P25</f>
        <v>103148.19610504988</v>
      </c>
      <c r="R26" s="30">
        <v>3.1535433669968985E-2</v>
      </c>
      <c r="S26" s="31">
        <v>1.3680621801031084E-3</v>
      </c>
      <c r="T26" s="13">
        <f t="shared" ref="T26" si="26">R26*N26</f>
        <v>7.4266884847350454</v>
      </c>
      <c r="U26" s="14">
        <f t="shared" si="7"/>
        <v>319.56732130155035</v>
      </c>
      <c r="V26">
        <f t="shared" ref="V26" si="27">SQRT(U26)</f>
        <v>17.876445991906511</v>
      </c>
      <c r="W26" s="6">
        <f t="shared" ref="W26" si="28">(1.96*V26)</f>
        <v>35.03783414413676</v>
      </c>
      <c r="Y26" s="13">
        <f t="shared" ref="Y26" si="29">T26+I26</f>
        <v>46.426688484735045</v>
      </c>
      <c r="Z26">
        <f t="shared" ref="Z26" si="30">U26+J26</f>
        <v>319.56732130155035</v>
      </c>
      <c r="AA26">
        <f t="shared" ref="AA26" si="31">SQRT(Z26)</f>
        <v>17.876445991906511</v>
      </c>
      <c r="AB26" s="6">
        <f t="shared" ref="AB26" si="32">(1.96*AA26)</f>
        <v>35.03783414413676</v>
      </c>
      <c r="AC26" s="14">
        <f t="shared" ref="AC26" si="33">AA26/Y26</f>
        <v>0.38504676028711876</v>
      </c>
    </row>
    <row r="27" spans="1:29" x14ac:dyDescent="0.3">
      <c r="A27" t="str">
        <f>'rockfish release'!A26</f>
        <v>SC</v>
      </c>
      <c r="B27">
        <f>'rockfish release'!B26</f>
        <v>1999</v>
      </c>
      <c r="C27" t="str">
        <f>'rockfish release'!C26</f>
        <v>WKMA</v>
      </c>
      <c r="D27">
        <f>'rockfish release'!D26</f>
        <v>315</v>
      </c>
      <c r="E27">
        <f>[1]logbook_release_forR!$F464</f>
        <v>93</v>
      </c>
      <c r="F27" t="str">
        <f>[1]logbook_release_forR!$G464</f>
        <v>NA</v>
      </c>
      <c r="G27" s="31">
        <f>[4]logbook_release_forR!$K$442</f>
        <v>0.49517705200000001</v>
      </c>
      <c r="H27" s="31">
        <f>[4]logbook_release_forR!$L$442</f>
        <v>3.909323E-2</v>
      </c>
      <c r="I27" s="13">
        <f t="shared" ref="I27:I33" si="34">E27*G27</f>
        <v>46.051465835999998</v>
      </c>
      <c r="J27">
        <f t="shared" si="3"/>
        <v>338.11734626999998</v>
      </c>
      <c r="K27">
        <f t="shared" si="4"/>
        <v>18.387967431720124</v>
      </c>
      <c r="L27" s="6">
        <f t="shared" si="5"/>
        <v>36.04041616617144</v>
      </c>
      <c r="N27" s="2">
        <f>'rockfish release'!O26</f>
        <v>118.82748975180436</v>
      </c>
      <c r="O27">
        <f>'rockfish release'!P26</f>
        <v>29144.62947539573</v>
      </c>
      <c r="R27" s="30">
        <f>[4]logbook_release_forR!$N$442</f>
        <v>6.0257838000000001E-2</v>
      </c>
      <c r="S27" s="31">
        <f>[4]logbook_release_forR!$O$442</f>
        <v>1.121901E-3</v>
      </c>
      <c r="T27" s="45">
        <f>R27*N27</f>
        <v>7.160287627410888</v>
      </c>
      <c r="U27" s="14">
        <f t="shared" si="7"/>
        <v>154.36295483566789</v>
      </c>
      <c r="V27">
        <f t="shared" si="8"/>
        <v>12.424288906640408</v>
      </c>
      <c r="W27" s="6">
        <f t="shared" si="9"/>
        <v>24.351606257015199</v>
      </c>
      <c r="Y27" s="13">
        <f t="shared" si="1"/>
        <v>53.211753463410886</v>
      </c>
      <c r="Z27">
        <f t="shared" si="2"/>
        <v>492.48030110566788</v>
      </c>
      <c r="AA27">
        <f t="shared" si="10"/>
        <v>22.191897194824687</v>
      </c>
      <c r="AB27" s="6">
        <f t="shared" si="11"/>
        <v>43.496118501856387</v>
      </c>
      <c r="AC27" s="14">
        <f>AA27/Y27</f>
        <v>0.41704878622509839</v>
      </c>
    </row>
    <row r="28" spans="1:29" x14ac:dyDescent="0.3">
      <c r="A28" t="str">
        <f>'rockfish release'!A27</f>
        <v>SC</v>
      </c>
      <c r="B28">
        <f>'rockfish release'!B27</f>
        <v>2000</v>
      </c>
      <c r="C28" t="str">
        <f>'rockfish release'!C27</f>
        <v>WKMA</v>
      </c>
      <c r="D28">
        <f>'rockfish release'!D27</f>
        <v>436</v>
      </c>
      <c r="E28">
        <f>[1]logbook_release_forR!$F465</f>
        <v>151</v>
      </c>
      <c r="F28" t="str">
        <f>[1]logbook_release_forR!$G465</f>
        <v>NA</v>
      </c>
      <c r="G28" s="31">
        <f>[4]logbook_release_forR!$K$442</f>
        <v>0.49517705200000001</v>
      </c>
      <c r="H28" s="31">
        <f>[4]logbook_release_forR!$L$442</f>
        <v>3.909323E-2</v>
      </c>
      <c r="I28" s="13">
        <f t="shared" si="34"/>
        <v>74.771734851999994</v>
      </c>
      <c r="J28">
        <f t="shared" si="3"/>
        <v>891.36473722999995</v>
      </c>
      <c r="K28">
        <f t="shared" si="4"/>
        <v>29.855732066556332</v>
      </c>
      <c r="L28" s="6">
        <f t="shared" si="5"/>
        <v>58.517234850450407</v>
      </c>
      <c r="N28" s="2">
        <f>'rockfish release'!O27</f>
        <v>164.47233502154506</v>
      </c>
      <c r="O28">
        <f>'rockfish release'!P27</f>
        <v>55835.499972333862</v>
      </c>
      <c r="R28" s="30">
        <f>[4]logbook_release_forR!$N$442</f>
        <v>6.0257838000000001E-2</v>
      </c>
      <c r="S28" s="31">
        <f>[4]logbook_release_forR!$O$442</f>
        <v>1.121901E-3</v>
      </c>
      <c r="T28" s="13">
        <f t="shared" ref="T28:T70" si="35">R28*N28</f>
        <v>9.9107473192099889</v>
      </c>
      <c r="U28" s="14">
        <f t="shared" si="7"/>
        <v>295.7297078603288</v>
      </c>
      <c r="V28">
        <f t="shared" si="8"/>
        <v>17.196793534270533</v>
      </c>
      <c r="W28" s="6">
        <f t="shared" si="9"/>
        <v>33.705715327170246</v>
      </c>
      <c r="Y28" s="13">
        <f t="shared" si="1"/>
        <v>84.682482171209983</v>
      </c>
      <c r="Z28">
        <f t="shared" si="2"/>
        <v>1187.0944450903287</v>
      </c>
      <c r="AA28">
        <f t="shared" si="10"/>
        <v>34.454236968627363</v>
      </c>
      <c r="AB28" s="6">
        <f t="shared" si="11"/>
        <v>67.530304458509633</v>
      </c>
      <c r="AC28" s="14">
        <f t="shared" ref="AC28:AC95" si="36">AA28/Y28</f>
        <v>0.40686380565661995</v>
      </c>
    </row>
    <row r="29" spans="1:29" x14ac:dyDescent="0.3">
      <c r="A29" t="str">
        <f>'rockfish release'!A28</f>
        <v>SC</v>
      </c>
      <c r="B29">
        <f>'rockfish release'!B28</f>
        <v>2001</v>
      </c>
      <c r="C29" t="str">
        <f>'rockfish release'!C28</f>
        <v>WKMA</v>
      </c>
      <c r="D29">
        <f>'rockfish release'!D28</f>
        <v>432</v>
      </c>
      <c r="E29">
        <f>[1]logbook_release_forR!$F466</f>
        <v>162</v>
      </c>
      <c r="F29" t="str">
        <f>[1]logbook_release_forR!$G466</f>
        <v>NA</v>
      </c>
      <c r="G29" s="31">
        <f>[4]logbook_release_forR!$K$442</f>
        <v>0.49517705200000001</v>
      </c>
      <c r="H29" s="31">
        <f>[4]logbook_release_forR!$L$442</f>
        <v>3.909323E-2</v>
      </c>
      <c r="I29" s="13">
        <f t="shared" si="34"/>
        <v>80.218682424000008</v>
      </c>
      <c r="J29">
        <f t="shared" si="3"/>
        <v>1025.9627281200001</v>
      </c>
      <c r="K29">
        <f t="shared" si="4"/>
        <v>32.030652945576989</v>
      </c>
      <c r="L29" s="6">
        <f t="shared" si="5"/>
        <v>62.780079773330897</v>
      </c>
      <c r="N29" s="2">
        <f>'rockfish release'!O28</f>
        <v>162.96341451676028</v>
      </c>
      <c r="O29">
        <f>'rockfish release'!P28</f>
        <v>54815.694948009608</v>
      </c>
      <c r="R29" s="30">
        <f>[4]logbook_release_forR!$N$442</f>
        <v>6.0257838000000001E-2</v>
      </c>
      <c r="S29" s="31">
        <f>[4]logbook_release_forR!$O$442</f>
        <v>1.121901E-3</v>
      </c>
      <c r="T29" s="13">
        <f t="shared" si="35"/>
        <v>9.8198230318777888</v>
      </c>
      <c r="U29" s="14">
        <f t="shared" si="7"/>
        <v>290.32836566643175</v>
      </c>
      <c r="V29">
        <f t="shared" si="8"/>
        <v>17.039024786249705</v>
      </c>
      <c r="W29" s="6">
        <f t="shared" si="9"/>
        <v>33.396488581049418</v>
      </c>
      <c r="Y29" s="13">
        <f t="shared" si="1"/>
        <v>90.038505455877797</v>
      </c>
      <c r="Z29">
        <f t="shared" si="2"/>
        <v>1316.2910937864317</v>
      </c>
      <c r="AA29">
        <f t="shared" si="10"/>
        <v>36.280726202578023</v>
      </c>
      <c r="AB29" s="6">
        <f t="shared" si="11"/>
        <v>71.110223357052931</v>
      </c>
      <c r="AC29" s="14">
        <f t="shared" si="36"/>
        <v>0.40294678392187355</v>
      </c>
    </row>
    <row r="30" spans="1:29" x14ac:dyDescent="0.3">
      <c r="A30" t="str">
        <f>'rockfish release'!A29</f>
        <v>SC</v>
      </c>
      <c r="B30">
        <f>'rockfish release'!B29</f>
        <v>2002</v>
      </c>
      <c r="C30" t="str">
        <f>'rockfish release'!C29</f>
        <v>WKMA</v>
      </c>
      <c r="D30">
        <f>'rockfish release'!D29</f>
        <v>411</v>
      </c>
      <c r="E30">
        <f>[1]logbook_release_forR!$F467</f>
        <v>111</v>
      </c>
      <c r="F30" t="str">
        <f>[1]logbook_release_forR!$G467</f>
        <v>NA</v>
      </c>
      <c r="G30" s="31">
        <f>[4]logbook_release_forR!$K$442</f>
        <v>0.49517705200000001</v>
      </c>
      <c r="H30" s="31">
        <f>[4]logbook_release_forR!$L$442</f>
        <v>3.909323E-2</v>
      </c>
      <c r="I30" s="13">
        <f t="shared" si="34"/>
        <v>54.964652772000001</v>
      </c>
      <c r="J30">
        <f t="shared" si="3"/>
        <v>481.66768682999998</v>
      </c>
      <c r="K30">
        <f t="shared" si="4"/>
        <v>21.946928870117567</v>
      </c>
      <c r="L30" s="6">
        <f t="shared" si="5"/>
        <v>43.015980585430434</v>
      </c>
      <c r="N30" s="2">
        <f>'rockfish release'!O29</f>
        <v>155.04158186663994</v>
      </c>
      <c r="O30">
        <f>'rockfish release'!P29</f>
        <v>49615.922959065989</v>
      </c>
      <c r="R30" s="30">
        <f>[4]logbook_release_forR!$N$442</f>
        <v>6.0257838000000001E-2</v>
      </c>
      <c r="S30" s="31">
        <f>[4]logbook_release_forR!$O$442</f>
        <v>1.121901E-3</v>
      </c>
      <c r="T30" s="13">
        <f t="shared" si="35"/>
        <v>9.342470523383728</v>
      </c>
      <c r="U30" s="14">
        <f t="shared" si="7"/>
        <v>262.78805435924266</v>
      </c>
      <c r="V30">
        <f t="shared" si="8"/>
        <v>16.210738859140342</v>
      </c>
      <c r="W30" s="6">
        <f t="shared" si="9"/>
        <v>31.773048163915071</v>
      </c>
      <c r="Y30" s="13">
        <f t="shared" si="1"/>
        <v>64.307123295383732</v>
      </c>
      <c r="Z30">
        <f t="shared" si="2"/>
        <v>744.45574118924264</v>
      </c>
      <c r="AA30">
        <f t="shared" si="10"/>
        <v>27.284716256344733</v>
      </c>
      <c r="AB30" s="6">
        <f t="shared" si="11"/>
        <v>53.478043862435676</v>
      </c>
      <c r="AC30" s="14">
        <f t="shared" si="36"/>
        <v>0.42428761944484861</v>
      </c>
    </row>
    <row r="31" spans="1:29" x14ac:dyDescent="0.3">
      <c r="A31" t="str">
        <f>'rockfish release'!A30</f>
        <v>SC</v>
      </c>
      <c r="B31">
        <f>'rockfish release'!B30</f>
        <v>2003</v>
      </c>
      <c r="C31" t="str">
        <f>'rockfish release'!C30</f>
        <v>WKMA</v>
      </c>
      <c r="D31">
        <f>'rockfish release'!D30</f>
        <v>649</v>
      </c>
      <c r="E31">
        <f>[1]logbook_release_forR!$F468</f>
        <v>54</v>
      </c>
      <c r="F31" t="str">
        <f>[1]logbook_release_forR!$G468</f>
        <v>NA</v>
      </c>
      <c r="G31" s="31">
        <f>[4]logbook_release_forR!$K$442</f>
        <v>0.49517705200000001</v>
      </c>
      <c r="H31" s="31">
        <f>[4]logbook_release_forR!$L$442</f>
        <v>3.909323E-2</v>
      </c>
      <c r="I31" s="13">
        <f t="shared" si="34"/>
        <v>26.739560808</v>
      </c>
      <c r="J31">
        <f t="shared" si="3"/>
        <v>113.99585868</v>
      </c>
      <c r="K31">
        <f t="shared" si="4"/>
        <v>10.67688431519233</v>
      </c>
      <c r="L31" s="6">
        <f t="shared" si="5"/>
        <v>20.926693257776968</v>
      </c>
      <c r="N31" s="2">
        <f>'rockfish release'!O30</f>
        <v>244.82235190133656</v>
      </c>
      <c r="O31">
        <f>'rockfish release'!P30</f>
        <v>123716.27190391693</v>
      </c>
      <c r="R31" s="30">
        <f>[4]logbook_release_forR!$N$442</f>
        <v>6.0257838000000001E-2</v>
      </c>
      <c r="S31" s="31">
        <f>[4]logbook_release_forR!$O$442</f>
        <v>1.121901E-3</v>
      </c>
      <c r="T31" s="13">
        <f t="shared" si="35"/>
        <v>14.752465619649731</v>
      </c>
      <c r="U31" s="14">
        <f t="shared" si="7"/>
        <v>655.25654764160402</v>
      </c>
      <c r="V31">
        <f t="shared" si="8"/>
        <v>25.597979366379761</v>
      </c>
      <c r="W31" s="6">
        <f t="shared" si="9"/>
        <v>50.172039558104331</v>
      </c>
      <c r="Y31" s="13">
        <f t="shared" si="1"/>
        <v>41.492026427649733</v>
      </c>
      <c r="Z31">
        <f t="shared" si="2"/>
        <v>769.25240632160398</v>
      </c>
      <c r="AA31">
        <f t="shared" si="10"/>
        <v>27.735399876720798</v>
      </c>
      <c r="AB31" s="6">
        <f t="shared" si="11"/>
        <v>54.361383758372767</v>
      </c>
      <c r="AC31" s="14">
        <f t="shared" si="36"/>
        <v>0.66845132100461346</v>
      </c>
    </row>
    <row r="32" spans="1:29" x14ac:dyDescent="0.3">
      <c r="A32" t="str">
        <f>'rockfish release'!A31</f>
        <v>SC</v>
      </c>
      <c r="B32">
        <f>'rockfish release'!B31</f>
        <v>2004</v>
      </c>
      <c r="C32" t="str">
        <f>'rockfish release'!C31</f>
        <v>WKMA</v>
      </c>
      <c r="D32">
        <f>'rockfish release'!D31</f>
        <v>318</v>
      </c>
      <c r="E32">
        <f>[1]logbook_release_forR!$F469</f>
        <v>60</v>
      </c>
      <c r="F32" t="str">
        <f>[1]logbook_release_forR!$G469</f>
        <v>NA</v>
      </c>
      <c r="G32" s="31">
        <f>[4]logbook_release_forR!$K$442</f>
        <v>0.49517705200000001</v>
      </c>
      <c r="H32" s="31">
        <f>[4]logbook_release_forR!$L$442</f>
        <v>3.909323E-2</v>
      </c>
      <c r="I32" s="13">
        <f t="shared" si="34"/>
        <v>29.710623120000001</v>
      </c>
      <c r="J32">
        <f t="shared" si="3"/>
        <v>140.73562799999999</v>
      </c>
      <c r="K32">
        <f t="shared" si="4"/>
        <v>11.863204794658145</v>
      </c>
      <c r="L32" s="6">
        <f t="shared" si="5"/>
        <v>23.251881397529964</v>
      </c>
      <c r="N32" s="2">
        <f>'rockfish release'!O31</f>
        <v>119.95918013039295</v>
      </c>
      <c r="O32">
        <f>'rockfish release'!P31</f>
        <v>29702.408778734371</v>
      </c>
      <c r="R32" s="30">
        <f>[4]logbook_release_forR!$N$442</f>
        <v>6.0257838000000001E-2</v>
      </c>
      <c r="S32" s="31">
        <f>[4]logbook_release_forR!$O$442</f>
        <v>1.121901E-3</v>
      </c>
      <c r="T32" s="13">
        <f t="shared" si="35"/>
        <v>7.2284808429100371</v>
      </c>
      <c r="U32" s="14">
        <f t="shared" si="7"/>
        <v>157.31720276948431</v>
      </c>
      <c r="V32">
        <f t="shared" si="8"/>
        <v>12.542615467656031</v>
      </c>
      <c r="W32" s="6">
        <f t="shared" si="9"/>
        <v>24.58352631660582</v>
      </c>
      <c r="Y32" s="13">
        <f t="shared" si="1"/>
        <v>36.939103962910039</v>
      </c>
      <c r="Z32">
        <f t="shared" si="2"/>
        <v>298.05283076948433</v>
      </c>
      <c r="AA32">
        <f t="shared" si="10"/>
        <v>17.2642066359704</v>
      </c>
      <c r="AB32" s="6">
        <f t="shared" si="11"/>
        <v>33.837845006501979</v>
      </c>
      <c r="AC32" s="14">
        <f t="shared" si="36"/>
        <v>0.46736939405203526</v>
      </c>
    </row>
    <row r="33" spans="1:29" x14ac:dyDescent="0.3">
      <c r="A33" t="str">
        <f>'rockfish release'!A32</f>
        <v>SC</v>
      </c>
      <c r="B33">
        <f>'rockfish release'!B32</f>
        <v>2005</v>
      </c>
      <c r="C33" t="str">
        <f>'rockfish release'!C32</f>
        <v>WKMA</v>
      </c>
      <c r="D33">
        <f>'rockfish release'!D32</f>
        <v>421</v>
      </c>
      <c r="E33">
        <f>[1]logbook_release_forR!$F470</f>
        <v>34</v>
      </c>
      <c r="F33" t="str">
        <f>[1]logbook_release_forR!$G470</f>
        <v>NA</v>
      </c>
      <c r="G33" s="31">
        <f>[4]logbook_release_forR!$K$442</f>
        <v>0.49517705200000001</v>
      </c>
      <c r="H33" s="31">
        <f>[4]logbook_release_forR!$L$442</f>
        <v>3.909323E-2</v>
      </c>
      <c r="I33" s="13">
        <f t="shared" si="34"/>
        <v>16.836019768</v>
      </c>
      <c r="J33">
        <f t="shared" si="3"/>
        <v>45.19177388</v>
      </c>
      <c r="K33">
        <f t="shared" si="4"/>
        <v>6.7224827169729489</v>
      </c>
      <c r="L33" s="6">
        <f t="shared" si="5"/>
        <v>13.17606612526698</v>
      </c>
      <c r="N33" s="2">
        <f>'rockfish release'!O32</f>
        <v>158.81388312860201</v>
      </c>
      <c r="O33">
        <f>'rockfish release'!P32</f>
        <v>52059.695367584929</v>
      </c>
      <c r="R33" s="30">
        <f>[4]logbook_release_forR!$N$442</f>
        <v>6.0257838000000001E-2</v>
      </c>
      <c r="S33" s="31">
        <f>[4]logbook_release_forR!$O$442</f>
        <v>1.121901E-3</v>
      </c>
      <c r="T33" s="13">
        <f t="shared" si="35"/>
        <v>9.5697812417142334</v>
      </c>
      <c r="U33" s="14">
        <f t="shared" si="7"/>
        <v>275.73136284231407</v>
      </c>
      <c r="V33">
        <f t="shared" si="8"/>
        <v>16.605160729192416</v>
      </c>
      <c r="W33" s="6">
        <f t="shared" si="9"/>
        <v>32.546115029217134</v>
      </c>
      <c r="Y33" s="13">
        <f t="shared" si="1"/>
        <v>26.405801009714231</v>
      </c>
      <c r="Z33">
        <f t="shared" si="2"/>
        <v>320.9231367223141</v>
      </c>
      <c r="AA33">
        <f t="shared" si="10"/>
        <v>17.914327693840875</v>
      </c>
      <c r="AB33" s="6">
        <f t="shared" si="11"/>
        <v>35.112082279928117</v>
      </c>
      <c r="AC33" s="14">
        <f t="shared" si="36"/>
        <v>0.67842394507367931</v>
      </c>
    </row>
    <row r="34" spans="1:29" x14ac:dyDescent="0.3">
      <c r="A34" t="str">
        <f>'rockfish release'!A33</f>
        <v>SC</v>
      </c>
      <c r="B34">
        <f>'rockfish release'!B33</f>
        <v>2006</v>
      </c>
      <c r="C34" t="str">
        <f>'rockfish release'!C33</f>
        <v>WKMA</v>
      </c>
      <c r="D34">
        <f>'rockfish release'!D33</f>
        <v>547</v>
      </c>
      <c r="E34">
        <f>[1]logbook_release_forR!$F471</f>
        <v>32</v>
      </c>
      <c r="F34">
        <f>[1]logbook_release_forR!$G471</f>
        <v>19</v>
      </c>
      <c r="G34" s="31"/>
      <c r="H34" s="31"/>
      <c r="I34" s="13">
        <f>F34</f>
        <v>19</v>
      </c>
      <c r="J34" s="16">
        <f>(E34^2)*H34</f>
        <v>0</v>
      </c>
      <c r="K34">
        <f t="shared" si="4"/>
        <v>0</v>
      </c>
      <c r="L34" s="6">
        <f t="shared" si="5"/>
        <v>0</v>
      </c>
      <c r="N34" s="2">
        <f>'rockfish release'!O33</f>
        <v>206.34487902932369</v>
      </c>
      <c r="O34">
        <f>'rockfish release'!P33</f>
        <v>87884.458964007878</v>
      </c>
      <c r="R34" s="30">
        <f>[4]logbook_release_forR!$N$442</f>
        <v>6.0257838000000001E-2</v>
      </c>
      <c r="S34" s="31">
        <f>[4]logbook_release_forR!$O$442</f>
        <v>1.121901E-3</v>
      </c>
      <c r="T34" s="13">
        <f>R34*N34</f>
        <v>12.433896292678584</v>
      </c>
      <c r="U34" s="14">
        <f t="shared" si="7"/>
        <v>465.47528700856992</v>
      </c>
      <c r="V34">
        <f t="shared" si="8"/>
        <v>21.574876291848579</v>
      </c>
      <c r="W34" s="6">
        <f t="shared" si="9"/>
        <v>42.286757532023216</v>
      </c>
      <c r="Y34" s="13">
        <f t="shared" si="1"/>
        <v>31.433896292678583</v>
      </c>
      <c r="Z34">
        <f t="shared" si="2"/>
        <v>465.47528700856992</v>
      </c>
      <c r="AA34">
        <f t="shared" si="10"/>
        <v>21.574876291848579</v>
      </c>
      <c r="AB34" s="6">
        <f t="shared" si="11"/>
        <v>42.286757532023216</v>
      </c>
      <c r="AC34" s="14">
        <f t="shared" si="36"/>
        <v>0.68635704880383175</v>
      </c>
    </row>
    <row r="35" spans="1:29" x14ac:dyDescent="0.3">
      <c r="A35" t="str">
        <f>'rockfish release'!A34</f>
        <v>SC</v>
      </c>
      <c r="B35">
        <f>'rockfish release'!B34</f>
        <v>2007</v>
      </c>
      <c r="C35" t="str">
        <f>'rockfish release'!C34</f>
        <v>WKMA</v>
      </c>
      <c r="D35">
        <f>'rockfish release'!D34</f>
        <v>396</v>
      </c>
      <c r="E35">
        <f>[1]logbook_release_forR!$F472</f>
        <v>47</v>
      </c>
      <c r="F35">
        <f>[1]logbook_release_forR!$G472</f>
        <v>23</v>
      </c>
      <c r="G35" s="30"/>
      <c r="H35" s="31"/>
      <c r="I35" s="13">
        <f>F35</f>
        <v>23</v>
      </c>
      <c r="J35" s="16">
        <f>(E35^2)*H35</f>
        <v>0</v>
      </c>
      <c r="K35">
        <f t="shared" si="4"/>
        <v>0</v>
      </c>
      <c r="L35" s="6">
        <f t="shared" si="5"/>
        <v>0</v>
      </c>
      <c r="N35" s="2">
        <f>'rockfish release'!O34</f>
        <v>149.3831299736969</v>
      </c>
      <c r="O35">
        <f>'rockfish release'!P34</f>
        <v>46060.410338258072</v>
      </c>
      <c r="R35" s="30">
        <f>[4]logbook_release_forR!$N$442</f>
        <v>6.0257838000000001E-2</v>
      </c>
      <c r="S35" s="31">
        <f>[4]logbook_release_forR!$O$442</f>
        <v>1.121901E-3</v>
      </c>
      <c r="T35" s="13">
        <f t="shared" si="35"/>
        <v>9.0015044458879725</v>
      </c>
      <c r="U35" s="14">
        <f t="shared" si="7"/>
        <v>243.95647392804329</v>
      </c>
      <c r="V35">
        <f t="shared" si="8"/>
        <v>15.619106054062227</v>
      </c>
      <c r="W35" s="6">
        <f t="shared" si="9"/>
        <v>30.613447865961966</v>
      </c>
      <c r="Y35" s="13">
        <f t="shared" si="1"/>
        <v>32.001504445887974</v>
      </c>
      <c r="Z35">
        <f t="shared" si="2"/>
        <v>243.95647392804329</v>
      </c>
      <c r="AA35">
        <f t="shared" si="10"/>
        <v>15.619106054062227</v>
      </c>
      <c r="AB35" s="6">
        <f t="shared" si="11"/>
        <v>30.613447865961966</v>
      </c>
      <c r="AC35" s="14">
        <f t="shared" si="36"/>
        <v>0.48807411790507871</v>
      </c>
    </row>
    <row r="36" spans="1:29" x14ac:dyDescent="0.3">
      <c r="A36" t="str">
        <f>'rockfish release'!A35</f>
        <v>SC</v>
      </c>
      <c r="B36">
        <f>'rockfish release'!B35</f>
        <v>2008</v>
      </c>
      <c r="C36" t="str">
        <f>'rockfish release'!C35</f>
        <v>WKMA</v>
      </c>
      <c r="D36">
        <f>'rockfish release'!D35</f>
        <v>575</v>
      </c>
      <c r="E36">
        <f>[1]logbook_release_forR!$F473</f>
        <v>85</v>
      </c>
      <c r="F36">
        <f>[1]logbook_release_forR!$G473</f>
        <v>6</v>
      </c>
      <c r="I36" s="13">
        <f>F36</f>
        <v>6</v>
      </c>
      <c r="J36">
        <f t="shared" si="3"/>
        <v>0</v>
      </c>
      <c r="K36">
        <f t="shared" si="4"/>
        <v>0</v>
      </c>
      <c r="L36" s="6">
        <f t="shared" si="5"/>
        <v>0</v>
      </c>
      <c r="N36" s="2">
        <f>'rockfish release'!O35</f>
        <v>216.9073225628174</v>
      </c>
      <c r="O36">
        <f>'rockfish release'!P35</f>
        <v>97112.049587328933</v>
      </c>
      <c r="R36" s="30">
        <f>[4]logbook_release_forR!$N$442</f>
        <v>6.0257838000000001E-2</v>
      </c>
      <c r="S36" s="31">
        <f>[4]logbook_release_forR!$O$442</f>
        <v>1.121901E-3</v>
      </c>
      <c r="T36" s="13">
        <f t="shared" si="35"/>
        <v>13.070366304003995</v>
      </c>
      <c r="U36" s="14">
        <f t="shared" si="7"/>
        <v>514.34872202109045</v>
      </c>
      <c r="V36">
        <f t="shared" si="8"/>
        <v>22.679257527994395</v>
      </c>
      <c r="W36" s="6">
        <f t="shared" si="9"/>
        <v>44.451344754869012</v>
      </c>
      <c r="Y36" s="13">
        <f t="shared" si="1"/>
        <v>19.070366304003997</v>
      </c>
      <c r="Z36">
        <f t="shared" si="2"/>
        <v>514.34872202109045</v>
      </c>
      <c r="AA36">
        <f t="shared" si="10"/>
        <v>22.679257527994395</v>
      </c>
      <c r="AB36" s="6">
        <f t="shared" si="11"/>
        <v>44.451344754869012</v>
      </c>
      <c r="AC36" s="14">
        <f t="shared" si="36"/>
        <v>1.189240792046699</v>
      </c>
    </row>
    <row r="37" spans="1:29" x14ac:dyDescent="0.3">
      <c r="A37" t="str">
        <f>'rockfish release'!A36</f>
        <v>SC</v>
      </c>
      <c r="B37">
        <f>'rockfish release'!B36</f>
        <v>2009</v>
      </c>
      <c r="C37" t="str">
        <f>'rockfish release'!C36</f>
        <v>WKMA</v>
      </c>
      <c r="D37">
        <f>'rockfish release'!D36</f>
        <v>695</v>
      </c>
      <c r="E37">
        <f>[1]logbook_release_forR!$F474</f>
        <v>67</v>
      </c>
      <c r="F37">
        <f>[1]logbook_release_forR!$G474</f>
        <v>20</v>
      </c>
      <c r="I37" s="13">
        <f>F37</f>
        <v>20</v>
      </c>
      <c r="J37">
        <f t="shared" si="3"/>
        <v>0</v>
      </c>
      <c r="K37">
        <f t="shared" si="4"/>
        <v>0</v>
      </c>
      <c r="L37" s="6">
        <f t="shared" si="5"/>
        <v>0</v>
      </c>
      <c r="N37" s="2">
        <f>'rockfish release'!O36</f>
        <v>262.1749377063619</v>
      </c>
      <c r="O37">
        <f>'rockfish release'!P36</f>
        <v>141875.38072414233</v>
      </c>
      <c r="R37" s="30">
        <f>[4]logbook_release_forR!$N$442</f>
        <v>6.0257838000000001E-2</v>
      </c>
      <c r="S37" s="31">
        <f>[4]logbook_release_forR!$O$442</f>
        <v>1.121901E-3</v>
      </c>
      <c r="T37" s="13">
        <f t="shared" si="35"/>
        <v>15.798094923970048</v>
      </c>
      <c r="U37" s="14">
        <f t="shared" si="7"/>
        <v>751.43528606196514</v>
      </c>
      <c r="V37">
        <f t="shared" si="8"/>
        <v>27.412319968619315</v>
      </c>
      <c r="W37" s="6">
        <f t="shared" si="9"/>
        <v>53.728147138493853</v>
      </c>
      <c r="Y37" s="13">
        <f t="shared" si="1"/>
        <v>35.798094923970048</v>
      </c>
      <c r="Z37">
        <f t="shared" si="2"/>
        <v>751.43528606196514</v>
      </c>
      <c r="AA37">
        <f t="shared" si="10"/>
        <v>27.412319968619315</v>
      </c>
      <c r="AB37" s="6">
        <f t="shared" si="11"/>
        <v>53.728147138493853</v>
      </c>
      <c r="AC37" s="14">
        <f t="shared" si="36"/>
        <v>0.76574801052511587</v>
      </c>
    </row>
    <row r="38" spans="1:29" x14ac:dyDescent="0.3">
      <c r="A38" t="str">
        <f>'rockfish release'!A37</f>
        <v>SC</v>
      </c>
      <c r="B38">
        <f>'rockfish release'!B37</f>
        <v>2010</v>
      </c>
      <c r="C38" t="str">
        <f>'rockfish release'!C37</f>
        <v>WKMA</v>
      </c>
      <c r="D38">
        <f>'rockfish release'!D37</f>
        <v>527</v>
      </c>
      <c r="E38">
        <f>[1]logbook_release_forR!$F475</f>
        <v>80</v>
      </c>
      <c r="F38">
        <f>[1]logbook_release_forR!$G475</f>
        <v>28</v>
      </c>
      <c r="I38" s="13">
        <f t="shared" ref="I38:I46" si="37">F38</f>
        <v>28</v>
      </c>
      <c r="J38">
        <f t="shared" si="3"/>
        <v>0</v>
      </c>
      <c r="K38">
        <f t="shared" si="4"/>
        <v>0</v>
      </c>
      <c r="L38" s="6">
        <f t="shared" si="5"/>
        <v>0</v>
      </c>
      <c r="N38" s="2">
        <f>'rockfish release'!O37</f>
        <v>198.80027650539967</v>
      </c>
      <c r="O38">
        <f>'rockfish release'!P37</f>
        <v>81575.296543937322</v>
      </c>
      <c r="R38" s="30">
        <f>[4]logbook_release_forR!$N$442</f>
        <v>6.0257838000000001E-2</v>
      </c>
      <c r="S38" s="31">
        <f>[4]logbook_release_forR!$O$442</f>
        <v>1.121901E-3</v>
      </c>
      <c r="T38" s="13">
        <f t="shared" si="35"/>
        <v>11.979274856017579</v>
      </c>
      <c r="U38" s="14">
        <f t="shared" si="7"/>
        <v>432.05914924217893</v>
      </c>
      <c r="V38">
        <f t="shared" si="8"/>
        <v>20.786032551744427</v>
      </c>
      <c r="W38" s="6">
        <f t="shared" si="9"/>
        <v>40.740623801419076</v>
      </c>
      <c r="Y38" s="13">
        <f t="shared" si="1"/>
        <v>39.979274856017582</v>
      </c>
      <c r="Z38">
        <f t="shared" si="2"/>
        <v>432.05914924217893</v>
      </c>
      <c r="AA38">
        <f t="shared" si="10"/>
        <v>20.786032551744427</v>
      </c>
      <c r="AB38" s="6">
        <f t="shared" si="11"/>
        <v>40.740623801419076</v>
      </c>
      <c r="AC38" s="14">
        <f t="shared" si="36"/>
        <v>0.51992019931836664</v>
      </c>
    </row>
    <row r="39" spans="1:29" x14ac:dyDescent="0.3">
      <c r="A39" t="str">
        <f>'rockfish release'!A38</f>
        <v>SC</v>
      </c>
      <c r="B39">
        <f>'rockfish release'!B38</f>
        <v>2011</v>
      </c>
      <c r="C39" t="str">
        <f>'rockfish release'!C38</f>
        <v>WKMA</v>
      </c>
      <c r="D39">
        <f>'rockfish release'!D38</f>
        <v>399</v>
      </c>
      <c r="E39">
        <f>[1]logbook_release_forR!$F476</f>
        <v>78</v>
      </c>
      <c r="F39">
        <f>[1]logbook_release_forR!$G476</f>
        <v>28</v>
      </c>
      <c r="I39" s="13">
        <f t="shared" si="37"/>
        <v>28</v>
      </c>
      <c r="J39">
        <f t="shared" si="3"/>
        <v>0</v>
      </c>
      <c r="K39">
        <f t="shared" si="4"/>
        <v>0</v>
      </c>
      <c r="L39" s="6">
        <f t="shared" si="5"/>
        <v>0</v>
      </c>
      <c r="N39" s="2">
        <f>'rockfish release'!O38</f>
        <v>0</v>
      </c>
      <c r="O39">
        <f>'rockfish release'!P38</f>
        <v>11830.04579254597</v>
      </c>
      <c r="R39" s="30">
        <f>[4]logbook_release_forR!$N$442</f>
        <v>6.0257838000000001E-2</v>
      </c>
      <c r="S39" s="31">
        <f>[4]logbook_release_forR!$O$442</f>
        <v>1.121901E-3</v>
      </c>
      <c r="T39" s="13">
        <f t="shared" si="35"/>
        <v>0</v>
      </c>
      <c r="U39" s="14">
        <f t="shared" si="7"/>
        <v>56.227119766097047</v>
      </c>
      <c r="V39">
        <f t="shared" si="8"/>
        <v>7.4984744959289582</v>
      </c>
      <c r="W39" s="6">
        <f t="shared" si="9"/>
        <v>14.697010012020758</v>
      </c>
      <c r="Y39" s="13">
        <f t="shared" si="1"/>
        <v>28</v>
      </c>
      <c r="Z39">
        <f t="shared" si="2"/>
        <v>56.227119766097047</v>
      </c>
      <c r="AA39">
        <f t="shared" si="10"/>
        <v>7.4984744959289582</v>
      </c>
      <c r="AB39" s="6">
        <f t="shared" si="11"/>
        <v>14.697010012020758</v>
      </c>
      <c r="AC39" s="14">
        <f t="shared" si="36"/>
        <v>0.26780266056889135</v>
      </c>
    </row>
    <row r="40" spans="1:29" x14ac:dyDescent="0.3">
      <c r="A40" t="str">
        <f>'rockfish release'!A39</f>
        <v>SC</v>
      </c>
      <c r="B40">
        <f>'rockfish release'!B39</f>
        <v>2012</v>
      </c>
      <c r="C40" t="str">
        <f>'rockfish release'!C39</f>
        <v>WKMA</v>
      </c>
      <c r="D40">
        <f>'rockfish release'!D39</f>
        <v>630</v>
      </c>
      <c r="E40">
        <f>[1]logbook_release_forR!$F477</f>
        <v>109</v>
      </c>
      <c r="F40">
        <f>[1]logbook_release_forR!$G477</f>
        <v>74</v>
      </c>
      <c r="I40" s="13">
        <f t="shared" si="37"/>
        <v>74</v>
      </c>
      <c r="J40">
        <f t="shared" si="3"/>
        <v>0</v>
      </c>
      <c r="K40">
        <f t="shared" si="4"/>
        <v>0</v>
      </c>
      <c r="L40" s="6">
        <f t="shared" si="5"/>
        <v>0</v>
      </c>
      <c r="N40" s="2">
        <f>'rockfish release'!O39</f>
        <v>439.17471466198435</v>
      </c>
      <c r="O40">
        <f>'rockfish release'!P39</f>
        <v>167549.06067360454</v>
      </c>
      <c r="R40" s="30">
        <f>[4]logbook_release_forR!$N$442</f>
        <v>6.0257838000000001E-2</v>
      </c>
      <c r="S40" s="31">
        <f>[4]logbook_release_forR!$O$442</f>
        <v>1.121901E-3</v>
      </c>
      <c r="T40" s="13">
        <f t="shared" si="35"/>
        <v>26.463718809798078</v>
      </c>
      <c r="U40" s="14">
        <f t="shared" si="7"/>
        <v>1012.7312935324545</v>
      </c>
      <c r="V40">
        <f t="shared" si="8"/>
        <v>31.823439373085595</v>
      </c>
      <c r="W40" s="6">
        <f t="shared" si="9"/>
        <v>62.373941171247765</v>
      </c>
      <c r="Y40" s="13">
        <f t="shared" si="1"/>
        <v>100.46371880979808</v>
      </c>
      <c r="Z40">
        <f t="shared" si="2"/>
        <v>1012.7312935324545</v>
      </c>
      <c r="AA40">
        <f t="shared" si="10"/>
        <v>31.823439373085595</v>
      </c>
      <c r="AB40" s="6">
        <f t="shared" si="11"/>
        <v>62.373941171247765</v>
      </c>
      <c r="AC40" s="14">
        <f t="shared" si="36"/>
        <v>0.31676549255891073</v>
      </c>
    </row>
    <row r="41" spans="1:29" x14ac:dyDescent="0.3">
      <c r="A41" t="str">
        <f>'rockfish release'!A40</f>
        <v>SC</v>
      </c>
      <c r="B41">
        <f>'rockfish release'!B40</f>
        <v>2013</v>
      </c>
      <c r="C41" t="str">
        <f>'rockfish release'!C40</f>
        <v>WKMA</v>
      </c>
      <c r="D41">
        <f>'rockfish release'!D40</f>
        <v>951</v>
      </c>
      <c r="E41">
        <f>[1]logbook_release_forR!$F478</f>
        <v>81</v>
      </c>
      <c r="F41">
        <f>[1]logbook_release_forR!$G478</f>
        <v>56</v>
      </c>
      <c r="I41" s="13">
        <f t="shared" si="37"/>
        <v>56</v>
      </c>
      <c r="J41">
        <f t="shared" si="3"/>
        <v>0</v>
      </c>
      <c r="K41">
        <f t="shared" si="4"/>
        <v>0</v>
      </c>
      <c r="L41" s="6">
        <f t="shared" si="5"/>
        <v>0</v>
      </c>
      <c r="N41" s="2">
        <f>'rockfish release'!O40</f>
        <v>183.25839416058398</v>
      </c>
      <c r="O41">
        <f>'rockfish release'!P40</f>
        <v>131577.82735309211</v>
      </c>
      <c r="R41" s="30">
        <f>[4]logbook_release_forR!$N$442</f>
        <v>6.0257838000000001E-2</v>
      </c>
      <c r="S41" s="31">
        <f>[4]logbook_release_forR!$O$442</f>
        <v>1.121901E-3</v>
      </c>
      <c r="T41" s="13">
        <f t="shared" si="35"/>
        <v>11.042754627468616</v>
      </c>
      <c r="U41" s="14">
        <f t="shared" si="7"/>
        <v>663.05483178113082</v>
      </c>
      <c r="V41">
        <f t="shared" si="8"/>
        <v>25.749851102115734</v>
      </c>
      <c r="W41" s="6">
        <f t="shared" si="9"/>
        <v>50.469708160146837</v>
      </c>
      <c r="Y41" s="13">
        <f t="shared" si="1"/>
        <v>67.042754627468611</v>
      </c>
      <c r="Z41">
        <f t="shared" si="2"/>
        <v>663.05483178113082</v>
      </c>
      <c r="AA41">
        <f t="shared" si="10"/>
        <v>25.749851102115734</v>
      </c>
      <c r="AB41" s="6">
        <f t="shared" si="11"/>
        <v>50.469708160146837</v>
      </c>
      <c r="AC41" s="14">
        <f t="shared" si="36"/>
        <v>0.38408104268981752</v>
      </c>
    </row>
    <row r="42" spans="1:29" x14ac:dyDescent="0.3">
      <c r="A42" t="str">
        <f>'rockfish release'!A41</f>
        <v>SC</v>
      </c>
      <c r="B42">
        <f>'rockfish release'!B41</f>
        <v>2014</v>
      </c>
      <c r="C42" t="str">
        <f>'rockfish release'!C41</f>
        <v>WKMA</v>
      </c>
      <c r="D42">
        <f>'rockfish release'!D41</f>
        <v>1124</v>
      </c>
      <c r="E42">
        <f>[1]logbook_release_forR!$F479</f>
        <v>227</v>
      </c>
      <c r="F42">
        <f>[1]logbook_release_forR!$G479</f>
        <v>131</v>
      </c>
      <c r="I42" s="13">
        <f t="shared" si="37"/>
        <v>131</v>
      </c>
      <c r="J42">
        <f t="shared" si="3"/>
        <v>0</v>
      </c>
      <c r="K42">
        <f t="shared" si="4"/>
        <v>0</v>
      </c>
      <c r="L42" s="6">
        <f t="shared" si="5"/>
        <v>0</v>
      </c>
      <c r="N42" s="2">
        <f>'rockfish release'!O41</f>
        <v>2104.6711409395971</v>
      </c>
      <c r="O42">
        <f>'rockfish release'!P41</f>
        <v>8654136.7927434687</v>
      </c>
      <c r="R42" s="30">
        <f>[4]logbook_release_forR!$N$442</f>
        <v>6.0257838000000001E-2</v>
      </c>
      <c r="S42" s="31">
        <f>[4]logbook_release_forR!$O$442</f>
        <v>1.121901E-3</v>
      </c>
      <c r="T42" s="13">
        <f t="shared" si="35"/>
        <v>126.82293265401341</v>
      </c>
      <c r="U42" s="14">
        <f t="shared" si="7"/>
        <v>46101.934576935186</v>
      </c>
      <c r="V42">
        <f t="shared" si="8"/>
        <v>214.71361060010886</v>
      </c>
      <c r="W42" s="6">
        <f t="shared" si="9"/>
        <v>420.83867677621339</v>
      </c>
      <c r="Y42" s="13">
        <f t="shared" si="1"/>
        <v>257.82293265401341</v>
      </c>
      <c r="Z42">
        <f t="shared" si="2"/>
        <v>46101.934576935186</v>
      </c>
      <c r="AA42">
        <f t="shared" si="10"/>
        <v>214.71361060010886</v>
      </c>
      <c r="AB42" s="6">
        <f t="shared" si="11"/>
        <v>420.83867677621339</v>
      </c>
      <c r="AC42" s="14">
        <f t="shared" si="36"/>
        <v>0.83279485028682343</v>
      </c>
    </row>
    <row r="43" spans="1:29" x14ac:dyDescent="0.3">
      <c r="A43" t="str">
        <f>'rockfish release'!A42</f>
        <v>SC</v>
      </c>
      <c r="B43">
        <f>'rockfish release'!B42</f>
        <v>2015</v>
      </c>
      <c r="C43" t="str">
        <f>'rockfish release'!C42</f>
        <v>WKMA</v>
      </c>
      <c r="D43">
        <f>'rockfish release'!D42</f>
        <v>969</v>
      </c>
      <c r="E43">
        <f>[1]logbook_release_forR!$F480</f>
        <v>119</v>
      </c>
      <c r="F43">
        <f>[1]logbook_release_forR!$G480</f>
        <v>56</v>
      </c>
      <c r="I43" s="13">
        <f t="shared" si="37"/>
        <v>56</v>
      </c>
      <c r="J43">
        <f t="shared" si="3"/>
        <v>0</v>
      </c>
      <c r="K43">
        <f t="shared" si="4"/>
        <v>0</v>
      </c>
      <c r="L43" s="6">
        <f t="shared" si="5"/>
        <v>0</v>
      </c>
      <c r="N43" s="2">
        <f>'rockfish release'!O42</f>
        <v>153.04047619047628</v>
      </c>
      <c r="O43">
        <f>'rockfish release'!P42</f>
        <v>595552.41854615149</v>
      </c>
      <c r="R43" s="30">
        <f>[4]logbook_release_forR!$N$442</f>
        <v>6.0257838000000001E-2</v>
      </c>
      <c r="S43" s="31">
        <f>[4]logbook_release_forR!$O$442</f>
        <v>1.121901E-3</v>
      </c>
      <c r="T43" s="13">
        <f t="shared" si="35"/>
        <v>9.2218882217285767</v>
      </c>
      <c r="U43" s="14">
        <f t="shared" si="7"/>
        <v>2856.8823565003413</v>
      </c>
      <c r="V43">
        <f t="shared" si="8"/>
        <v>53.449811566555979</v>
      </c>
      <c r="W43" s="6">
        <f t="shared" si="9"/>
        <v>104.76163067044972</v>
      </c>
      <c r="Y43" s="13">
        <f t="shared" si="1"/>
        <v>65.221888221728577</v>
      </c>
      <c r="Z43">
        <f t="shared" si="2"/>
        <v>2856.8823565003413</v>
      </c>
      <c r="AA43">
        <f t="shared" si="10"/>
        <v>53.449811566555979</v>
      </c>
      <c r="AB43" s="6">
        <f t="shared" si="11"/>
        <v>104.76163067044972</v>
      </c>
      <c r="AC43" s="14">
        <f t="shared" si="36"/>
        <v>0.81950727008773183</v>
      </c>
    </row>
    <row r="44" spans="1:29" x14ac:dyDescent="0.3">
      <c r="A44" t="str">
        <f>'rockfish release'!A43</f>
        <v>SC</v>
      </c>
      <c r="B44">
        <f>'rockfish release'!B43</f>
        <v>2016</v>
      </c>
      <c r="C44" t="str">
        <f>'rockfish release'!C43</f>
        <v>WKMA</v>
      </c>
      <c r="D44">
        <f>'rockfish release'!D43</f>
        <v>1927</v>
      </c>
      <c r="E44">
        <f>[1]logbook_release_forR!$F481</f>
        <v>230</v>
      </c>
      <c r="F44">
        <f>[1]logbook_release_forR!$G481</f>
        <v>180</v>
      </c>
      <c r="I44" s="13">
        <f t="shared" si="37"/>
        <v>180</v>
      </c>
      <c r="J44">
        <f t="shared" si="3"/>
        <v>0</v>
      </c>
      <c r="K44">
        <f t="shared" si="4"/>
        <v>0</v>
      </c>
      <c r="L44" s="6">
        <f t="shared" si="5"/>
        <v>0</v>
      </c>
      <c r="N44" s="2">
        <f>'rockfish release'!O43</f>
        <v>1506.6358762886598</v>
      </c>
      <c r="O44">
        <f>'rockfish release'!P43</f>
        <v>4454979.5769547252</v>
      </c>
      <c r="R44" s="30">
        <f>[4]logbook_release_forR!$N$442</f>
        <v>6.0257838000000001E-2</v>
      </c>
      <c r="S44" s="31">
        <f>[4]logbook_release_forR!$O$442</f>
        <v>1.121901E-3</v>
      </c>
      <c r="T44" s="13">
        <f t="shared" si="35"/>
        <v>90.786620558390112</v>
      </c>
      <c r="U44" s="14">
        <f t="shared" si="7"/>
        <v>23720.769292757705</v>
      </c>
      <c r="V44">
        <f t="shared" si="8"/>
        <v>154.01548393832908</v>
      </c>
      <c r="W44" s="6">
        <f t="shared" si="9"/>
        <v>301.870348519125</v>
      </c>
      <c r="Y44" s="13">
        <f t="shared" si="1"/>
        <v>270.7866205583901</v>
      </c>
      <c r="Z44">
        <f t="shared" si="2"/>
        <v>23720.769292757705</v>
      </c>
      <c r="AA44">
        <f t="shared" si="10"/>
        <v>154.01548393832908</v>
      </c>
      <c r="AB44" s="6">
        <f t="shared" si="11"/>
        <v>301.870348519125</v>
      </c>
      <c r="AC44" s="14">
        <f t="shared" si="36"/>
        <v>0.56877065647015046</v>
      </c>
    </row>
    <row r="45" spans="1:29" x14ac:dyDescent="0.3">
      <c r="A45" t="str">
        <f>'rockfish release'!A44</f>
        <v>SC</v>
      </c>
      <c r="B45">
        <f>'rockfish release'!B44</f>
        <v>2017</v>
      </c>
      <c r="C45" t="str">
        <f>'rockfish release'!C44</f>
        <v>WKMA</v>
      </c>
      <c r="D45">
        <f>'rockfish release'!D44</f>
        <v>1190</v>
      </c>
      <c r="E45">
        <f>[1]logbook_release_forR!$F482</f>
        <v>94</v>
      </c>
      <c r="F45">
        <f>[1]logbook_release_forR!$G482</f>
        <v>48</v>
      </c>
      <c r="I45" s="13">
        <f t="shared" si="37"/>
        <v>48</v>
      </c>
      <c r="J45">
        <f t="shared" si="3"/>
        <v>0</v>
      </c>
      <c r="K45">
        <f t="shared" si="4"/>
        <v>0</v>
      </c>
      <c r="L45" s="6">
        <f t="shared" si="5"/>
        <v>0</v>
      </c>
      <c r="N45" s="2">
        <f>'rockfish release'!O44</f>
        <v>1291.6699029126212</v>
      </c>
      <c r="O45">
        <f>'rockfish release'!P44</f>
        <v>8189968.7775796074</v>
      </c>
      <c r="R45" s="30">
        <f>[4]logbook_release_forR!$N$442</f>
        <v>6.0257838000000001E-2</v>
      </c>
      <c r="S45" s="31">
        <f>[4]logbook_release_forR!$O$442</f>
        <v>1.121901E-3</v>
      </c>
      <c r="T45" s="13">
        <f t="shared" si="35"/>
        <v>77.833235759184461</v>
      </c>
      <c r="U45" s="14">
        <f t="shared" si="7"/>
        <v>40797.96057809818</v>
      </c>
      <c r="V45">
        <f t="shared" si="8"/>
        <v>201.9850503826909</v>
      </c>
      <c r="W45" s="6">
        <f t="shared" si="9"/>
        <v>395.89069875007414</v>
      </c>
      <c r="Y45" s="44">
        <f t="shared" si="1"/>
        <v>125.83323575918446</v>
      </c>
      <c r="Z45">
        <f t="shared" si="2"/>
        <v>40797.96057809818</v>
      </c>
      <c r="AA45">
        <f t="shared" si="10"/>
        <v>201.9850503826909</v>
      </c>
      <c r="AB45" s="6">
        <f t="shared" si="11"/>
        <v>395.89069875007414</v>
      </c>
      <c r="AC45" s="14">
        <f t="shared" si="36"/>
        <v>1.6051804530342308</v>
      </c>
    </row>
    <row r="46" spans="1:29" x14ac:dyDescent="0.3">
      <c r="A46" t="str">
        <f>'rockfish release'!A45</f>
        <v>SC</v>
      </c>
      <c r="B46">
        <f>'rockfish release'!B45</f>
        <v>2018</v>
      </c>
      <c r="C46" t="str">
        <f>'rockfish release'!C45</f>
        <v>WKMA</v>
      </c>
      <c r="D46">
        <f>'rockfish release'!D45</f>
        <v>1996</v>
      </c>
      <c r="E46">
        <f>[1]logbook_release_forR!$F483</f>
        <v>154</v>
      </c>
      <c r="F46">
        <f>[1]logbook_release_forR!$G483</f>
        <v>87</v>
      </c>
      <c r="I46" s="13">
        <f t="shared" si="37"/>
        <v>87</v>
      </c>
      <c r="J46">
        <f t="shared" si="3"/>
        <v>0</v>
      </c>
      <c r="K46">
        <f t="shared" si="4"/>
        <v>0</v>
      </c>
      <c r="L46" s="6">
        <f t="shared" si="5"/>
        <v>0</v>
      </c>
      <c r="N46" s="2">
        <f>'rockfish release'!O45</f>
        <v>482.92396907216471</v>
      </c>
      <c r="O46">
        <f>'rockfish release'!P45</f>
        <v>445031.13440802618</v>
      </c>
      <c r="R46" s="30">
        <f>[4]logbook_release_forR!$N$442</f>
        <v>6.0257838000000001E-2</v>
      </c>
      <c r="S46" s="31">
        <f>[4]logbook_release_forR!$O$442</f>
        <v>1.121901E-3</v>
      </c>
      <c r="T46" s="13">
        <f t="shared" si="35"/>
        <v>29.099954294667512</v>
      </c>
      <c r="U46" s="14">
        <f t="shared" si="7"/>
        <v>2376.8368268438012</v>
      </c>
      <c r="V46">
        <f t="shared" si="8"/>
        <v>48.752813527465278</v>
      </c>
      <c r="W46" s="6">
        <f t="shared" si="9"/>
        <v>95.555514513831938</v>
      </c>
      <c r="Y46" s="44">
        <f t="shared" si="1"/>
        <v>116.09995429466751</v>
      </c>
      <c r="Z46">
        <f t="shared" si="2"/>
        <v>2376.8368268438012</v>
      </c>
      <c r="AA46">
        <f t="shared" si="10"/>
        <v>48.752813527465278</v>
      </c>
      <c r="AB46" s="6">
        <f t="shared" si="11"/>
        <v>95.555514513831938</v>
      </c>
      <c r="AC46" s="14">
        <f t="shared" si="36"/>
        <v>0.41992103979410872</v>
      </c>
    </row>
    <row r="47" spans="1:29" x14ac:dyDescent="0.3">
      <c r="A47" t="str">
        <f>'rockfish release'!A46</f>
        <v>SC</v>
      </c>
      <c r="B47">
        <f>'rockfish release'!B46</f>
        <v>2019</v>
      </c>
      <c r="C47" t="str">
        <f>'rockfish release'!C46</f>
        <v>WKMA</v>
      </c>
      <c r="D47">
        <f>'rockfish release'!D46</f>
        <v>1190</v>
      </c>
      <c r="E47">
        <f>[1]logbook_release_forR!$F484</f>
        <v>94</v>
      </c>
      <c r="F47">
        <f>[1]logbook_release_forR!$G484</f>
        <v>48</v>
      </c>
      <c r="I47" s="13">
        <f t="shared" ref="I47:I49" si="38">F47</f>
        <v>48</v>
      </c>
      <c r="J47">
        <f t="shared" ref="J47:J49" si="39">(E47^2)*H47</f>
        <v>0</v>
      </c>
      <c r="L47" s="6"/>
      <c r="N47" s="2">
        <f>'rockfish release'!O46</f>
        <v>2986.5263861055446</v>
      </c>
      <c r="O47">
        <f>'rockfish release'!P46</f>
        <v>17108577.523271546</v>
      </c>
      <c r="R47" s="30">
        <f>[1]logbook_release_forR!$N$464</f>
        <v>5.8834859000000003E-2</v>
      </c>
      <c r="S47" s="31">
        <f>[1]logbook_release_forR!$O$464</f>
        <v>1.06069E-3</v>
      </c>
      <c r="T47" s="13">
        <f t="shared" ref="T47:T49" si="40">R47*N47</f>
        <v>175.71185882629928</v>
      </c>
      <c r="U47" s="14">
        <f t="shared" si="7"/>
        <v>86829.587962900347</v>
      </c>
      <c r="V47"/>
      <c r="W47" s="6"/>
      <c r="Y47" s="44">
        <f t="shared" ref="Y47:Y49" si="41">T47+I47</f>
        <v>223.71185882629928</v>
      </c>
      <c r="Z47">
        <f t="shared" ref="Z47:Z49" si="42">U47+J47</f>
        <v>86829.587962900347</v>
      </c>
      <c r="AA47">
        <f t="shared" ref="AA47:AA49" si="43">SQRT(Z47)</f>
        <v>294.66860701964902</v>
      </c>
      <c r="AB47" s="6">
        <f t="shared" ref="AB47:AB49" si="44">(1.96*AA47)</f>
        <v>577.55046975851201</v>
      </c>
      <c r="AC47" s="14">
        <f t="shared" si="36"/>
        <v>1.3171791990179833</v>
      </c>
    </row>
    <row r="48" spans="1:29" x14ac:dyDescent="0.3">
      <c r="A48" t="str">
        <f>'rockfish release'!A47</f>
        <v>SC</v>
      </c>
      <c r="B48">
        <f>'rockfish release'!B47</f>
        <v>2020</v>
      </c>
      <c r="C48" t="str">
        <f>'rockfish release'!C47</f>
        <v>WKMA</v>
      </c>
      <c r="D48">
        <f>'rockfish release'!D47</f>
        <v>1426</v>
      </c>
      <c r="E48">
        <v>79</v>
      </c>
      <c r="F48">
        <v>52</v>
      </c>
      <c r="I48" s="13">
        <f t="shared" si="38"/>
        <v>52</v>
      </c>
      <c r="J48">
        <f t="shared" si="39"/>
        <v>0</v>
      </c>
      <c r="K48">
        <f t="shared" ref="K48:K49" si="45">SQRT(J48)</f>
        <v>0</v>
      </c>
      <c r="L48" s="6">
        <f t="shared" ref="L48:L50" si="46">(1.96*K48)</f>
        <v>0</v>
      </c>
      <c r="N48" s="2">
        <f>'rockfish release'!O47</f>
        <v>254.80250783699057</v>
      </c>
      <c r="O48">
        <f>'rockfish release'!P47</f>
        <v>351595.75437687471</v>
      </c>
      <c r="R48" s="30">
        <v>5.7343577533630473E-2</v>
      </c>
      <c r="S48" s="31">
        <v>1.01613201079174E-3</v>
      </c>
      <c r="T48" s="13">
        <f t="shared" si="40"/>
        <v>14.611287363913956</v>
      </c>
      <c r="U48" s="14">
        <f t="shared" si="7"/>
        <v>1579.3867347962519</v>
      </c>
      <c r="V48">
        <f t="shared" ref="V48:V49" si="47">SQRT(U48)</f>
        <v>39.741498899717556</v>
      </c>
      <c r="W48" s="6">
        <f t="shared" ref="W48:W49" si="48">(1.96*V48)</f>
        <v>77.893337843446403</v>
      </c>
      <c r="Y48" s="13">
        <f t="shared" si="41"/>
        <v>66.611287363913959</v>
      </c>
      <c r="Z48">
        <f t="shared" si="42"/>
        <v>1579.3867347962519</v>
      </c>
      <c r="AA48">
        <f t="shared" si="43"/>
        <v>39.741498899717556</v>
      </c>
      <c r="AB48" s="6">
        <f t="shared" si="44"/>
        <v>77.893337843446403</v>
      </c>
      <c r="AC48" s="14">
        <f t="shared" ref="AC48:AC49" si="49">AA48/Y48</f>
        <v>0.59661808790152793</v>
      </c>
    </row>
    <row r="49" spans="1:29" x14ac:dyDescent="0.3">
      <c r="A49" t="str">
        <f>'rockfish release'!A48</f>
        <v>SC</v>
      </c>
      <c r="B49">
        <f>'rockfish release'!B48</f>
        <v>2021</v>
      </c>
      <c r="C49" t="str">
        <f>'rockfish release'!C48</f>
        <v>WKMA</v>
      </c>
      <c r="D49">
        <f>'rockfish release'!D48</f>
        <v>3063</v>
      </c>
      <c r="E49">
        <v>245</v>
      </c>
      <c r="F49">
        <v>145</v>
      </c>
      <c r="I49" s="13">
        <f t="shared" si="38"/>
        <v>145</v>
      </c>
      <c r="J49">
        <f t="shared" si="39"/>
        <v>0</v>
      </c>
      <c r="K49">
        <f t="shared" si="45"/>
        <v>0</v>
      </c>
      <c r="L49" s="6">
        <f t="shared" si="46"/>
        <v>0</v>
      </c>
      <c r="N49" s="2">
        <f>'rockfish release'!O48</f>
        <v>376.53766040543042</v>
      </c>
      <c r="O49">
        <f>'rockfish release'!P48</f>
        <v>299372.38015243434</v>
      </c>
      <c r="R49" s="30">
        <v>5.6718304558085457E-2</v>
      </c>
      <c r="S49" s="31">
        <v>9.5133165578004109E-4</v>
      </c>
      <c r="T49" s="13">
        <f t="shared" si="40"/>
        <v>21.356577700464157</v>
      </c>
      <c r="U49" s="14">
        <f t="shared" si="7"/>
        <v>1382.753594119476</v>
      </c>
      <c r="V49">
        <f t="shared" si="47"/>
        <v>37.18539490336866</v>
      </c>
      <c r="W49" s="6">
        <f t="shared" si="48"/>
        <v>72.88337401060258</v>
      </c>
      <c r="Y49" s="13">
        <f t="shared" si="41"/>
        <v>166.35657770046416</v>
      </c>
      <c r="Z49">
        <f t="shared" si="42"/>
        <v>1382.753594119476</v>
      </c>
      <c r="AA49">
        <f t="shared" si="43"/>
        <v>37.18539490336866</v>
      </c>
      <c r="AB49" s="6">
        <f t="shared" si="44"/>
        <v>72.88337401060258</v>
      </c>
      <c r="AC49" s="14">
        <f t="shared" si="49"/>
        <v>0.22352825128636261</v>
      </c>
    </row>
    <row r="50" spans="1:29" x14ac:dyDescent="0.3">
      <c r="A50" t="s">
        <v>147</v>
      </c>
      <c r="B50">
        <f>'rockfish release'!B49</f>
        <v>2022</v>
      </c>
      <c r="C50" t="str">
        <f>'rockfish release'!C49</f>
        <v>WKMA</v>
      </c>
      <c r="D50">
        <v>2391</v>
      </c>
      <c r="E50">
        <v>412</v>
      </c>
      <c r="F50">
        <v>263</v>
      </c>
      <c r="I50" s="13">
        <f t="shared" ref="I50" si="50">F50</f>
        <v>263</v>
      </c>
      <c r="J50">
        <f t="shared" ref="J50" si="51">(E50^2)*H50</f>
        <v>0</v>
      </c>
      <c r="L50" s="6">
        <f t="shared" si="46"/>
        <v>0</v>
      </c>
      <c r="N50" s="2">
        <f>'rockfish release'!O49</f>
        <v>965.84496753246731</v>
      </c>
      <c r="O50">
        <f>'rockfish release'!P49</f>
        <v>1734936.8837980451</v>
      </c>
      <c r="R50" s="30">
        <v>5.6718304558085457E-2</v>
      </c>
      <c r="S50" s="31">
        <v>9.5133165578004109E-4</v>
      </c>
      <c r="T50" s="13">
        <f t="shared" ref="T50" si="52">R50*N50</f>
        <v>54.781089024400643</v>
      </c>
      <c r="U50" s="14">
        <f t="shared" si="7"/>
        <v>8119.1893904738827</v>
      </c>
      <c r="V50">
        <f t="shared" ref="V50" si="53">SQRT(U50)</f>
        <v>90.106544659496748</v>
      </c>
      <c r="W50" s="6">
        <f t="shared" ref="W50" si="54">(1.96*V50)</f>
        <v>176.60882753261362</v>
      </c>
      <c r="Y50" s="13">
        <f t="shared" ref="Y50" si="55">T50+I50</f>
        <v>317.78108902440067</v>
      </c>
      <c r="Z50">
        <f t="shared" ref="Z50" si="56">U50+J50</f>
        <v>8119.1893904738827</v>
      </c>
      <c r="AA50">
        <f t="shared" ref="AA50" si="57">SQRT(Z50)</f>
        <v>90.106544659496748</v>
      </c>
      <c r="AB50" s="6">
        <f t="shared" ref="AB50" si="58">(1.96*AA50)</f>
        <v>176.60882753261362</v>
      </c>
      <c r="AC50" s="14">
        <f t="shared" ref="AC50" si="59">AA50/Y50</f>
        <v>0.28354910903014108</v>
      </c>
    </row>
    <row r="51" spans="1:29" x14ac:dyDescent="0.3">
      <c r="A51" t="str">
        <f>'rockfish release'!A50</f>
        <v>SC</v>
      </c>
      <c r="B51">
        <f>'rockfish release'!B50</f>
        <v>1999</v>
      </c>
      <c r="C51" t="str">
        <f>'rockfish release'!C50</f>
        <v>SKMA</v>
      </c>
      <c r="D51">
        <f>'rockfish release'!D50</f>
        <v>128</v>
      </c>
      <c r="E51">
        <f>[1]logbook_release_forR!$F485</f>
        <v>0</v>
      </c>
      <c r="F51">
        <f>[1]logbook_release_forR!$G485</f>
        <v>0</v>
      </c>
      <c r="I51" s="13">
        <f>F51</f>
        <v>0</v>
      </c>
      <c r="J51">
        <f t="shared" ref="J51:J58" si="60">(E51^2)*H51</f>
        <v>0</v>
      </c>
      <c r="K51">
        <f t="shared" si="4"/>
        <v>0</v>
      </c>
      <c r="L51" s="6">
        <f t="shared" si="5"/>
        <v>0</v>
      </c>
      <c r="N51" s="2">
        <f>'rockfish release'!O50</f>
        <v>48.285456153114154</v>
      </c>
      <c r="O51">
        <f>'rockfish release'!P50</f>
        <v>4812.3518198526954</v>
      </c>
      <c r="R51" s="30">
        <f>[4]logbook_release_forR!$N$462</f>
        <v>1.7498546E-2</v>
      </c>
      <c r="S51" s="31">
        <f>[4]logbook_release_forR!$O$462</f>
        <v>2.5618E-4</v>
      </c>
      <c r="T51" s="49">
        <f>R51*N51</f>
        <v>0.84492527562625108</v>
      </c>
      <c r="U51" s="14">
        <f t="shared" si="7"/>
        <v>3.3036460416132369</v>
      </c>
      <c r="V51">
        <f t="shared" si="8"/>
        <v>1.8175934753440433</v>
      </c>
      <c r="W51" s="6">
        <f t="shared" si="9"/>
        <v>3.5624832116743246</v>
      </c>
      <c r="Y51" s="44">
        <f t="shared" si="1"/>
        <v>0.84492527562625108</v>
      </c>
      <c r="Z51">
        <f>ABS(U51+J51)</f>
        <v>3.3036460416132369</v>
      </c>
      <c r="AA51">
        <f>SQRT(Z51)</f>
        <v>1.8175934753440433</v>
      </c>
      <c r="AB51" s="6">
        <f t="shared" si="11"/>
        <v>3.5624832116743246</v>
      </c>
      <c r="AC51" s="14">
        <f>AA51/Y51</f>
        <v>2.1511884278723454</v>
      </c>
    </row>
    <row r="52" spans="1:29" x14ac:dyDescent="0.3">
      <c r="A52" t="str">
        <f>'rockfish release'!A51</f>
        <v>SC</v>
      </c>
      <c r="B52">
        <f>'rockfish release'!B51</f>
        <v>2000</v>
      </c>
      <c r="C52" t="str">
        <f>'rockfish release'!C51</f>
        <v>SKMA</v>
      </c>
      <c r="D52">
        <f>'rockfish release'!D51</f>
        <v>101</v>
      </c>
      <c r="E52">
        <f>[1]logbook_release_forR!$F486</f>
        <v>25</v>
      </c>
      <c r="F52" t="str">
        <f>[1]logbook_release_forR!$G486</f>
        <v>NA</v>
      </c>
      <c r="G52" s="31">
        <f>[4]logbook_release_forR!$K$462</f>
        <v>0.48505452199999999</v>
      </c>
      <c r="H52" s="31">
        <f>[4]logbook_release_forR!$L$462</f>
        <v>0.175403851</v>
      </c>
      <c r="I52" s="13">
        <f t="shared" ref="I52:I57" si="61">E52*G52</f>
        <v>12.12636305</v>
      </c>
      <c r="J52" s="16">
        <f>(E52^2)*H52</f>
        <v>109.62740687500001</v>
      </c>
      <c r="K52">
        <f t="shared" si="4"/>
        <v>10.470310734405164</v>
      </c>
      <c r="L52" s="6">
        <f t="shared" si="5"/>
        <v>20.521809039434121</v>
      </c>
      <c r="N52" s="2">
        <f>'rockfish release'!O51</f>
        <v>38.100242745816644</v>
      </c>
      <c r="O52">
        <f>'rockfish release'!P51</f>
        <v>2996.2647042430017</v>
      </c>
      <c r="R52" s="30">
        <f>[4]logbook_release_forR!$N$462</f>
        <v>1.7498546E-2</v>
      </c>
      <c r="S52" s="31">
        <f>[4]logbook_release_forR!$O$462</f>
        <v>2.5618E-4</v>
      </c>
      <c r="T52" s="13">
        <f t="shared" si="35"/>
        <v>0.66669885029883891</v>
      </c>
      <c r="U52" s="14">
        <f t="shared" si="7"/>
        <v>2.0569148724668351</v>
      </c>
      <c r="V52">
        <f t="shared" si="8"/>
        <v>1.4341948516386591</v>
      </c>
      <c r="W52" s="6">
        <f t="shared" si="9"/>
        <v>2.8110219092117719</v>
      </c>
      <c r="Y52" s="44">
        <f t="shared" si="1"/>
        <v>12.79306190029884</v>
      </c>
      <c r="Z52">
        <f t="shared" ref="Z52:Z71" si="62">ABS(U52+J52)</f>
        <v>111.68432174746684</v>
      </c>
      <c r="AA52">
        <f t="shared" si="10"/>
        <v>10.568080324612737</v>
      </c>
      <c r="AB52" s="6">
        <f t="shared" si="11"/>
        <v>20.713437436240962</v>
      </c>
      <c r="AC52" s="14">
        <f t="shared" si="36"/>
        <v>0.82607904245080466</v>
      </c>
    </row>
    <row r="53" spans="1:29" x14ac:dyDescent="0.3">
      <c r="A53" t="str">
        <f>'rockfish release'!A52</f>
        <v>SC</v>
      </c>
      <c r="B53">
        <f>'rockfish release'!B52</f>
        <v>2001</v>
      </c>
      <c r="C53" t="str">
        <f>'rockfish release'!C52</f>
        <v>SKMA</v>
      </c>
      <c r="D53">
        <f>'rockfish release'!D52</f>
        <v>43</v>
      </c>
      <c r="E53">
        <f>[1]logbook_release_forR!$F487</f>
        <v>24</v>
      </c>
      <c r="F53" t="str">
        <f>[1]logbook_release_forR!$G487</f>
        <v>NA</v>
      </c>
      <c r="G53" s="31">
        <f>[4]logbook_release_forR!$K$462</f>
        <v>0.48505452199999999</v>
      </c>
      <c r="H53" s="31">
        <f>[4]logbook_release_forR!$L$462</f>
        <v>0.175403851</v>
      </c>
      <c r="I53" s="13">
        <f t="shared" si="61"/>
        <v>11.641308528</v>
      </c>
      <c r="J53">
        <f t="shared" si="60"/>
        <v>101.032618176</v>
      </c>
      <c r="K53">
        <f t="shared" si="4"/>
        <v>10.051498305028957</v>
      </c>
      <c r="L53" s="6">
        <f t="shared" si="5"/>
        <v>19.700936677856756</v>
      </c>
      <c r="N53" s="2">
        <f>'rockfish release'!O52</f>
        <v>16.220895426436783</v>
      </c>
      <c r="O53">
        <f>'rockfish release'!P52</f>
        <v>543.09317107590527</v>
      </c>
      <c r="R53" s="30">
        <f>[4]logbook_release_forR!$N$462</f>
        <v>1.7498546E-2</v>
      </c>
      <c r="S53" s="31">
        <f>[4]logbook_release_forR!$O$462</f>
        <v>2.5618E-4</v>
      </c>
      <c r="T53" s="13">
        <f t="shared" si="35"/>
        <v>0.28384208478069367</v>
      </c>
      <c r="U53" s="14">
        <f t="shared" si="7"/>
        <v>0.37282968328508753</v>
      </c>
      <c r="V53">
        <f t="shared" si="8"/>
        <v>0.61059780812338948</v>
      </c>
      <c r="W53" s="6">
        <f t="shared" si="9"/>
        <v>1.1967717039218433</v>
      </c>
      <c r="Y53" s="44">
        <f t="shared" si="1"/>
        <v>11.925150612780694</v>
      </c>
      <c r="Z53">
        <f t="shared" si="62"/>
        <v>101.40544785928509</v>
      </c>
      <c r="AA53">
        <f t="shared" si="10"/>
        <v>10.070027202509689</v>
      </c>
      <c r="AB53" s="6">
        <f t="shared" si="11"/>
        <v>19.737253316918988</v>
      </c>
      <c r="AC53" s="14">
        <f t="shared" si="36"/>
        <v>0.84443606034771668</v>
      </c>
    </row>
    <row r="54" spans="1:29" x14ac:dyDescent="0.3">
      <c r="A54" t="str">
        <f>'rockfish release'!A53</f>
        <v>SC</v>
      </c>
      <c r="B54">
        <f>'rockfish release'!B53</f>
        <v>2002</v>
      </c>
      <c r="C54" t="str">
        <f>'rockfish release'!C53</f>
        <v>SKMA</v>
      </c>
      <c r="D54">
        <f>'rockfish release'!D53</f>
        <v>62</v>
      </c>
      <c r="E54">
        <f>[1]logbook_release_forR!$F488</f>
        <v>0</v>
      </c>
      <c r="F54">
        <f>[1]logbook_release_forR!$G488</f>
        <v>0</v>
      </c>
      <c r="G54" s="31"/>
      <c r="H54" s="31"/>
      <c r="I54" s="13">
        <f t="shared" si="61"/>
        <v>0</v>
      </c>
      <c r="J54">
        <f t="shared" si="60"/>
        <v>0</v>
      </c>
      <c r="K54">
        <f t="shared" si="4"/>
        <v>0</v>
      </c>
      <c r="L54" s="6">
        <f t="shared" si="5"/>
        <v>0</v>
      </c>
      <c r="N54" s="2">
        <f>'rockfish release'!O53</f>
        <v>23.388267824164657</v>
      </c>
      <c r="O54">
        <f>'rockfish release'!P53</f>
        <v>1129.069848358994</v>
      </c>
      <c r="R54" s="30">
        <f>[4]logbook_release_forR!$N$462</f>
        <v>1.7498546E-2</v>
      </c>
      <c r="S54" s="31">
        <f>[4]logbook_release_forR!$O$462</f>
        <v>2.5618E-4</v>
      </c>
      <c r="T54" s="13">
        <f t="shared" si="35"/>
        <v>0.40926068038146518</v>
      </c>
      <c r="U54" s="14">
        <f t="shared" si="7"/>
        <v>0.77509859521248048</v>
      </c>
      <c r="V54">
        <f t="shared" si="8"/>
        <v>0.88039683961977078</v>
      </c>
      <c r="W54" s="6">
        <f t="shared" si="9"/>
        <v>1.7255778056547506</v>
      </c>
      <c r="Y54" s="44">
        <f t="shared" ref="Y54:Y127" si="63">T54+I54</f>
        <v>0.40926068038146518</v>
      </c>
      <c r="Z54">
        <f t="shared" si="62"/>
        <v>0.77509859521248048</v>
      </c>
      <c r="AA54">
        <f t="shared" si="10"/>
        <v>0.88039683961977078</v>
      </c>
      <c r="AB54" s="6">
        <f t="shared" si="11"/>
        <v>1.7255778056547506</v>
      </c>
      <c r="AC54" s="14">
        <f t="shared" si="36"/>
        <v>2.1511884278723459</v>
      </c>
    </row>
    <row r="55" spans="1:29" x14ac:dyDescent="0.3">
      <c r="A55" t="str">
        <f>'rockfish release'!A54</f>
        <v>SC</v>
      </c>
      <c r="B55">
        <f>'rockfish release'!B54</f>
        <v>2003</v>
      </c>
      <c r="C55" t="str">
        <f>'rockfish release'!C54</f>
        <v>SKMA</v>
      </c>
      <c r="D55">
        <f>'rockfish release'!D54</f>
        <v>137</v>
      </c>
      <c r="E55">
        <f>[1]logbook_release_forR!$F489</f>
        <v>0</v>
      </c>
      <c r="F55">
        <f>[1]logbook_release_forR!$G489</f>
        <v>0</v>
      </c>
      <c r="G55" s="31"/>
      <c r="H55" s="31"/>
      <c r="I55" s="13">
        <f t="shared" si="61"/>
        <v>0</v>
      </c>
      <c r="J55">
        <f t="shared" si="60"/>
        <v>0</v>
      </c>
      <c r="K55">
        <f t="shared" ref="K55:K127" si="64">SQRT(J55)</f>
        <v>0</v>
      </c>
      <c r="L55" s="6">
        <f t="shared" ref="L55:L127" si="65">(1.96*K55)</f>
        <v>0</v>
      </c>
      <c r="N55" s="2">
        <f>'rockfish release'!O54</f>
        <v>51.680527288879972</v>
      </c>
      <c r="O55">
        <f>'rockfish release'!P54</f>
        <v>5512.8803287851088</v>
      </c>
      <c r="R55" s="30">
        <f>[4]logbook_release_forR!$N$462</f>
        <v>1.7498546E-2</v>
      </c>
      <c r="S55" s="31">
        <f>[4]logbook_release_forR!$O$462</f>
        <v>2.5618E-4</v>
      </c>
      <c r="T55" s="13">
        <f t="shared" si="35"/>
        <v>0.90433408406872151</v>
      </c>
      <c r="U55" s="14">
        <f t="shared" si="7"/>
        <v>3.7845539889550066</v>
      </c>
      <c r="V55">
        <f t="shared" ref="V55:V127" si="66">SQRT(U55)</f>
        <v>1.9453930165791711</v>
      </c>
      <c r="W55" s="6">
        <f t="shared" ref="W55:W127" si="67">(1.96*V55)</f>
        <v>3.812970312495175</v>
      </c>
      <c r="Y55" s="44">
        <f t="shared" si="63"/>
        <v>0.90433408406872151</v>
      </c>
      <c r="Z55">
        <f t="shared" si="62"/>
        <v>3.7845539889550066</v>
      </c>
      <c r="AA55">
        <f t="shared" ref="AA55:AA127" si="68">SQRT(Z55)</f>
        <v>1.9453930165791711</v>
      </c>
      <c r="AB55" s="6">
        <f t="shared" ref="AB55:AB127" si="69">(1.96*AA55)</f>
        <v>3.812970312495175</v>
      </c>
      <c r="AC55" s="14">
        <f t="shared" si="36"/>
        <v>2.1511884278723459</v>
      </c>
    </row>
    <row r="56" spans="1:29" x14ac:dyDescent="0.3">
      <c r="A56" t="str">
        <f>'rockfish release'!A55</f>
        <v>SC</v>
      </c>
      <c r="B56">
        <f>'rockfish release'!B55</f>
        <v>2004</v>
      </c>
      <c r="C56" t="str">
        <f>'rockfish release'!C55</f>
        <v>SKMA</v>
      </c>
      <c r="D56">
        <f>'rockfish release'!D55</f>
        <v>26</v>
      </c>
      <c r="E56">
        <f>[1]logbook_release_forR!$F490</f>
        <v>1</v>
      </c>
      <c r="F56" t="str">
        <f>[1]logbook_release_forR!$G490</f>
        <v>NA</v>
      </c>
      <c r="G56" s="31">
        <f>[4]logbook_release_forR!$K$462</f>
        <v>0.48505452199999999</v>
      </c>
      <c r="H56" s="31">
        <f>[4]logbook_release_forR!$L$462</f>
        <v>0.175403851</v>
      </c>
      <c r="I56" s="13">
        <f t="shared" si="61"/>
        <v>0.48505452199999999</v>
      </c>
      <c r="J56">
        <f t="shared" si="60"/>
        <v>0.175403851</v>
      </c>
      <c r="K56">
        <f t="shared" si="64"/>
        <v>0.41881242937620655</v>
      </c>
      <c r="L56" s="6">
        <f t="shared" si="65"/>
        <v>0.82087236157736487</v>
      </c>
      <c r="N56" s="2">
        <f>'rockfish release'!O55</f>
        <v>9.8079832811013077</v>
      </c>
      <c r="O56">
        <f>'rockfish release'!P55</f>
        <v>198.55650819216442</v>
      </c>
      <c r="R56" s="30">
        <f>[4]logbook_release_forR!$N$462</f>
        <v>1.7498546E-2</v>
      </c>
      <c r="S56" s="31">
        <f>[4]logbook_release_forR!$O$462</f>
        <v>2.5618E-4</v>
      </c>
      <c r="T56" s="13">
        <f t="shared" si="35"/>
        <v>0.17162544661158216</v>
      </c>
      <c r="U56" s="14">
        <f t="shared" si="7"/>
        <v>0.13630766138492112</v>
      </c>
      <c r="V56">
        <f t="shared" si="66"/>
        <v>0.36919867467925871</v>
      </c>
      <c r="W56" s="6">
        <f t="shared" si="67"/>
        <v>0.7236294023713471</v>
      </c>
      <c r="Y56" s="44">
        <f t="shared" si="63"/>
        <v>0.65667996861158218</v>
      </c>
      <c r="Z56">
        <f t="shared" si="62"/>
        <v>0.31171151238492112</v>
      </c>
      <c r="AA56">
        <f t="shared" si="68"/>
        <v>0.55831130418873043</v>
      </c>
      <c r="AB56" s="6">
        <f t="shared" si="69"/>
        <v>1.0942901562099117</v>
      </c>
      <c r="AC56" s="14">
        <f t="shared" si="36"/>
        <v>0.85020303781942286</v>
      </c>
    </row>
    <row r="57" spans="1:29" x14ac:dyDescent="0.3">
      <c r="A57" t="str">
        <f>'rockfish release'!A56</f>
        <v>SC</v>
      </c>
      <c r="B57">
        <f>'rockfish release'!B56</f>
        <v>2005</v>
      </c>
      <c r="C57" t="str">
        <f>'rockfish release'!C56</f>
        <v>SKMA</v>
      </c>
      <c r="D57">
        <f>'rockfish release'!D56</f>
        <v>112</v>
      </c>
      <c r="E57">
        <f>[1]logbook_release_forR!$F491</f>
        <v>4</v>
      </c>
      <c r="F57" t="str">
        <f>[1]logbook_release_forR!$G491</f>
        <v>NA</v>
      </c>
      <c r="G57" s="31">
        <f>[4]logbook_release_forR!$K$462</f>
        <v>0.48505452199999999</v>
      </c>
      <c r="H57" s="31">
        <f>[4]logbook_release_forR!$L$462</f>
        <v>0.175403851</v>
      </c>
      <c r="I57" s="13">
        <f t="shared" si="61"/>
        <v>1.940218088</v>
      </c>
      <c r="J57">
        <f t="shared" si="60"/>
        <v>2.806461616</v>
      </c>
      <c r="K57">
        <f t="shared" si="64"/>
        <v>1.6752497175048262</v>
      </c>
      <c r="L57" s="6">
        <f t="shared" si="65"/>
        <v>3.2834894463094595</v>
      </c>
      <c r="N57" s="2">
        <f>'rockfish release'!O56</f>
        <v>42.249774133974881</v>
      </c>
      <c r="O57">
        <f>'rockfish release'!P56</f>
        <v>3684.45686207472</v>
      </c>
      <c r="R57" s="30">
        <f>[4]logbook_release_forR!$N$462</f>
        <v>1.7498546E-2</v>
      </c>
      <c r="S57" s="31">
        <f>[4]logbook_release_forR!$O$462</f>
        <v>2.5618E-4</v>
      </c>
      <c r="T57" s="13">
        <f t="shared" si="35"/>
        <v>0.73930961617296964</v>
      </c>
      <c r="U57" s="14">
        <f t="shared" si="7"/>
        <v>2.5293540006101343</v>
      </c>
      <c r="V57">
        <f t="shared" si="66"/>
        <v>1.5903942909260378</v>
      </c>
      <c r="W57" s="6">
        <f t="shared" si="67"/>
        <v>3.1171728102150342</v>
      </c>
      <c r="Y57" s="44">
        <f t="shared" si="63"/>
        <v>2.6795277041729695</v>
      </c>
      <c r="Z57">
        <f t="shared" si="62"/>
        <v>5.3358156166101338</v>
      </c>
      <c r="AA57">
        <f t="shared" si="68"/>
        <v>2.3099384443335569</v>
      </c>
      <c r="AB57" s="6">
        <f t="shared" si="69"/>
        <v>4.5274793508937714</v>
      </c>
      <c r="AC57" s="14">
        <f t="shared" si="36"/>
        <v>0.86206925225522701</v>
      </c>
    </row>
    <row r="58" spans="1:29" x14ac:dyDescent="0.3">
      <c r="A58" t="str">
        <f>'rockfish release'!A57</f>
        <v>SC</v>
      </c>
      <c r="B58">
        <f>'rockfish release'!B57</f>
        <v>2006</v>
      </c>
      <c r="C58" t="str">
        <f>'rockfish release'!C57</f>
        <v>SKMA</v>
      </c>
      <c r="D58">
        <f>'rockfish release'!D57</f>
        <v>80</v>
      </c>
      <c r="E58">
        <f>[1]logbook_release_forR!$F492</f>
        <v>3</v>
      </c>
      <c r="F58">
        <f>[1]logbook_release_forR!$G492</f>
        <v>1</v>
      </c>
      <c r="G58" s="30"/>
      <c r="H58" s="31"/>
      <c r="I58" s="13">
        <f t="shared" ref="I58:I64" si="70">F58</f>
        <v>1</v>
      </c>
      <c r="J58">
        <f t="shared" si="60"/>
        <v>0</v>
      </c>
      <c r="K58">
        <f t="shared" si="64"/>
        <v>0</v>
      </c>
      <c r="L58" s="6">
        <f t="shared" si="65"/>
        <v>0</v>
      </c>
      <c r="N58" s="2">
        <f>'rockfish release'!O57</f>
        <v>30.178410095696336</v>
      </c>
      <c r="O58">
        <f>'rockfish release'!P57</f>
        <v>1879.8249296299591</v>
      </c>
      <c r="R58" s="30">
        <f>[4]logbook_release_forR!$N$462</f>
        <v>1.7498546E-2</v>
      </c>
      <c r="S58" s="31">
        <f>[4]logbook_release_forR!$O$462</f>
        <v>2.5618E-4</v>
      </c>
      <c r="T58" s="13">
        <f t="shared" si="35"/>
        <v>0.52807829726640676</v>
      </c>
      <c r="U58" s="14">
        <f t="shared" si="7"/>
        <v>1.2904867350051705</v>
      </c>
      <c r="V58">
        <f t="shared" si="66"/>
        <v>1.1359959220900269</v>
      </c>
      <c r="W58" s="6">
        <f t="shared" si="67"/>
        <v>2.2265520072964526</v>
      </c>
      <c r="Y58" s="44">
        <f t="shared" si="63"/>
        <v>1.5280782972664069</v>
      </c>
      <c r="Z58">
        <f t="shared" si="62"/>
        <v>1.2904867350051705</v>
      </c>
      <c r="AA58">
        <f t="shared" si="68"/>
        <v>1.1359959220900269</v>
      </c>
      <c r="AB58" s="6">
        <f t="shared" si="69"/>
        <v>2.2265520072964526</v>
      </c>
      <c r="AC58" s="14">
        <f t="shared" si="36"/>
        <v>0.7434147347830411</v>
      </c>
    </row>
    <row r="59" spans="1:29" x14ac:dyDescent="0.3">
      <c r="A59" t="str">
        <f>'rockfish release'!A58</f>
        <v>SC</v>
      </c>
      <c r="B59">
        <f>'rockfish release'!B58</f>
        <v>2007</v>
      </c>
      <c r="C59" t="str">
        <f>'rockfish release'!C58</f>
        <v>SKMA</v>
      </c>
      <c r="D59">
        <f>'rockfish release'!D58</f>
        <v>474</v>
      </c>
      <c r="E59">
        <f>[1]logbook_release_forR!$F493</f>
        <v>19</v>
      </c>
      <c r="F59">
        <f>[1]logbook_release_forR!$G493</f>
        <v>2</v>
      </c>
      <c r="G59" s="30"/>
      <c r="H59" s="31"/>
      <c r="I59" s="13">
        <f t="shared" si="70"/>
        <v>2</v>
      </c>
      <c r="J59">
        <f t="shared" ref="J59:J118" si="71">(E59^2)*H59</f>
        <v>0</v>
      </c>
      <c r="K59">
        <f t="shared" si="64"/>
        <v>0</v>
      </c>
      <c r="L59" s="6">
        <f t="shared" si="65"/>
        <v>0</v>
      </c>
      <c r="N59" s="2">
        <f>'rockfish release'!O58</f>
        <v>178.80707981700084</v>
      </c>
      <c r="O59">
        <f>'rockfish release'!P58</f>
        <v>65992.429045240729</v>
      </c>
      <c r="R59" s="30">
        <f>[4]logbook_release_forR!$N$462</f>
        <v>1.7498546E-2</v>
      </c>
      <c r="S59" s="31">
        <f>[4]logbook_release_forR!$O$462</f>
        <v>2.5618E-4</v>
      </c>
      <c r="T59" s="13">
        <f t="shared" si="35"/>
        <v>3.1288639113034606</v>
      </c>
      <c r="U59" s="14">
        <f t="shared" si="7"/>
        <v>45.303343386565892</v>
      </c>
      <c r="V59">
        <f t="shared" si="66"/>
        <v>6.7307758383834093</v>
      </c>
      <c r="W59" s="6">
        <f t="shared" si="67"/>
        <v>13.192320643231483</v>
      </c>
      <c r="Y59" s="44">
        <f t="shared" si="63"/>
        <v>5.1288639113034602</v>
      </c>
      <c r="Z59">
        <f t="shared" si="62"/>
        <v>45.303343386565892</v>
      </c>
      <c r="AA59">
        <f t="shared" si="68"/>
        <v>6.7307758383834093</v>
      </c>
      <c r="AB59" s="6">
        <f t="shared" si="69"/>
        <v>13.192320643231483</v>
      </c>
      <c r="AC59" s="14">
        <f t="shared" si="36"/>
        <v>1.312332702677002</v>
      </c>
    </row>
    <row r="60" spans="1:29" x14ac:dyDescent="0.3">
      <c r="A60" t="str">
        <f>'rockfish release'!A59</f>
        <v>SC</v>
      </c>
      <c r="B60">
        <f>'rockfish release'!B59</f>
        <v>2008</v>
      </c>
      <c r="C60" t="str">
        <f>'rockfish release'!C59</f>
        <v>SKMA</v>
      </c>
      <c r="D60">
        <f>'rockfish release'!D59</f>
        <v>822</v>
      </c>
      <c r="E60">
        <f>[1]logbook_release_forR!$F494</f>
        <v>17</v>
      </c>
      <c r="F60">
        <f>[1]logbook_release_forR!$G494</f>
        <v>0</v>
      </c>
      <c r="G60" s="30"/>
      <c r="H60" s="31"/>
      <c r="I60" s="13">
        <f t="shared" si="70"/>
        <v>0</v>
      </c>
      <c r="J60">
        <f t="shared" si="71"/>
        <v>0</v>
      </c>
      <c r="K60">
        <f t="shared" si="64"/>
        <v>0</v>
      </c>
      <c r="L60" s="6">
        <f t="shared" si="65"/>
        <v>0</v>
      </c>
      <c r="N60" s="2">
        <f>'rockfish release'!O59</f>
        <v>310.08316373327989</v>
      </c>
      <c r="O60">
        <f>'rockfish release'!P59</f>
        <v>198463.69183626396</v>
      </c>
      <c r="R60" s="30">
        <f>[4]logbook_release_forR!$N$462</f>
        <v>1.7498546E-2</v>
      </c>
      <c r="S60" s="31">
        <f>[4]logbook_release_forR!$O$462</f>
        <v>2.5618E-4</v>
      </c>
      <c r="T60" s="13">
        <f t="shared" si="35"/>
        <v>5.4260045044123295</v>
      </c>
      <c r="U60" s="14">
        <f t="shared" si="7"/>
        <v>136.24394360238028</v>
      </c>
      <c r="V60">
        <f t="shared" si="66"/>
        <v>11.672358099475028</v>
      </c>
      <c r="W60" s="6">
        <f t="shared" si="67"/>
        <v>22.877821874971055</v>
      </c>
      <c r="Y60" s="44">
        <f t="shared" si="63"/>
        <v>5.4260045044123295</v>
      </c>
      <c r="Z60">
        <f t="shared" si="62"/>
        <v>136.24394360238028</v>
      </c>
      <c r="AA60">
        <f t="shared" si="68"/>
        <v>11.672358099475028</v>
      </c>
      <c r="AB60" s="6">
        <f t="shared" si="69"/>
        <v>22.877821874971055</v>
      </c>
      <c r="AC60" s="14">
        <f t="shared" si="36"/>
        <v>2.1511884278723463</v>
      </c>
    </row>
    <row r="61" spans="1:29" x14ac:dyDescent="0.3">
      <c r="A61" t="str">
        <f>'rockfish release'!A60</f>
        <v>SC</v>
      </c>
      <c r="B61">
        <f>'rockfish release'!B60</f>
        <v>2009</v>
      </c>
      <c r="C61" t="str">
        <f>'rockfish release'!C60</f>
        <v>SKMA</v>
      </c>
      <c r="D61">
        <f>'rockfish release'!D60</f>
        <v>338</v>
      </c>
      <c r="E61">
        <f>[1]logbook_release_forR!$F495</f>
        <v>3</v>
      </c>
      <c r="F61">
        <f>[1]logbook_release_forR!$G495</f>
        <v>3</v>
      </c>
      <c r="H61" s="16"/>
      <c r="I61" s="13">
        <f t="shared" si="70"/>
        <v>3</v>
      </c>
      <c r="J61">
        <f t="shared" si="71"/>
        <v>0</v>
      </c>
      <c r="K61">
        <f t="shared" si="64"/>
        <v>0</v>
      </c>
      <c r="L61" s="6">
        <f t="shared" si="65"/>
        <v>0</v>
      </c>
      <c r="N61" s="2">
        <f>'rockfish release'!O60</f>
        <v>127.50378265431704</v>
      </c>
      <c r="O61">
        <f>'rockfish release'!P60</f>
        <v>33556.049884475782</v>
      </c>
      <c r="R61" s="30">
        <f>[4]logbook_release_forR!$N$462</f>
        <v>1.7498546E-2</v>
      </c>
      <c r="S61" s="31">
        <f>[4]logbook_release_forR!$O$462</f>
        <v>2.5618E-4</v>
      </c>
      <c r="T61" s="13">
        <f t="shared" si="35"/>
        <v>2.2311308059505688</v>
      </c>
      <c r="U61" s="14">
        <f t="shared" si="7"/>
        <v>23.03599477405167</v>
      </c>
      <c r="V61">
        <f t="shared" si="66"/>
        <v>4.7995827708303631</v>
      </c>
      <c r="W61" s="6">
        <f t="shared" si="67"/>
        <v>9.4071822308275124</v>
      </c>
      <c r="Y61" s="44">
        <f t="shared" si="63"/>
        <v>5.2311308059505688</v>
      </c>
      <c r="Z61">
        <f t="shared" si="62"/>
        <v>23.03599477405167</v>
      </c>
      <c r="AA61">
        <f t="shared" si="68"/>
        <v>4.7995827708303631</v>
      </c>
      <c r="AB61" s="6">
        <f t="shared" si="69"/>
        <v>9.4071822308275124</v>
      </c>
      <c r="AC61" s="14">
        <f t="shared" si="36"/>
        <v>0.91750387227379082</v>
      </c>
    </row>
    <row r="62" spans="1:29" x14ac:dyDescent="0.3">
      <c r="A62" t="str">
        <f>'rockfish release'!A61</f>
        <v>SC</v>
      </c>
      <c r="B62">
        <f>'rockfish release'!B61</f>
        <v>2010</v>
      </c>
      <c r="C62" t="str">
        <f>'rockfish release'!C61</f>
        <v>SKMA</v>
      </c>
      <c r="D62">
        <f>'rockfish release'!D61</f>
        <v>191</v>
      </c>
      <c r="E62">
        <f>[1]logbook_release_forR!$F496</f>
        <v>81</v>
      </c>
      <c r="F62">
        <f>[1]logbook_release_forR!$G496</f>
        <v>0</v>
      </c>
      <c r="H62" s="16"/>
      <c r="I62" s="13">
        <f t="shared" si="70"/>
        <v>0</v>
      </c>
      <c r="J62">
        <f t="shared" si="71"/>
        <v>0</v>
      </c>
      <c r="K62">
        <f t="shared" si="64"/>
        <v>0</v>
      </c>
      <c r="L62" s="6">
        <f t="shared" si="65"/>
        <v>0</v>
      </c>
      <c r="N62" s="2">
        <f>'rockfish release'!O61</f>
        <v>72.050954103475021</v>
      </c>
      <c r="O62">
        <f>'rockfish release'!P61</f>
        <v>10715.295821536021</v>
      </c>
      <c r="R62" s="30">
        <f>[4]logbook_release_forR!$N$462</f>
        <v>1.7498546E-2</v>
      </c>
      <c r="S62" s="31">
        <f>[4]logbook_release_forR!$O$462</f>
        <v>2.5618E-4</v>
      </c>
      <c r="T62" s="13">
        <f t="shared" si="35"/>
        <v>1.2607869347235465</v>
      </c>
      <c r="U62" s="14">
        <f t="shared" si="7"/>
        <v>7.3559760280818169</v>
      </c>
      <c r="V62">
        <f t="shared" si="66"/>
        <v>2.7121902639899393</v>
      </c>
      <c r="W62" s="6">
        <f t="shared" si="67"/>
        <v>5.3158929174202809</v>
      </c>
      <c r="Y62" s="44">
        <f t="shared" si="63"/>
        <v>1.2607869347235465</v>
      </c>
      <c r="Z62">
        <f t="shared" si="62"/>
        <v>7.3559760280818169</v>
      </c>
      <c r="AA62">
        <f t="shared" si="68"/>
        <v>2.7121902639899393</v>
      </c>
      <c r="AB62" s="6">
        <f t="shared" si="69"/>
        <v>5.3158929174202809</v>
      </c>
      <c r="AC62" s="14">
        <f t="shared" si="36"/>
        <v>2.1511884278723454</v>
      </c>
    </row>
    <row r="63" spans="1:29" x14ac:dyDescent="0.3">
      <c r="A63" t="str">
        <f>'rockfish release'!A62</f>
        <v>SC</v>
      </c>
      <c r="B63">
        <f>'rockfish release'!B62</f>
        <v>2011</v>
      </c>
      <c r="C63" t="str">
        <f>'rockfish release'!C62</f>
        <v>SKMA</v>
      </c>
      <c r="D63">
        <f>'rockfish release'!D62</f>
        <v>231</v>
      </c>
      <c r="E63">
        <f>[1]logbook_release_forR!$F497</f>
        <v>11</v>
      </c>
      <c r="F63">
        <f>[1]logbook_release_forR!$G497</f>
        <v>2</v>
      </c>
      <c r="H63" s="16"/>
      <c r="I63" s="13">
        <f t="shared" si="70"/>
        <v>2</v>
      </c>
      <c r="J63">
        <f t="shared" si="71"/>
        <v>0</v>
      </c>
      <c r="K63">
        <f t="shared" si="64"/>
        <v>0</v>
      </c>
      <c r="L63" s="6">
        <f t="shared" si="65"/>
        <v>0</v>
      </c>
      <c r="N63" s="2">
        <f>'rockfish release'!O62</f>
        <v>0</v>
      </c>
      <c r="O63">
        <f>'rockfish release'!P62</f>
        <v>3965.1954041497575</v>
      </c>
      <c r="R63" s="30">
        <f>[4]logbook_release_forR!$N$462</f>
        <v>1.7498546E-2</v>
      </c>
      <c r="S63" s="31">
        <f>[4]logbook_release_forR!$O$462</f>
        <v>2.5618E-4</v>
      </c>
      <c r="T63" s="13">
        <f t="shared" si="35"/>
        <v>0</v>
      </c>
      <c r="U63" s="14">
        <f t="shared" si="7"/>
        <v>2.2299430707447141</v>
      </c>
      <c r="V63">
        <f t="shared" si="66"/>
        <v>1.4932993908606251</v>
      </c>
      <c r="W63" s="6">
        <f t="shared" si="67"/>
        <v>2.9268668060868253</v>
      </c>
      <c r="Y63" s="44">
        <f t="shared" si="63"/>
        <v>2</v>
      </c>
      <c r="Z63">
        <f t="shared" si="62"/>
        <v>2.2299430707447141</v>
      </c>
      <c r="AA63">
        <f t="shared" si="68"/>
        <v>1.4932993908606251</v>
      </c>
      <c r="AB63" s="6">
        <f t="shared" si="69"/>
        <v>2.9268668060868253</v>
      </c>
      <c r="AC63" s="14">
        <f t="shared" si="36"/>
        <v>0.74664969543031257</v>
      </c>
    </row>
    <row r="64" spans="1:29" x14ac:dyDescent="0.3">
      <c r="A64" t="str">
        <f>'rockfish release'!A63</f>
        <v>SC</v>
      </c>
      <c r="B64">
        <f>'rockfish release'!B63</f>
        <v>2012</v>
      </c>
      <c r="C64" t="str">
        <f>'rockfish release'!C63</f>
        <v>SKMA</v>
      </c>
      <c r="D64">
        <f>'rockfish release'!D63</f>
        <v>134</v>
      </c>
      <c r="E64">
        <f>[1]logbook_release_forR!$F498</f>
        <v>16</v>
      </c>
      <c r="F64">
        <f>[1]logbook_release_forR!$G498</f>
        <v>4</v>
      </c>
      <c r="H64" s="16"/>
      <c r="I64" s="13">
        <f t="shared" si="70"/>
        <v>4</v>
      </c>
      <c r="J64">
        <f t="shared" si="71"/>
        <v>0</v>
      </c>
      <c r="K64">
        <f t="shared" si="64"/>
        <v>0</v>
      </c>
      <c r="L64" s="6">
        <f t="shared" si="65"/>
        <v>0</v>
      </c>
      <c r="N64" s="2">
        <f>'rockfish release'!O63</f>
        <v>93.411764705882376</v>
      </c>
      <c r="O64">
        <f>'rockfish release'!P63</f>
        <v>7580.0225080756945</v>
      </c>
      <c r="R64" s="30">
        <f>[4]logbook_release_forR!$N$462</f>
        <v>1.7498546E-2</v>
      </c>
      <c r="S64" s="31">
        <f>[4]logbook_release_forR!$O$462</f>
        <v>2.5618E-4</v>
      </c>
      <c r="T64" s="13">
        <f t="shared" si="35"/>
        <v>1.6345700616470593</v>
      </c>
      <c r="U64" s="14">
        <f t="shared" si="7"/>
        <v>6.4982109573775944</v>
      </c>
      <c r="V64">
        <f t="shared" si="66"/>
        <v>2.5491588725259149</v>
      </c>
      <c r="W64" s="6">
        <f t="shared" si="67"/>
        <v>4.9963513901507932</v>
      </c>
      <c r="Y64" s="44">
        <f t="shared" si="63"/>
        <v>5.6345700616470591</v>
      </c>
      <c r="Z64">
        <f t="shared" si="62"/>
        <v>6.4982109573775944</v>
      </c>
      <c r="AA64">
        <f t="shared" si="68"/>
        <v>2.5491588725259149</v>
      </c>
      <c r="AB64" s="6">
        <f t="shared" si="69"/>
        <v>4.9963513901507932</v>
      </c>
      <c r="AC64" s="14">
        <f t="shared" si="36"/>
        <v>0.45241408743451883</v>
      </c>
    </row>
    <row r="65" spans="1:29" x14ac:dyDescent="0.3">
      <c r="A65" t="str">
        <f>'rockfish release'!A64</f>
        <v>SC</v>
      </c>
      <c r="B65">
        <f>'rockfish release'!B64</f>
        <v>2013</v>
      </c>
      <c r="C65" t="str">
        <f>'rockfish release'!C64</f>
        <v>SKMA</v>
      </c>
      <c r="D65">
        <f>'rockfish release'!D64</f>
        <v>201</v>
      </c>
      <c r="E65">
        <f>[1]logbook_release_forR!$F499</f>
        <v>10</v>
      </c>
      <c r="F65">
        <f>[1]logbook_release_forR!$G499</f>
        <v>7</v>
      </c>
      <c r="H65" s="16"/>
      <c r="I65" s="13">
        <f t="shared" ref="I65:I70" si="72">F65</f>
        <v>7</v>
      </c>
      <c r="J65">
        <f t="shared" si="71"/>
        <v>0</v>
      </c>
      <c r="K65">
        <f t="shared" si="64"/>
        <v>0</v>
      </c>
      <c r="L65" s="6">
        <f t="shared" si="65"/>
        <v>0</v>
      </c>
      <c r="N65" s="2">
        <f>'rockfish release'!O64</f>
        <v>38.732846715328463</v>
      </c>
      <c r="O65">
        <f>'rockfish release'!P64</f>
        <v>5877.7862948982529</v>
      </c>
      <c r="R65" s="30">
        <f>[4]logbook_release_forR!$N$462</f>
        <v>1.7498546E-2</v>
      </c>
      <c r="S65" s="31">
        <f>[4]logbook_release_forR!$O$462</f>
        <v>2.5618E-4</v>
      </c>
      <c r="T65" s="13">
        <f t="shared" si="35"/>
        <v>0.67776849995912403</v>
      </c>
      <c r="U65" s="14">
        <f t="shared" si="7"/>
        <v>3.6898740338923619</v>
      </c>
      <c r="V65">
        <f t="shared" si="66"/>
        <v>1.9209044832818631</v>
      </c>
      <c r="W65" s="6">
        <f t="shared" si="67"/>
        <v>3.7649727872324519</v>
      </c>
      <c r="Y65" s="44">
        <f t="shared" si="63"/>
        <v>7.6777684999591242</v>
      </c>
      <c r="Z65">
        <f t="shared" si="62"/>
        <v>3.6898740338923619</v>
      </c>
      <c r="AA65">
        <f t="shared" si="68"/>
        <v>1.9209044832818631</v>
      </c>
      <c r="AB65" s="6">
        <f t="shared" si="69"/>
        <v>3.7649727872324519</v>
      </c>
      <c r="AC65" s="14">
        <f t="shared" si="36"/>
        <v>0.25019046657789823</v>
      </c>
    </row>
    <row r="66" spans="1:29" x14ac:dyDescent="0.3">
      <c r="A66" t="str">
        <f>'rockfish release'!A65</f>
        <v>SC</v>
      </c>
      <c r="B66">
        <f>'rockfish release'!B65</f>
        <v>2014</v>
      </c>
      <c r="C66" t="str">
        <f>'rockfish release'!C65</f>
        <v>SKMA</v>
      </c>
      <c r="D66">
        <f>'rockfish release'!D65</f>
        <v>237</v>
      </c>
      <c r="E66">
        <f>[1]logbook_release_forR!$F500</f>
        <v>51</v>
      </c>
      <c r="F66">
        <f>[1]logbook_release_forR!$G500</f>
        <v>12</v>
      </c>
      <c r="H66" s="16"/>
      <c r="I66" s="13">
        <f t="shared" si="72"/>
        <v>12</v>
      </c>
      <c r="J66">
        <f t="shared" si="71"/>
        <v>0</v>
      </c>
      <c r="K66">
        <f t="shared" si="64"/>
        <v>0</v>
      </c>
      <c r="L66" s="6">
        <f t="shared" si="65"/>
        <v>0</v>
      </c>
      <c r="N66" s="2">
        <f>'rockfish release'!O65</f>
        <v>443.77852348993281</v>
      </c>
      <c r="O66">
        <f>'rockfish release'!P65</f>
        <v>384758.14762319997</v>
      </c>
      <c r="R66" s="30">
        <f>[4]logbook_release_forR!$N$462</f>
        <v>1.7498546E-2</v>
      </c>
      <c r="S66" s="31">
        <f>[4]logbook_release_forR!$O$462</f>
        <v>2.5618E-4</v>
      </c>
      <c r="T66" s="13">
        <f t="shared" si="35"/>
        <v>7.76547890710067</v>
      </c>
      <c r="U66" s="14">
        <f t="shared" si="7"/>
        <v>266.83187527222276</v>
      </c>
      <c r="V66">
        <f t="shared" si="66"/>
        <v>16.334989295136459</v>
      </c>
      <c r="W66" s="6">
        <f t="shared" si="67"/>
        <v>32.016579018467461</v>
      </c>
      <c r="Y66" s="44">
        <f t="shared" si="63"/>
        <v>19.765478907100672</v>
      </c>
      <c r="Z66">
        <f t="shared" si="62"/>
        <v>266.83187527222276</v>
      </c>
      <c r="AA66">
        <f t="shared" si="68"/>
        <v>16.334989295136459</v>
      </c>
      <c r="AB66" s="6">
        <f t="shared" si="69"/>
        <v>32.016579018467461</v>
      </c>
      <c r="AC66" s="14">
        <f t="shared" si="36"/>
        <v>0.82644034945534139</v>
      </c>
    </row>
    <row r="67" spans="1:29" x14ac:dyDescent="0.3">
      <c r="A67" t="str">
        <f>'rockfish release'!A66</f>
        <v>SC</v>
      </c>
      <c r="B67">
        <f>'rockfish release'!B66</f>
        <v>2015</v>
      </c>
      <c r="C67" t="str">
        <f>'rockfish release'!C66</f>
        <v>SKMA</v>
      </c>
      <c r="D67">
        <f>'rockfish release'!D66</f>
        <v>31</v>
      </c>
      <c r="E67">
        <f>[1]logbook_release_forR!$F501</f>
        <v>2</v>
      </c>
      <c r="F67">
        <f>[1]logbook_release_forR!$G501</f>
        <v>1</v>
      </c>
      <c r="H67" s="16"/>
      <c r="I67" s="13">
        <f t="shared" si="72"/>
        <v>1</v>
      </c>
      <c r="J67">
        <f t="shared" si="71"/>
        <v>0</v>
      </c>
      <c r="K67">
        <f t="shared" si="64"/>
        <v>0</v>
      </c>
      <c r="L67" s="6">
        <f t="shared" si="65"/>
        <v>0</v>
      </c>
      <c r="N67" s="2">
        <f>'rockfish release'!O66</f>
        <v>4.8960317460317455</v>
      </c>
      <c r="O67">
        <f>'rockfish release'!P66</f>
        <v>609.53103933267892</v>
      </c>
      <c r="R67" s="30">
        <f>[4]logbook_release_forR!$N$462</f>
        <v>1.7498546E-2</v>
      </c>
      <c r="S67" s="31">
        <f>[4]logbook_release_forR!$O$462</f>
        <v>2.5618E-4</v>
      </c>
      <c r="T67" s="13">
        <f t="shared" si="35"/>
        <v>8.5673436725396818E-2</v>
      </c>
      <c r="U67" s="14">
        <f t="shared" si="7"/>
        <v>0.34892844798442735</v>
      </c>
      <c r="V67">
        <f t="shared" si="66"/>
        <v>0.59070165734017321</v>
      </c>
      <c r="W67" s="6">
        <f t="shared" si="67"/>
        <v>1.1577752483867394</v>
      </c>
      <c r="Y67" s="44">
        <f t="shared" si="63"/>
        <v>1.0856734367253968</v>
      </c>
      <c r="Z67">
        <f t="shared" si="62"/>
        <v>0.34892844798442735</v>
      </c>
      <c r="AA67">
        <f t="shared" si="68"/>
        <v>0.59070165734017321</v>
      </c>
      <c r="AB67" s="6">
        <f t="shared" si="69"/>
        <v>1.1577752483867394</v>
      </c>
      <c r="AC67" s="14">
        <f t="shared" si="36"/>
        <v>0.5440877867674877</v>
      </c>
    </row>
    <row r="68" spans="1:29" x14ac:dyDescent="0.3">
      <c r="A68" t="str">
        <f>'rockfish release'!A67</f>
        <v>SC</v>
      </c>
      <c r="B68">
        <f>'rockfish release'!B67</f>
        <v>2016</v>
      </c>
      <c r="C68" t="str">
        <f>'rockfish release'!C67</f>
        <v>SKMA</v>
      </c>
      <c r="D68">
        <f>'rockfish release'!D67</f>
        <v>470</v>
      </c>
      <c r="E68">
        <f>[1]logbook_release_forR!$F502</f>
        <v>11</v>
      </c>
      <c r="F68">
        <f>[1]logbook_release_forR!$G502</f>
        <v>11</v>
      </c>
      <c r="H68" s="16"/>
      <c r="I68" s="13">
        <f t="shared" si="72"/>
        <v>11</v>
      </c>
      <c r="J68">
        <f t="shared" si="71"/>
        <v>0</v>
      </c>
      <c r="K68">
        <f t="shared" si="64"/>
        <v>0</v>
      </c>
      <c r="L68" s="6">
        <f t="shared" si="65"/>
        <v>0</v>
      </c>
      <c r="N68" s="2">
        <f>'rockfish release'!O67</f>
        <v>345.07293354943272</v>
      </c>
      <c r="O68">
        <f>'rockfish release'!P67</f>
        <v>341791.03987791034</v>
      </c>
      <c r="R68" s="30">
        <f>[4]logbook_release_forR!$N$462</f>
        <v>1.7498546E-2</v>
      </c>
      <c r="S68" s="31">
        <f>[4]logbook_release_forR!$O$462</f>
        <v>2.5618E-4</v>
      </c>
      <c r="T68" s="13">
        <f t="shared" si="35"/>
        <v>6.0382746010696922</v>
      </c>
      <c r="U68" s="14">
        <f t="shared" ref="U68:U74" si="73">(N68^2)*S68+(R68^2)*O68+(S68*O68)</f>
        <v>222.72085943831723</v>
      </c>
      <c r="V68">
        <f t="shared" si="66"/>
        <v>14.923835279120352</v>
      </c>
      <c r="W68" s="6">
        <f t="shared" si="67"/>
        <v>29.250717147075889</v>
      </c>
      <c r="Y68" s="44">
        <f t="shared" si="63"/>
        <v>17.038274601069691</v>
      </c>
      <c r="Z68">
        <f t="shared" si="62"/>
        <v>222.72085943831723</v>
      </c>
      <c r="AA68">
        <f t="shared" si="68"/>
        <v>14.923835279120352</v>
      </c>
      <c r="AB68" s="6">
        <f t="shared" si="69"/>
        <v>29.250717147075889</v>
      </c>
      <c r="AC68" s="14">
        <f t="shared" si="36"/>
        <v>0.87590061954884846</v>
      </c>
    </row>
    <row r="69" spans="1:29" x14ac:dyDescent="0.3">
      <c r="A69" t="str">
        <f>'rockfish release'!A68</f>
        <v>SC</v>
      </c>
      <c r="B69">
        <f>'rockfish release'!B68</f>
        <v>2017</v>
      </c>
      <c r="C69" t="str">
        <f>'rockfish release'!C68</f>
        <v>SKMA</v>
      </c>
      <c r="D69">
        <f>'rockfish release'!D68</f>
        <v>205</v>
      </c>
      <c r="E69">
        <f>[1]logbook_release_forR!$F503</f>
        <v>2</v>
      </c>
      <c r="F69">
        <f>[1]logbook_release_forR!$G503</f>
        <v>2</v>
      </c>
      <c r="H69" s="16"/>
      <c r="I69" s="13">
        <f t="shared" si="72"/>
        <v>2</v>
      </c>
      <c r="J69">
        <f t="shared" si="71"/>
        <v>0</v>
      </c>
      <c r="K69">
        <f t="shared" si="64"/>
        <v>0</v>
      </c>
      <c r="L69" s="6">
        <f t="shared" si="65"/>
        <v>0</v>
      </c>
      <c r="N69" s="2">
        <f>'rockfish release'!O68</f>
        <v>222.51456310679612</v>
      </c>
      <c r="O69">
        <f>'rockfish release'!P68</f>
        <v>243050.23506657931</v>
      </c>
      <c r="R69" s="30">
        <f>[4]logbook_release_forR!$N$462</f>
        <v>1.7498546E-2</v>
      </c>
      <c r="S69" s="31">
        <f>[4]logbook_release_forR!$O$462</f>
        <v>2.5618E-4</v>
      </c>
      <c r="T69" s="13">
        <f t="shared" si="35"/>
        <v>3.893681318194175</v>
      </c>
      <c r="U69" s="14">
        <f t="shared" si="73"/>
        <v>149.37054677083285</v>
      </c>
      <c r="V69">
        <f t="shared" si="66"/>
        <v>12.221724377960454</v>
      </c>
      <c r="W69" s="6">
        <f t="shared" si="67"/>
        <v>23.95457978080249</v>
      </c>
      <c r="Y69" s="44">
        <f t="shared" si="63"/>
        <v>5.893681318194175</v>
      </c>
      <c r="Z69">
        <f>ABS(U69+J69)</f>
        <v>149.37054677083285</v>
      </c>
      <c r="AA69">
        <f t="shared" si="68"/>
        <v>12.221724377960454</v>
      </c>
      <c r="AB69" s="6">
        <f t="shared" si="69"/>
        <v>23.95457978080249</v>
      </c>
      <c r="AC69" s="14">
        <f t="shared" si="36"/>
        <v>2.073699563671894</v>
      </c>
    </row>
    <row r="70" spans="1:29" x14ac:dyDescent="0.3">
      <c r="A70" t="str">
        <f>'rockfish release'!A69</f>
        <v>SC</v>
      </c>
      <c r="B70">
        <f>'rockfish release'!B69</f>
        <v>2018</v>
      </c>
      <c r="C70" t="str">
        <f>'rockfish release'!C69</f>
        <v>SKMA</v>
      </c>
      <c r="D70">
        <f>'rockfish release'!D69</f>
        <v>160</v>
      </c>
      <c r="E70">
        <f>[1]logbook_release_forR!$F504</f>
        <v>2</v>
      </c>
      <c r="F70">
        <f>[1]logbook_release_forR!$G504</f>
        <v>2</v>
      </c>
      <c r="H70" s="16"/>
      <c r="I70" s="13">
        <f t="shared" si="72"/>
        <v>2</v>
      </c>
      <c r="J70">
        <f t="shared" si="71"/>
        <v>0</v>
      </c>
      <c r="K70">
        <f t="shared" si="64"/>
        <v>0</v>
      </c>
      <c r="L70" s="6">
        <f t="shared" si="65"/>
        <v>0</v>
      </c>
      <c r="N70" s="2">
        <f>'rockfish release'!O69</f>
        <v>38.711340206185554</v>
      </c>
      <c r="O70">
        <f>'rockfish release'!P69</f>
        <v>2859.6263270141162</v>
      </c>
      <c r="R70" s="30">
        <f>[4]logbook_release_forR!$N$462</f>
        <v>1.7498546E-2</v>
      </c>
      <c r="S70" s="31">
        <f>[4]logbook_release_forR!$O$462</f>
        <v>2.5618E-4</v>
      </c>
      <c r="T70" s="13">
        <f t="shared" si="35"/>
        <v>0.6773921673195874</v>
      </c>
      <c r="U70" s="14">
        <f t="shared" si="73"/>
        <v>1.9920972292823638</v>
      </c>
      <c r="V70">
        <f t="shared" si="66"/>
        <v>1.4114167454307618</v>
      </c>
      <c r="W70" s="6">
        <f t="shared" si="67"/>
        <v>2.7663768210442932</v>
      </c>
      <c r="Y70" s="44">
        <f t="shared" si="63"/>
        <v>2.6773921673195873</v>
      </c>
      <c r="Z70">
        <f t="shared" si="62"/>
        <v>1.9920972292823638</v>
      </c>
      <c r="AA70">
        <f t="shared" si="68"/>
        <v>1.4114167454307618</v>
      </c>
      <c r="AB70" s="6">
        <f t="shared" si="69"/>
        <v>2.7663768210442932</v>
      </c>
      <c r="AC70" s="14">
        <f t="shared" si="36"/>
        <v>0.52716100489819939</v>
      </c>
    </row>
    <row r="71" spans="1:29" x14ac:dyDescent="0.3">
      <c r="A71" t="str">
        <f>'rockfish release'!A70</f>
        <v>SC</v>
      </c>
      <c r="B71">
        <f>'rockfish release'!B70</f>
        <v>2019</v>
      </c>
      <c r="C71" t="str">
        <f>'rockfish release'!C70</f>
        <v>SKMA</v>
      </c>
      <c r="D71">
        <f>'rockfish release'!D70</f>
        <v>31</v>
      </c>
      <c r="E71">
        <f>[1]logbook_release_forR!$F505</f>
        <v>8</v>
      </c>
      <c r="F71">
        <f>[1]logbook_release_forR!$G505</f>
        <v>8</v>
      </c>
      <c r="H71" s="16"/>
      <c r="I71" s="13">
        <f t="shared" ref="I71:I73" si="74">F71</f>
        <v>8</v>
      </c>
      <c r="J71">
        <f t="shared" ref="J71:J73" si="75">(E71^2)*H71</f>
        <v>0</v>
      </c>
      <c r="L71" s="6"/>
      <c r="N71" s="2">
        <f>'rockfish release'!O70</f>
        <v>20.087443946188344</v>
      </c>
      <c r="O71">
        <f>'rockfish release'!P70</f>
        <v>4633.0791781427242</v>
      </c>
      <c r="R71" s="30">
        <f>[1]logbook_release_forR!$N$485</f>
        <v>3.4681829999999997E-2</v>
      </c>
      <c r="S71" s="31">
        <f>[1]logbook_release_forR!$O$485</f>
        <v>4.6642460000000004E-3</v>
      </c>
      <c r="T71" s="13">
        <f t="shared" ref="T71" si="76">R71*N71</f>
        <v>0.69666931607623328</v>
      </c>
      <c r="U71" s="14">
        <f t="shared" si="73"/>
        <v>29.064673025917763</v>
      </c>
      <c r="V71">
        <f t="shared" ref="V71" si="77">SQRT(U71)</f>
        <v>5.391166202772621</v>
      </c>
      <c r="W71" s="6">
        <f t="shared" ref="W71" si="78">(1.96*V71)</f>
        <v>10.566685757434337</v>
      </c>
      <c r="Y71" s="44">
        <f t="shared" ref="Y71" si="79">T71+I71</f>
        <v>8.6966693160762336</v>
      </c>
      <c r="Z71">
        <f t="shared" si="62"/>
        <v>29.064673025917763</v>
      </c>
      <c r="AA71">
        <f t="shared" ref="AA71:AA73" si="80">SQRT(Z71)</f>
        <v>5.391166202772621</v>
      </c>
      <c r="AB71" s="6">
        <f t="shared" ref="AB71:AB73" si="81">(1.96*AA71)</f>
        <v>10.566685757434337</v>
      </c>
      <c r="AC71" s="14">
        <f t="shared" si="36"/>
        <v>0.61991160142271673</v>
      </c>
    </row>
    <row r="72" spans="1:29" x14ac:dyDescent="0.3">
      <c r="A72" t="str">
        <f>'rockfish release'!A71</f>
        <v>SC</v>
      </c>
      <c r="B72">
        <f>'rockfish release'!B71</f>
        <v>2020</v>
      </c>
      <c r="C72" t="str">
        <f>'rockfish release'!C71</f>
        <v>SKMA</v>
      </c>
      <c r="D72">
        <f>'rockfish release'!D71</f>
        <v>43</v>
      </c>
      <c r="E72">
        <v>0</v>
      </c>
      <c r="F72">
        <v>0</v>
      </c>
      <c r="H72" s="16"/>
      <c r="I72" s="13">
        <f t="shared" si="74"/>
        <v>0</v>
      </c>
      <c r="J72">
        <f t="shared" si="75"/>
        <v>0</v>
      </c>
      <c r="K72">
        <f t="shared" ref="K72:K73" si="82">SQRT(J72)</f>
        <v>0</v>
      </c>
      <c r="L72" s="6">
        <f t="shared" ref="L72:L74" si="83">(1.96*K72)</f>
        <v>0</v>
      </c>
      <c r="N72" s="2">
        <f>'rockfish release'!O71</f>
        <v>7.6833855799373012</v>
      </c>
      <c r="O72">
        <f>'rockfish release'!P71</f>
        <v>319.69915053968737</v>
      </c>
      <c r="R72" s="30">
        <v>2.6974756634377404E-2</v>
      </c>
      <c r="S72" s="31">
        <v>4.3973707606464038E-3</v>
      </c>
      <c r="T72" s="13">
        <f>R72*N72</f>
        <v>0.20725745614689339</v>
      </c>
      <c r="U72" s="14">
        <f t="shared" si="73"/>
        <v>1.8980569918572616</v>
      </c>
      <c r="V72">
        <f>SQRT(U72)</f>
        <v>1.3776998917969261</v>
      </c>
      <c r="W72" s="6">
        <f>(1.96*V72)</f>
        <v>2.7002917879219752</v>
      </c>
      <c r="Y72" s="44">
        <f>T72+I72</f>
        <v>0.20725745614689339</v>
      </c>
      <c r="Z72">
        <f t="shared" ref="Z72:Z73" si="84">ABS(U72+J72)</f>
        <v>1.8980569918572616</v>
      </c>
      <c r="AA72">
        <f t="shared" si="80"/>
        <v>1.3776998917969261</v>
      </c>
      <c r="AB72" s="6">
        <f t="shared" si="81"/>
        <v>2.7002917879219752</v>
      </c>
      <c r="AC72" s="14">
        <f>AA72/Y72</f>
        <v>6.647287472352664</v>
      </c>
    </row>
    <row r="73" spans="1:29" x14ac:dyDescent="0.3">
      <c r="A73" t="str">
        <f>'rockfish release'!A72</f>
        <v>SC</v>
      </c>
      <c r="B73">
        <f>'rockfish release'!B72</f>
        <v>2021</v>
      </c>
      <c r="C73" t="str">
        <f>'rockfish release'!C72</f>
        <v>SKMA</v>
      </c>
      <c r="D73">
        <f>'rockfish release'!D72</f>
        <v>103</v>
      </c>
      <c r="E73">
        <v>7</v>
      </c>
      <c r="F73">
        <v>6</v>
      </c>
      <c r="H73" s="16"/>
      <c r="I73" s="13">
        <f t="shared" si="74"/>
        <v>6</v>
      </c>
      <c r="J73">
        <f t="shared" si="75"/>
        <v>0</v>
      </c>
      <c r="K73">
        <f t="shared" si="82"/>
        <v>0</v>
      </c>
      <c r="L73" s="6">
        <f t="shared" si="83"/>
        <v>0</v>
      </c>
      <c r="N73" s="2">
        <f>'rockfish release'!O72</f>
        <v>12.66189324902362</v>
      </c>
      <c r="O73">
        <f>'rockfish release'!P72</f>
        <v>338.5261218660151</v>
      </c>
      <c r="R73" s="30">
        <v>2.8620949821224172E-2</v>
      </c>
      <c r="S73" s="31">
        <v>4.13266718225951E-3</v>
      </c>
      <c r="T73" s="13">
        <f t="shared" ref="T73" si="85">R73*N73</f>
        <v>0.36239541132200215</v>
      </c>
      <c r="U73" s="14">
        <f t="shared" si="73"/>
        <v>2.338886270309871</v>
      </c>
      <c r="V73">
        <f t="shared" ref="V73" si="86">SQRT(U73)</f>
        <v>1.5293417768144146</v>
      </c>
      <c r="W73" s="6">
        <f t="shared" ref="W73" si="87">(1.96*V73)</f>
        <v>2.9975098825562525</v>
      </c>
      <c r="Y73" s="44">
        <f t="shared" ref="Y73" si="88">T73+I73</f>
        <v>6.3623954113220025</v>
      </c>
      <c r="Z73">
        <f t="shared" si="84"/>
        <v>2.338886270309871</v>
      </c>
      <c r="AA73">
        <f t="shared" si="80"/>
        <v>1.5293417768144146</v>
      </c>
      <c r="AB73" s="6">
        <f t="shared" si="81"/>
        <v>2.9975098825562525</v>
      </c>
      <c r="AC73" s="14">
        <f t="shared" ref="AC73" si="89">AA73/Y73</f>
        <v>0.24037201053127288</v>
      </c>
    </row>
    <row r="74" spans="1:29" x14ac:dyDescent="0.3">
      <c r="A74" t="s">
        <v>147</v>
      </c>
      <c r="B74">
        <f>'rockfish release'!B73</f>
        <v>2022</v>
      </c>
      <c r="C74" t="str">
        <f>'rockfish release'!C73</f>
        <v>SKMA</v>
      </c>
      <c r="D74">
        <v>169</v>
      </c>
      <c r="E74">
        <v>42</v>
      </c>
      <c r="F74">
        <v>40</v>
      </c>
      <c r="H74" s="16"/>
      <c r="I74" s="13">
        <f t="shared" ref="I74" si="90">F74</f>
        <v>40</v>
      </c>
      <c r="J74">
        <f t="shared" ref="J74" si="91">(E74^2)*H74</f>
        <v>0</v>
      </c>
      <c r="L74" s="6">
        <f t="shared" si="83"/>
        <v>0</v>
      </c>
      <c r="N74" s="2">
        <f>'rockfish release'!O73</f>
        <v>68.267586580086572</v>
      </c>
      <c r="O74">
        <f>'rockfish release'!P73</f>
        <v>8667.5815603221326</v>
      </c>
      <c r="R74" s="30">
        <v>2.8620949821224172E-2</v>
      </c>
      <c r="S74" s="31">
        <v>4.13266718225951E-3</v>
      </c>
      <c r="T74" s="13">
        <f t="shared" ref="T74" si="92">R74*N74</f>
        <v>1.9538831699247345</v>
      </c>
      <c r="U74" s="14">
        <f t="shared" si="73"/>
        <v>62.180499356383834</v>
      </c>
      <c r="V74">
        <f t="shared" ref="V74" si="93">SQRT(U74)</f>
        <v>7.8854612646555964</v>
      </c>
      <c r="W74" s="6">
        <f t="shared" ref="W74" si="94">(1.96*V74)</f>
        <v>15.455504078724969</v>
      </c>
      <c r="Y74" s="44">
        <f t="shared" ref="Y74" si="95">T74+I74</f>
        <v>41.953883169924737</v>
      </c>
      <c r="Z74">
        <f t="shared" ref="Z74" si="96">ABS(U74+J74)</f>
        <v>62.180499356383834</v>
      </c>
      <c r="AA74">
        <f t="shared" ref="AA74" si="97">SQRT(Z74)</f>
        <v>7.8854612646555964</v>
      </c>
      <c r="AB74" s="6">
        <f t="shared" ref="AB74" si="98">(1.96*AA74)</f>
        <v>15.455504078724969</v>
      </c>
      <c r="AC74" s="14">
        <f t="shared" ref="AC74" si="99">AA74/Y74</f>
        <v>0.18795545653586618</v>
      </c>
    </row>
    <row r="75" spans="1:29" x14ac:dyDescent="0.3">
      <c r="A75" t="str">
        <f>'rockfish release'!A74</f>
        <v>SC</v>
      </c>
      <c r="B75">
        <f>'rockfish release'!B74</f>
        <v>1999</v>
      </c>
      <c r="C75" t="str">
        <f>'rockfish release'!C74</f>
        <v>CI</v>
      </c>
      <c r="D75">
        <f>'rockfish release'!D74</f>
        <v>621</v>
      </c>
      <c r="E75">
        <f>[1]logbook_release_forR!$F86</f>
        <v>98</v>
      </c>
      <c r="F75" t="str">
        <f>[1]logbook_release_forR!$G86</f>
        <v>NA</v>
      </c>
      <c r="G75" s="30">
        <f>[4]logbook_release_forR!$K$82</f>
        <v>0.24451584900000001</v>
      </c>
      <c r="H75" s="30">
        <f>[4]logbook_release_forR!$L$82</f>
        <v>4.3799999999999999E-2</v>
      </c>
      <c r="I75" s="13">
        <f t="shared" ref="I75:I81" si="100">E75*G75</f>
        <v>23.962553202000002</v>
      </c>
      <c r="J75">
        <f t="shared" ref="J75:J80" si="101">(E75^2)*H75</f>
        <v>420.65519999999998</v>
      </c>
      <c r="K75">
        <f t="shared" si="64"/>
        <v>20.509880545727221</v>
      </c>
      <c r="L75" s="6">
        <f t="shared" si="65"/>
        <v>40.199365869625353</v>
      </c>
      <c r="N75" s="2">
        <f>'rockfish release'!O74</f>
        <v>1211.5727904993271</v>
      </c>
      <c r="O75">
        <f>'rockfish release'!P74</f>
        <v>419914.10578427842</v>
      </c>
      <c r="P75">
        <f>IF([2]species_comp_Region2_forR!$D89&gt;49,[2]species_comp_Region2_forR!$J89,[2]species_comp_Region2_forR!$L89)</f>
        <v>0</v>
      </c>
      <c r="Q75">
        <f>IF([2]species_comp_Region2_forR!$D89&gt;49,[2]species_comp_Region2_forR!$K89,[2]species_comp_Region2_forR!$M89)</f>
        <v>0</v>
      </c>
      <c r="R75" s="30"/>
      <c r="S75" s="31"/>
      <c r="T75" s="13">
        <f t="shared" ref="T75:T89" si="102">N75*P75</f>
        <v>0</v>
      </c>
      <c r="U75" s="14">
        <f>(N75^2)*Q75+(P75^2)*O75+(Q75*O75)</f>
        <v>0</v>
      </c>
      <c r="V75">
        <f t="shared" si="66"/>
        <v>0</v>
      </c>
      <c r="W75" s="6">
        <f t="shared" si="67"/>
        <v>0</v>
      </c>
      <c r="Y75" s="44">
        <f t="shared" si="63"/>
        <v>23.962553202000002</v>
      </c>
      <c r="Z75">
        <f t="shared" ref="Z75:Z127" si="103">U75+J75</f>
        <v>420.65519999999998</v>
      </c>
      <c r="AA75">
        <f t="shared" si="68"/>
        <v>20.509880545727221</v>
      </c>
      <c r="AB75" s="6">
        <f t="shared" si="69"/>
        <v>40.199365869625353</v>
      </c>
      <c r="AC75" s="14">
        <f>AA75/Y75</f>
        <v>0.85591382407511529</v>
      </c>
    </row>
    <row r="76" spans="1:29" x14ac:dyDescent="0.3">
      <c r="A76" t="str">
        <f>'rockfish release'!A75</f>
        <v>SC</v>
      </c>
      <c r="B76">
        <f>'rockfish release'!B75</f>
        <v>2000</v>
      </c>
      <c r="C76" t="str">
        <f>'rockfish release'!C75</f>
        <v>CI</v>
      </c>
      <c r="D76">
        <f>'rockfish release'!D75</f>
        <v>774</v>
      </c>
      <c r="E76">
        <f>[1]logbook_release_forR!$F87</f>
        <v>117</v>
      </c>
      <c r="F76" t="str">
        <f>[1]logbook_release_forR!$G87</f>
        <v>NA</v>
      </c>
      <c r="G76" s="30">
        <f>[4]logbook_release_forR!$K$82</f>
        <v>0.24451584900000001</v>
      </c>
      <c r="H76" s="30">
        <f>[4]logbook_release_forR!$L$82</f>
        <v>4.3799999999999999E-2</v>
      </c>
      <c r="I76" s="13">
        <f t="shared" si="100"/>
        <v>28.608354333000001</v>
      </c>
      <c r="J76">
        <f t="shared" si="101"/>
        <v>599.57820000000004</v>
      </c>
      <c r="K76">
        <f t="shared" si="64"/>
        <v>24.48628595765393</v>
      </c>
      <c r="L76" s="6">
        <f t="shared" si="65"/>
        <v>47.993120477001703</v>
      </c>
      <c r="N76" s="2">
        <f>'rockfish release'!O75</f>
        <v>1510.0762316368427</v>
      </c>
      <c r="O76">
        <f>'rockfish release'!P75</f>
        <v>652317.73290916253</v>
      </c>
      <c r="P76" s="29">
        <v>1.6675855999999999E-2</v>
      </c>
      <c r="Q76" s="29">
        <v>3.3094100000000002E-4</v>
      </c>
      <c r="R76" s="30"/>
      <c r="S76" s="31"/>
      <c r="T76" s="13">
        <f t="shared" si="102"/>
        <v>25.181813787798632</v>
      </c>
      <c r="U76" s="14">
        <f t="shared" ref="U76:U98" si="104">(N76^2)*Q76+(P76^2)*O76+(Q76*O76)</f>
        <v>1151.9326854620729</v>
      </c>
      <c r="V76">
        <f t="shared" si="66"/>
        <v>33.940133845671156</v>
      </c>
      <c r="W76" s="6">
        <f t="shared" si="67"/>
        <v>66.52266233751547</v>
      </c>
      <c r="Y76" s="44">
        <f t="shared" si="63"/>
        <v>53.790168120798633</v>
      </c>
      <c r="Z76">
        <f t="shared" si="103"/>
        <v>1751.510885462073</v>
      </c>
      <c r="AA76">
        <f t="shared" si="68"/>
        <v>41.851055965914085</v>
      </c>
      <c r="AB76" s="6">
        <f t="shared" si="69"/>
        <v>82.028069693191611</v>
      </c>
      <c r="AC76" s="14">
        <f t="shared" si="36"/>
        <v>0.77804285481925939</v>
      </c>
    </row>
    <row r="77" spans="1:29" x14ac:dyDescent="0.3">
      <c r="A77" t="str">
        <f>'rockfish release'!A76</f>
        <v>SC</v>
      </c>
      <c r="B77">
        <f>'rockfish release'!B76</f>
        <v>2001</v>
      </c>
      <c r="C77" t="str">
        <f>'rockfish release'!C76</f>
        <v>CI</v>
      </c>
      <c r="D77">
        <f>'rockfish release'!D76</f>
        <v>730</v>
      </c>
      <c r="E77">
        <f>[1]logbook_release_forR!$F88</f>
        <v>107</v>
      </c>
      <c r="F77" t="str">
        <f>[1]logbook_release_forR!$G88</f>
        <v>NA</v>
      </c>
      <c r="G77" s="30">
        <f>[4]logbook_release_forR!$K$82</f>
        <v>0.24451584900000001</v>
      </c>
      <c r="H77" s="30">
        <f>[4]logbook_release_forR!$L$82</f>
        <v>4.3799999999999999E-2</v>
      </c>
      <c r="I77" s="13">
        <f t="shared" si="100"/>
        <v>26.163195843</v>
      </c>
      <c r="J77">
        <f>(E77^2)*H77</f>
        <v>501.46619999999996</v>
      </c>
      <c r="K77">
        <f t="shared" si="64"/>
        <v>22.393441004008292</v>
      </c>
      <c r="L77" s="6">
        <f t="shared" si="65"/>
        <v>43.891144367856249</v>
      </c>
      <c r="N77" s="2">
        <f>'rockfish release'!O76</f>
        <v>1424.2321047737664</v>
      </c>
      <c r="O77">
        <f>'rockfish release'!P76</f>
        <v>580260.46756553883</v>
      </c>
      <c r="P77">
        <f>IF([2]species_comp_Region2_forR!$D91&gt;49,[2]species_comp_Region2_forR!$J91,[2]species_comp_Region2_forR!$L91)</f>
        <v>0</v>
      </c>
      <c r="Q77">
        <f>IF([2]species_comp_Region2_forR!$D91&gt;49,[2]species_comp_Region2_forR!$K91,[2]species_comp_Region2_forR!$M91)</f>
        <v>0</v>
      </c>
      <c r="R77" s="30"/>
      <c r="S77" s="31"/>
      <c r="T77" s="13">
        <f t="shared" si="102"/>
        <v>0</v>
      </c>
      <c r="U77" s="14">
        <f t="shared" si="104"/>
        <v>0</v>
      </c>
      <c r="V77">
        <f t="shared" si="66"/>
        <v>0</v>
      </c>
      <c r="W77" s="6">
        <f t="shared" si="67"/>
        <v>0</v>
      </c>
      <c r="Y77" s="44">
        <f t="shared" si="63"/>
        <v>26.163195843</v>
      </c>
      <c r="Z77">
        <f t="shared" si="103"/>
        <v>501.46619999999996</v>
      </c>
      <c r="AA77">
        <f t="shared" si="68"/>
        <v>22.393441004008292</v>
      </c>
      <c r="AB77" s="6">
        <f t="shared" si="69"/>
        <v>43.891144367856249</v>
      </c>
      <c r="AC77" s="14">
        <f t="shared" si="36"/>
        <v>0.8559138240751154</v>
      </c>
    </row>
    <row r="78" spans="1:29" x14ac:dyDescent="0.3">
      <c r="A78" t="str">
        <f>'rockfish release'!A77</f>
        <v>SC</v>
      </c>
      <c r="B78">
        <f>'rockfish release'!B77</f>
        <v>2002</v>
      </c>
      <c r="C78" t="str">
        <f>'rockfish release'!C77</f>
        <v>CI</v>
      </c>
      <c r="D78">
        <f>'rockfish release'!D77</f>
        <v>1636</v>
      </c>
      <c r="E78">
        <f>[1]logbook_release_forR!$F89</f>
        <v>135</v>
      </c>
      <c r="F78" t="str">
        <f>[1]logbook_release_forR!$G89</f>
        <v>NA</v>
      </c>
      <c r="G78" s="30">
        <f>[4]logbook_release_forR!$K$82</f>
        <v>0.24451584900000001</v>
      </c>
      <c r="H78" s="30">
        <f>[4]logbook_release_forR!$L$82</f>
        <v>4.3799999999999999E-2</v>
      </c>
      <c r="I78" s="13">
        <f t="shared" si="100"/>
        <v>33.009639614999998</v>
      </c>
      <c r="J78">
        <f t="shared" si="101"/>
        <v>798.255</v>
      </c>
      <c r="K78">
        <f t="shared" si="64"/>
        <v>28.253406874216072</v>
      </c>
      <c r="L78" s="6">
        <f t="shared" si="65"/>
        <v>55.376677473463502</v>
      </c>
      <c r="N78" s="2">
        <f>'rockfish release'!O77</f>
        <v>3191.8407169998382</v>
      </c>
      <c r="O78">
        <f>'rockfish release'!P77</f>
        <v>2914364.4593681637</v>
      </c>
      <c r="P78" s="29">
        <v>1.6675855999999999E-2</v>
      </c>
      <c r="Q78" s="29">
        <v>3.3094100000000002E-4</v>
      </c>
      <c r="T78" s="13">
        <f t="shared" si="102"/>
        <v>53.226676171626053</v>
      </c>
      <c r="U78" s="14">
        <f t="shared" si="104"/>
        <v>5146.4976478919143</v>
      </c>
      <c r="V78">
        <f t="shared" si="66"/>
        <v>71.739094278447055</v>
      </c>
      <c r="W78" s="6">
        <f t="shared" si="67"/>
        <v>140.60862478575623</v>
      </c>
      <c r="Y78" s="44">
        <f t="shared" si="63"/>
        <v>86.236315786626051</v>
      </c>
      <c r="Z78">
        <f t="shared" si="103"/>
        <v>5944.7526478919144</v>
      </c>
      <c r="AA78">
        <f t="shared" si="68"/>
        <v>77.102222068445698</v>
      </c>
      <c r="AB78" s="6">
        <f t="shared" si="69"/>
        <v>151.12035525415357</v>
      </c>
      <c r="AC78" s="14">
        <f t="shared" si="36"/>
        <v>0.8940806592343209</v>
      </c>
    </row>
    <row r="79" spans="1:29" x14ac:dyDescent="0.3">
      <c r="A79" t="str">
        <f>'rockfish release'!A78</f>
        <v>SC</v>
      </c>
      <c r="B79">
        <f>'rockfish release'!B78</f>
        <v>2003</v>
      </c>
      <c r="C79" t="str">
        <f>'rockfish release'!C78</f>
        <v>CI</v>
      </c>
      <c r="D79">
        <f>'rockfish release'!D78</f>
        <v>3266</v>
      </c>
      <c r="E79">
        <f>[1]logbook_release_forR!$F90</f>
        <v>337</v>
      </c>
      <c r="F79" t="str">
        <f>[1]logbook_release_forR!$G90</f>
        <v>NA</v>
      </c>
      <c r="G79" s="30">
        <f>[4]logbook_release_forR!$K$82</f>
        <v>0.24451584900000001</v>
      </c>
      <c r="H79" s="30">
        <f>[4]logbook_release_forR!$L$82</f>
        <v>4.3799999999999999E-2</v>
      </c>
      <c r="I79" s="13">
        <f t="shared" si="100"/>
        <v>82.401841113000003</v>
      </c>
      <c r="J79">
        <f t="shared" si="101"/>
        <v>4974.3221999999996</v>
      </c>
      <c r="K79">
        <f t="shared" si="64"/>
        <v>70.528874937857893</v>
      </c>
      <c r="L79" s="6">
        <f t="shared" si="65"/>
        <v>138.23659487820146</v>
      </c>
      <c r="N79" s="2">
        <f>'rockfish release'!O78</f>
        <v>6371.9754167001647</v>
      </c>
      <c r="O79">
        <f>'rockfish release'!P78</f>
        <v>11614743.524052385</v>
      </c>
      <c r="P79" s="29">
        <v>1.6675855999999999E-2</v>
      </c>
      <c r="Q79" s="29">
        <v>3.3094100000000002E-4</v>
      </c>
      <c r="T79" s="13">
        <f t="shared" si="102"/>
        <v>106.25814448443194</v>
      </c>
      <c r="U79" s="14">
        <f t="shared" si="104"/>
        <v>20510.561071130665</v>
      </c>
      <c r="V79">
        <f t="shared" si="66"/>
        <v>143.21508674413693</v>
      </c>
      <c r="W79" s="6">
        <f t="shared" si="67"/>
        <v>280.70157001850839</v>
      </c>
      <c r="Y79" s="44">
        <f t="shared" si="63"/>
        <v>188.65998559743196</v>
      </c>
      <c r="Z79">
        <f t="shared" si="103"/>
        <v>25484.883271130664</v>
      </c>
      <c r="AA79">
        <f t="shared" si="68"/>
        <v>159.63985489573292</v>
      </c>
      <c r="AB79" s="6">
        <f t="shared" si="69"/>
        <v>312.89411559563655</v>
      </c>
      <c r="AC79" s="14">
        <f t="shared" si="36"/>
        <v>0.84617760565495315</v>
      </c>
    </row>
    <row r="80" spans="1:29" x14ac:dyDescent="0.3">
      <c r="A80" t="str">
        <f>'rockfish release'!A79</f>
        <v>SC</v>
      </c>
      <c r="B80">
        <f>'rockfish release'!B79</f>
        <v>2004</v>
      </c>
      <c r="C80" t="str">
        <f>'rockfish release'!C79</f>
        <v>CI</v>
      </c>
      <c r="D80">
        <f>'rockfish release'!D79</f>
        <v>3521</v>
      </c>
      <c r="E80">
        <f>[1]logbook_release_forR!$F91</f>
        <v>140</v>
      </c>
      <c r="F80" t="str">
        <f>[1]logbook_release_forR!$G91</f>
        <v>NA</v>
      </c>
      <c r="G80" s="30">
        <f>[4]logbook_release_forR!$K$82</f>
        <v>0.24451584900000001</v>
      </c>
      <c r="H80" s="30">
        <f>[4]logbook_release_forR!$L$82</f>
        <v>4.3799999999999999E-2</v>
      </c>
      <c r="I80" s="13">
        <f t="shared" si="100"/>
        <v>34.232218860000003</v>
      </c>
      <c r="J80">
        <f t="shared" si="101"/>
        <v>858.48</v>
      </c>
      <c r="K80">
        <f t="shared" si="64"/>
        <v>29.299829351038891</v>
      </c>
      <c r="L80" s="6">
        <f t="shared" si="65"/>
        <v>57.427665528036229</v>
      </c>
      <c r="N80" s="2">
        <f>'rockfish release'!O79</f>
        <v>6869.481151929358</v>
      </c>
      <c r="O80">
        <f>'rockfish release'!P79</f>
        <v>13499239.841013664</v>
      </c>
      <c r="P80" s="29">
        <v>1.6675855999999999E-2</v>
      </c>
      <c r="Q80" s="29">
        <v>3.3094100000000002E-4</v>
      </c>
      <c r="T80" s="13">
        <f>N80*P80</f>
        <v>114.5544784842881</v>
      </c>
      <c r="U80" s="14">
        <f t="shared" si="104"/>
        <v>23838.406986738919</v>
      </c>
      <c r="V80">
        <f t="shared" si="66"/>
        <v>154.39691378631542</v>
      </c>
      <c r="W80" s="6">
        <f t="shared" si="67"/>
        <v>302.61795102117821</v>
      </c>
      <c r="Y80" s="44">
        <f t="shared" si="63"/>
        <v>148.78669734428809</v>
      </c>
      <c r="Z80">
        <f t="shared" si="103"/>
        <v>24696.886986738918</v>
      </c>
      <c r="AA80">
        <f t="shared" si="68"/>
        <v>157.15243232842093</v>
      </c>
      <c r="AB80" s="6">
        <f t="shared" si="69"/>
        <v>308.01876736370502</v>
      </c>
      <c r="AC80" s="14">
        <f t="shared" si="36"/>
        <v>1.0562263638715952</v>
      </c>
    </row>
    <row r="81" spans="1:29" x14ac:dyDescent="0.3">
      <c r="A81" t="str">
        <f>'rockfish release'!A80</f>
        <v>SC</v>
      </c>
      <c r="B81">
        <f>'rockfish release'!B80</f>
        <v>2005</v>
      </c>
      <c r="C81" t="str">
        <f>'rockfish release'!C80</f>
        <v>CI</v>
      </c>
      <c r="D81">
        <f>'rockfish release'!D80</f>
        <v>2204</v>
      </c>
      <c r="E81">
        <f>[1]logbook_release_forR!$F92</f>
        <v>103</v>
      </c>
      <c r="F81" t="str">
        <f>[1]logbook_release_forR!$G92</f>
        <v>NA</v>
      </c>
      <c r="G81" s="30">
        <f>[4]logbook_release_forR!$K$82</f>
        <v>0.24451584900000001</v>
      </c>
      <c r="H81" s="30">
        <f>[4]logbook_release_forR!$L$82</f>
        <v>4.3799999999999999E-2</v>
      </c>
      <c r="I81" s="13">
        <f t="shared" si="100"/>
        <v>25.185132447000001</v>
      </c>
      <c r="J81">
        <f>(E81^2)*H81</f>
        <v>464.67419999999998</v>
      </c>
      <c r="K81">
        <f t="shared" si="64"/>
        <v>21.55630302255004</v>
      </c>
      <c r="L81" s="6">
        <f t="shared" si="65"/>
        <v>42.25035392419808</v>
      </c>
      <c r="N81" s="2">
        <f>'rockfish release'!O80</f>
        <v>4300.0103546868231</v>
      </c>
      <c r="O81">
        <f>'rockfish release'!P80</f>
        <v>5289327.3248523967</v>
      </c>
      <c r="P81" s="29">
        <v>1.6675855999999999E-2</v>
      </c>
      <c r="Q81" s="29">
        <v>3.3094100000000002E-4</v>
      </c>
      <c r="T81" s="13">
        <f t="shared" si="102"/>
        <v>71.70635347326639</v>
      </c>
      <c r="U81" s="14">
        <f t="shared" si="104"/>
        <v>9340.4620512648344</v>
      </c>
      <c r="V81">
        <f t="shared" si="66"/>
        <v>96.64606588612304</v>
      </c>
      <c r="W81" s="6">
        <f t="shared" si="67"/>
        <v>189.42628913680116</v>
      </c>
      <c r="Y81" s="44">
        <f t="shared" si="63"/>
        <v>96.891485920266391</v>
      </c>
      <c r="Z81">
        <f t="shared" si="103"/>
        <v>9805.1362512648338</v>
      </c>
      <c r="AA81">
        <f t="shared" si="68"/>
        <v>99.020887954334327</v>
      </c>
      <c r="AB81" s="6">
        <f t="shared" si="69"/>
        <v>194.08094039049527</v>
      </c>
      <c r="AC81" s="14">
        <f t="shared" si="36"/>
        <v>1.0219771842060534</v>
      </c>
    </row>
    <row r="82" spans="1:29" x14ac:dyDescent="0.3">
      <c r="A82" t="str">
        <f>'rockfish release'!A81</f>
        <v>SC</v>
      </c>
      <c r="B82">
        <f>'rockfish release'!B81</f>
        <v>2006</v>
      </c>
      <c r="C82" t="str">
        <f>'rockfish release'!C81</f>
        <v>CI</v>
      </c>
      <c r="D82">
        <f>'rockfish release'!D81</f>
        <v>1504</v>
      </c>
      <c r="E82">
        <f>[1]logbook_release_forR!$F93</f>
        <v>105</v>
      </c>
      <c r="F82">
        <f>[1]logbook_release_forR!$G93</f>
        <v>10</v>
      </c>
      <c r="G82" s="30"/>
      <c r="H82" s="31"/>
      <c r="I82" s="13">
        <f>F82</f>
        <v>10</v>
      </c>
      <c r="J82">
        <f t="shared" si="71"/>
        <v>0</v>
      </c>
      <c r="K82">
        <f t="shared" si="64"/>
        <v>0</v>
      </c>
      <c r="L82" s="6">
        <f t="shared" si="65"/>
        <v>0</v>
      </c>
      <c r="N82" s="2">
        <f>'rockfish release'!O81</f>
        <v>2934.3083364106087</v>
      </c>
      <c r="O82">
        <f>'rockfish release'!P81</f>
        <v>2463048.3426547754</v>
      </c>
      <c r="P82" s="29">
        <v>1.6675855999999999E-2</v>
      </c>
      <c r="Q82" s="29">
        <v>3.3094100000000002E-4</v>
      </c>
      <c r="T82" s="13">
        <f t="shared" si="102"/>
        <v>48.932103277582868</v>
      </c>
      <c r="U82" s="14">
        <f t="shared" si="104"/>
        <v>4349.515195798489</v>
      </c>
      <c r="V82">
        <f t="shared" si="66"/>
        <v>65.950854397789939</v>
      </c>
      <c r="W82" s="6">
        <f t="shared" si="67"/>
        <v>129.26367461966828</v>
      </c>
      <c r="Y82" s="44">
        <f t="shared" si="63"/>
        <v>58.932103277582868</v>
      </c>
      <c r="Z82">
        <f t="shared" si="103"/>
        <v>4349.515195798489</v>
      </c>
      <c r="AA82">
        <f t="shared" si="68"/>
        <v>65.950854397789939</v>
      </c>
      <c r="AB82" s="6">
        <f t="shared" si="69"/>
        <v>129.26367461966828</v>
      </c>
      <c r="AC82" s="14">
        <f t="shared" si="36"/>
        <v>1.119098941491147</v>
      </c>
    </row>
    <row r="83" spans="1:29" x14ac:dyDescent="0.3">
      <c r="A83" t="str">
        <f>'rockfish release'!A82</f>
        <v>SC</v>
      </c>
      <c r="B83">
        <f>'rockfish release'!B82</f>
        <v>2007</v>
      </c>
      <c r="C83" t="str">
        <f>'rockfish release'!C82</f>
        <v>CI</v>
      </c>
      <c r="D83">
        <f>'rockfish release'!D82</f>
        <v>1262</v>
      </c>
      <c r="E83">
        <f>[1]logbook_release_forR!$F94</f>
        <v>36</v>
      </c>
      <c r="F83">
        <f>[1]logbook_release_forR!$G94</f>
        <v>3</v>
      </c>
      <c r="G83" s="30"/>
      <c r="H83" s="31"/>
      <c r="I83" s="13">
        <f>F83</f>
        <v>3</v>
      </c>
      <c r="J83">
        <f t="shared" si="71"/>
        <v>0</v>
      </c>
      <c r="K83">
        <f t="shared" si="64"/>
        <v>0</v>
      </c>
      <c r="L83" s="6">
        <f t="shared" si="65"/>
        <v>0</v>
      </c>
      <c r="N83" s="2">
        <f>'rockfish release'!O82</f>
        <v>2462.1656386636892</v>
      </c>
      <c r="O83">
        <f>'rockfish release'!P82</f>
        <v>1734187.1872873898</v>
      </c>
      <c r="P83" s="29">
        <v>1.6675855999999999E-2</v>
      </c>
      <c r="Q83" s="29">
        <v>3.3094100000000002E-4</v>
      </c>
      <c r="T83" s="13">
        <f t="shared" si="102"/>
        <v>41.05871963850371</v>
      </c>
      <c r="U83" s="14">
        <f t="shared" si="104"/>
        <v>3062.4139172743648</v>
      </c>
      <c r="V83">
        <f t="shared" si="66"/>
        <v>55.339081283251936</v>
      </c>
      <c r="W83" s="6">
        <f t="shared" si="67"/>
        <v>108.46459931517379</v>
      </c>
      <c r="Y83" s="44">
        <f t="shared" si="63"/>
        <v>44.05871963850371</v>
      </c>
      <c r="Z83">
        <f t="shared" si="103"/>
        <v>3062.4139172743648</v>
      </c>
      <c r="AA83">
        <f t="shared" si="68"/>
        <v>55.339081283251936</v>
      </c>
      <c r="AB83" s="6">
        <f t="shared" si="69"/>
        <v>108.46459931517379</v>
      </c>
      <c r="AC83" s="14">
        <f t="shared" si="36"/>
        <v>1.2560301737613391</v>
      </c>
    </row>
    <row r="84" spans="1:29" x14ac:dyDescent="0.3">
      <c r="A84" t="str">
        <f>'rockfish release'!A83</f>
        <v>SC</v>
      </c>
      <c r="B84">
        <f>'rockfish release'!B83</f>
        <v>2008</v>
      </c>
      <c r="C84" t="str">
        <f>'rockfish release'!C83</f>
        <v>CI</v>
      </c>
      <c r="D84">
        <f>'rockfish release'!D83</f>
        <v>737</v>
      </c>
      <c r="E84">
        <f>[1]logbook_release_forR!$F95</f>
        <v>48</v>
      </c>
      <c r="F84">
        <f>[1]logbook_release_forR!$G95</f>
        <v>12</v>
      </c>
      <c r="G84" s="30"/>
      <c r="H84" s="31"/>
      <c r="I84" s="13">
        <f>F84</f>
        <v>12</v>
      </c>
      <c r="J84">
        <f t="shared" si="71"/>
        <v>0</v>
      </c>
      <c r="K84">
        <f t="shared" si="64"/>
        <v>0</v>
      </c>
      <c r="L84" s="6">
        <f t="shared" si="65"/>
        <v>0</v>
      </c>
      <c r="N84" s="2">
        <f>'rockfish release'!O83</f>
        <v>1437.8891249565286</v>
      </c>
      <c r="O84">
        <f>'rockfish release'!P83</f>
        <v>591442.10528636922</v>
      </c>
      <c r="P84" s="29">
        <v>1.6675855999999999E-2</v>
      </c>
      <c r="Q84" s="29">
        <v>3.3094100000000002E-4</v>
      </c>
      <c r="T84" s="13">
        <f t="shared" si="102"/>
        <v>23.978031991741076</v>
      </c>
      <c r="U84" s="14">
        <f t="shared" si="104"/>
        <v>1044.4319666114961</v>
      </c>
      <c r="V84">
        <f t="shared" si="66"/>
        <v>32.317672667002121</v>
      </c>
      <c r="W84" s="6">
        <f t="shared" si="67"/>
        <v>63.342638427324154</v>
      </c>
      <c r="Y84" s="44">
        <f t="shared" si="63"/>
        <v>35.978031991741076</v>
      </c>
      <c r="Z84">
        <f t="shared" si="103"/>
        <v>1044.4319666114961</v>
      </c>
      <c r="AA84">
        <f t="shared" si="68"/>
        <v>32.317672667002121</v>
      </c>
      <c r="AB84" s="6">
        <f t="shared" si="69"/>
        <v>63.342638427324154</v>
      </c>
      <c r="AC84" s="14">
        <f t="shared" si="36"/>
        <v>0.89826126883262525</v>
      </c>
    </row>
    <row r="85" spans="1:29" x14ac:dyDescent="0.3">
      <c r="A85" t="str">
        <f>'rockfish release'!A84</f>
        <v>SC</v>
      </c>
      <c r="B85">
        <f>'rockfish release'!B84</f>
        <v>2009</v>
      </c>
      <c r="C85" t="str">
        <f>'rockfish release'!C84</f>
        <v>CI</v>
      </c>
      <c r="D85">
        <f>'rockfish release'!D84</f>
        <v>605</v>
      </c>
      <c r="E85">
        <f>[1]logbook_release_forR!$F96</f>
        <v>67</v>
      </c>
      <c r="F85">
        <f>[1]logbook_release_forR!$G96</f>
        <v>1</v>
      </c>
      <c r="G85" s="30"/>
      <c r="H85" s="31"/>
      <c r="I85" s="13">
        <f>F85</f>
        <v>1</v>
      </c>
      <c r="J85">
        <f t="shared" si="71"/>
        <v>0</v>
      </c>
      <c r="K85">
        <f t="shared" si="64"/>
        <v>0</v>
      </c>
      <c r="L85" s="6">
        <f t="shared" si="65"/>
        <v>0</v>
      </c>
      <c r="N85" s="2">
        <f>'rockfish release'!O84</f>
        <v>1180.3567443672994</v>
      </c>
      <c r="O85">
        <f>'rockfish release'!P84</f>
        <v>398554.77132797218</v>
      </c>
      <c r="P85">
        <f>IF([2]species_comp_Region2_forR!$D99&gt;49,[2]species_comp_Region2_forR!$J99,[2]species_comp_Region2_forR!$L99)</f>
        <v>0</v>
      </c>
      <c r="Q85">
        <f>IF([2]species_comp_Region2_forR!$D99&gt;49,[2]species_comp_Region2_forR!$K99,[2]species_comp_Region2_forR!$M99)</f>
        <v>0</v>
      </c>
      <c r="T85" s="13">
        <f t="shared" si="102"/>
        <v>0</v>
      </c>
      <c r="U85" s="14">
        <f t="shared" si="104"/>
        <v>0</v>
      </c>
      <c r="V85">
        <f t="shared" si="66"/>
        <v>0</v>
      </c>
      <c r="W85" s="6">
        <f t="shared" si="67"/>
        <v>0</v>
      </c>
      <c r="Y85" s="44">
        <f t="shared" si="63"/>
        <v>1</v>
      </c>
      <c r="Z85">
        <f t="shared" si="103"/>
        <v>0</v>
      </c>
      <c r="AA85">
        <f t="shared" si="68"/>
        <v>0</v>
      </c>
      <c r="AB85" s="6">
        <f t="shared" si="69"/>
        <v>0</v>
      </c>
      <c r="AC85" s="14">
        <f t="shared" si="36"/>
        <v>0</v>
      </c>
    </row>
    <row r="86" spans="1:29" x14ac:dyDescent="0.3">
      <c r="A86" t="str">
        <f>'rockfish release'!A85</f>
        <v>SC</v>
      </c>
      <c r="B86">
        <f>'rockfish release'!B85</f>
        <v>2010</v>
      </c>
      <c r="C86" t="str">
        <f>'rockfish release'!C85</f>
        <v>CI</v>
      </c>
      <c r="D86">
        <f>'rockfish release'!D85</f>
        <v>690</v>
      </c>
      <c r="E86">
        <f>[1]logbook_release_forR!$F97</f>
        <v>144</v>
      </c>
      <c r="F86">
        <f>[1]logbook_release_forR!$G97</f>
        <v>18</v>
      </c>
      <c r="I86" s="13">
        <f>F86</f>
        <v>18</v>
      </c>
      <c r="J86">
        <f t="shared" si="71"/>
        <v>0</v>
      </c>
      <c r="K86">
        <f t="shared" si="64"/>
        <v>0</v>
      </c>
      <c r="L86" s="6">
        <f t="shared" si="65"/>
        <v>0</v>
      </c>
      <c r="N86" s="2">
        <f>'rockfish release'!O85</f>
        <v>1346.1919894436969</v>
      </c>
      <c r="O86">
        <f>'rockfish release'!P85</f>
        <v>518412.47627688694</v>
      </c>
      <c r="P86">
        <f>IF([2]species_comp_Region2_forR!$D100&gt;49,[2]species_comp_Region2_forR!$J100,[2]species_comp_Region2_forR!$L100)</f>
        <v>0</v>
      </c>
      <c r="Q86">
        <f>IF([2]species_comp_Region2_forR!$D100&gt;49,[2]species_comp_Region2_forR!$K100,[2]species_comp_Region2_forR!$M100)</f>
        <v>0</v>
      </c>
      <c r="T86" s="13">
        <f t="shared" si="102"/>
        <v>0</v>
      </c>
      <c r="U86" s="14">
        <f t="shared" si="104"/>
        <v>0</v>
      </c>
      <c r="V86">
        <f t="shared" si="66"/>
        <v>0</v>
      </c>
      <c r="W86" s="6">
        <f t="shared" si="67"/>
        <v>0</v>
      </c>
      <c r="Y86" s="44">
        <f t="shared" si="63"/>
        <v>18</v>
      </c>
      <c r="Z86">
        <f t="shared" si="103"/>
        <v>0</v>
      </c>
      <c r="AA86">
        <f t="shared" si="68"/>
        <v>0</v>
      </c>
      <c r="AB86" s="6">
        <f t="shared" si="69"/>
        <v>0</v>
      </c>
      <c r="AC86" s="14">
        <f t="shared" si="36"/>
        <v>0</v>
      </c>
    </row>
    <row r="87" spans="1:29" x14ac:dyDescent="0.3">
      <c r="A87" t="str">
        <f>'rockfish release'!A86</f>
        <v>SC</v>
      </c>
      <c r="B87">
        <f>'rockfish release'!B86</f>
        <v>2011</v>
      </c>
      <c r="C87" t="str">
        <f>'rockfish release'!C86</f>
        <v>CI</v>
      </c>
      <c r="D87">
        <f>'rockfish release'!D86</f>
        <v>862</v>
      </c>
      <c r="E87">
        <f>[1]logbook_release_forR!$F98</f>
        <v>222</v>
      </c>
      <c r="F87">
        <f>[1]logbook_release_forR!$G98</f>
        <v>42</v>
      </c>
      <c r="I87" s="13">
        <f t="shared" ref="I87:I94" si="105">F87</f>
        <v>42</v>
      </c>
      <c r="J87">
        <f t="shared" si="71"/>
        <v>0</v>
      </c>
      <c r="K87">
        <f t="shared" si="64"/>
        <v>0</v>
      </c>
      <c r="L87" s="6">
        <f t="shared" si="65"/>
        <v>0</v>
      </c>
      <c r="N87" s="2">
        <f>'rockfish release'!O86</f>
        <v>3933.1255813953494</v>
      </c>
      <c r="O87">
        <f>'rockfish release'!P86</f>
        <v>11556848.970422491</v>
      </c>
      <c r="P87">
        <f>IF([2]species_comp_Region2_forR!$D101&gt;49,[2]species_comp_Region2_forR!$J101,[2]species_comp_Region2_forR!$L101)</f>
        <v>0.02</v>
      </c>
      <c r="Q87">
        <f>IF([2]species_comp_Region2_forR!$D101&gt;49,[2]species_comp_Region2_forR!$K101,[2]species_comp_Region2_forR!$M101)</f>
        <v>1.3154400000000001E-4</v>
      </c>
      <c r="T87" s="13">
        <f t="shared" si="102"/>
        <v>78.662511627906994</v>
      </c>
      <c r="U87" s="14">
        <f t="shared" si="104"/>
        <v>8177.8905904471558</v>
      </c>
      <c r="V87">
        <f t="shared" si="66"/>
        <v>90.43169018904355</v>
      </c>
      <c r="W87" s="6">
        <f t="shared" si="67"/>
        <v>177.24611277052534</v>
      </c>
      <c r="Y87" s="44">
        <f t="shared" si="63"/>
        <v>120.66251162790699</v>
      </c>
      <c r="Z87">
        <f t="shared" si="103"/>
        <v>8177.8905904471558</v>
      </c>
      <c r="AA87">
        <f t="shared" si="68"/>
        <v>90.43169018904355</v>
      </c>
      <c r="AB87" s="6">
        <f t="shared" si="69"/>
        <v>177.24611277052534</v>
      </c>
      <c r="AC87" s="14">
        <f t="shared" si="36"/>
        <v>0.74945970350685442</v>
      </c>
    </row>
    <row r="88" spans="1:29" x14ac:dyDescent="0.3">
      <c r="A88" t="str">
        <f>'rockfish release'!A87</f>
        <v>SC</v>
      </c>
      <c r="B88">
        <f>'rockfish release'!B87</f>
        <v>2012</v>
      </c>
      <c r="C88" t="str">
        <f>'rockfish release'!C87</f>
        <v>CI</v>
      </c>
      <c r="D88">
        <f>'rockfish release'!D87</f>
        <v>344</v>
      </c>
      <c r="E88">
        <f>[1]logbook_release_forR!$F99</f>
        <v>46</v>
      </c>
      <c r="F88">
        <f>[1]logbook_release_forR!$G99</f>
        <v>33</v>
      </c>
      <c r="I88" s="13">
        <f t="shared" si="105"/>
        <v>33</v>
      </c>
      <c r="J88">
        <f t="shared" si="71"/>
        <v>0</v>
      </c>
      <c r="K88">
        <f t="shared" si="64"/>
        <v>0</v>
      </c>
      <c r="L88" s="6">
        <f t="shared" si="65"/>
        <v>0</v>
      </c>
      <c r="N88" s="2">
        <f>'rockfish release'!O87</f>
        <v>547.43630769230765</v>
      </c>
      <c r="O88">
        <f>'rockfish release'!P87</f>
        <v>207052.59868229774</v>
      </c>
      <c r="P88">
        <f>IF([2]species_comp_Region2_forR!$D102&gt;49,[2]species_comp_Region2_forR!$J102,[2]species_comp_Region2_forR!$L102)</f>
        <v>1.5873016E-2</v>
      </c>
      <c r="Q88">
        <f>IF([2]species_comp_Region2_forR!$D102&gt;49,[2]species_comp_Region2_forR!$K102,[2]species_comp_Region2_forR!$M102)</f>
        <v>2.5195300000000002E-4</v>
      </c>
      <c r="T88" s="13">
        <f t="shared" si="102"/>
        <v>8.6894652709809233</v>
      </c>
      <c r="U88" s="14">
        <f t="shared" si="104"/>
        <v>179.84188711920052</v>
      </c>
      <c r="V88">
        <f t="shared" si="66"/>
        <v>13.410514051265913</v>
      </c>
      <c r="W88" s="6">
        <f t="shared" si="67"/>
        <v>26.28460754048119</v>
      </c>
      <c r="Y88" s="44">
        <f t="shared" si="63"/>
        <v>41.689465270980925</v>
      </c>
      <c r="Z88">
        <f t="shared" si="103"/>
        <v>179.84188711920052</v>
      </c>
      <c r="AA88">
        <f t="shared" si="68"/>
        <v>13.410514051265913</v>
      </c>
      <c r="AB88" s="6">
        <f t="shared" si="69"/>
        <v>26.28460754048119</v>
      </c>
      <c r="AC88" s="14">
        <f t="shared" si="36"/>
        <v>0.32167632671941854</v>
      </c>
    </row>
    <row r="89" spans="1:29" x14ac:dyDescent="0.3">
      <c r="A89" t="str">
        <f>'rockfish release'!A88</f>
        <v>SC</v>
      </c>
      <c r="B89">
        <f>'rockfish release'!B88</f>
        <v>2013</v>
      </c>
      <c r="C89" t="str">
        <f>'rockfish release'!C88</f>
        <v>CI</v>
      </c>
      <c r="D89">
        <f>'rockfish release'!D88</f>
        <v>564</v>
      </c>
      <c r="E89">
        <f>[1]logbook_release_forR!$F100</f>
        <v>104</v>
      </c>
      <c r="F89">
        <f>[1]logbook_release_forR!$G100</f>
        <v>51</v>
      </c>
      <c r="I89" s="13">
        <f t="shared" si="105"/>
        <v>51</v>
      </c>
      <c r="J89">
        <f t="shared" si="71"/>
        <v>0</v>
      </c>
      <c r="K89">
        <f t="shared" si="64"/>
        <v>0</v>
      </c>
      <c r="L89" s="6">
        <f t="shared" si="65"/>
        <v>0</v>
      </c>
      <c r="N89" s="2">
        <f>'rockfish release'!O88</f>
        <v>834.85890200102631</v>
      </c>
      <c r="O89">
        <f>'rockfish release'!P88</f>
        <v>376691.77400375862</v>
      </c>
      <c r="P89">
        <f>IF([2]species_comp_Region2_forR!$D103&gt;49,[2]species_comp_Region2_forR!$J103,[2]species_comp_Region2_forR!$L103)</f>
        <v>5.1282051000000002E-2</v>
      </c>
      <c r="Q89">
        <f>IF([2]species_comp_Region2_forR!$D103&gt;49,[2]species_comp_Region2_forR!$K103,[2]species_comp_Region2_forR!$M103)</f>
        <v>6.3184700000000005E-4</v>
      </c>
      <c r="T89" s="13">
        <f t="shared" si="102"/>
        <v>42.813276790220634</v>
      </c>
      <c r="U89" s="14">
        <f t="shared" si="104"/>
        <v>1669.0446128576903</v>
      </c>
      <c r="V89">
        <f t="shared" si="66"/>
        <v>40.85394243959437</v>
      </c>
      <c r="W89" s="6">
        <f t="shared" si="67"/>
        <v>80.073727181604966</v>
      </c>
      <c r="Y89" s="44">
        <f t="shared" si="63"/>
        <v>93.813276790220641</v>
      </c>
      <c r="Z89">
        <f t="shared" si="103"/>
        <v>1669.0446128576903</v>
      </c>
      <c r="AA89">
        <f t="shared" si="68"/>
        <v>40.85394243959437</v>
      </c>
      <c r="AB89" s="6">
        <f t="shared" si="69"/>
        <v>80.073727181604966</v>
      </c>
      <c r="AC89" s="14">
        <f t="shared" si="36"/>
        <v>0.43548145675530969</v>
      </c>
    </row>
    <row r="90" spans="1:29" x14ac:dyDescent="0.3">
      <c r="A90" t="str">
        <f>'rockfish release'!A89</f>
        <v>SC</v>
      </c>
      <c r="B90">
        <f>'rockfish release'!B89</f>
        <v>2014</v>
      </c>
      <c r="C90" t="str">
        <f>'rockfish release'!C89</f>
        <v>CI</v>
      </c>
      <c r="D90">
        <f>'rockfish release'!D89</f>
        <v>351</v>
      </c>
      <c r="E90">
        <f>[1]logbook_release_forR!$F101</f>
        <v>64</v>
      </c>
      <c r="F90">
        <f>[1]logbook_release_forR!$G101</f>
        <v>4</v>
      </c>
      <c r="I90" s="13">
        <f t="shared" si="105"/>
        <v>4</v>
      </c>
      <c r="J90">
        <f t="shared" si="71"/>
        <v>0</v>
      </c>
      <c r="K90">
        <f t="shared" si="64"/>
        <v>0</v>
      </c>
      <c r="L90" s="6">
        <f t="shared" si="65"/>
        <v>0</v>
      </c>
      <c r="N90" s="2">
        <f>'rockfish release'!O89</f>
        <v>720.52342487883675</v>
      </c>
      <c r="O90">
        <f>'rockfish release'!P89</f>
        <v>414487.87274656334</v>
      </c>
      <c r="P90">
        <f>IF([2]species_comp_Region2_forR!$D104&gt;49,[2]species_comp_Region2_forR!$J104,[2]species_comp_Region2_forR!$L104)</f>
        <v>3.3057850999999999E-2</v>
      </c>
      <c r="Q90">
        <f>IF([2]species_comp_Region2_forR!$D104&gt;49,[2]species_comp_Region2_forR!$K104,[2]species_comp_Region2_forR!$M104)</f>
        <v>2.6637500000000001E-4</v>
      </c>
      <c r="T90" s="13">
        <f t="shared" ref="T90:T95" si="106">N90*P90</f>
        <v>23.818956021654277</v>
      </c>
      <c r="U90" s="14">
        <f t="shared" si="104"/>
        <v>701.66011950414702</v>
      </c>
      <c r="V90">
        <f t="shared" si="66"/>
        <v>26.488867841116711</v>
      </c>
      <c r="W90" s="6">
        <f t="shared" si="67"/>
        <v>51.91818096858875</v>
      </c>
      <c r="Y90" s="44">
        <f t="shared" si="63"/>
        <v>27.818956021654277</v>
      </c>
      <c r="Z90">
        <f t="shared" si="103"/>
        <v>701.66011950414702</v>
      </c>
      <c r="AA90">
        <f t="shared" si="68"/>
        <v>26.488867841116711</v>
      </c>
      <c r="AB90" s="6">
        <f t="shared" si="69"/>
        <v>51.91818096858875</v>
      </c>
      <c r="AC90" s="14">
        <f t="shared" si="36"/>
        <v>0.9521877032516165</v>
      </c>
    </row>
    <row r="91" spans="1:29" x14ac:dyDescent="0.3">
      <c r="A91" t="str">
        <f>'rockfish release'!A90</f>
        <v>SC</v>
      </c>
      <c r="B91">
        <f>'rockfish release'!B90</f>
        <v>2015</v>
      </c>
      <c r="C91" t="str">
        <f>'rockfish release'!C90</f>
        <v>CI</v>
      </c>
      <c r="D91">
        <f>'rockfish release'!D90</f>
        <v>609</v>
      </c>
      <c r="E91">
        <f>[1]logbook_release_forR!$F102</f>
        <v>123</v>
      </c>
      <c r="F91">
        <f>[1]logbook_release_forR!$G102</f>
        <v>15</v>
      </c>
      <c r="I91" s="13">
        <f t="shared" si="105"/>
        <v>15</v>
      </c>
      <c r="J91">
        <f t="shared" si="71"/>
        <v>0</v>
      </c>
      <c r="K91">
        <f t="shared" si="64"/>
        <v>0</v>
      </c>
      <c r="L91" s="6">
        <f t="shared" si="65"/>
        <v>0</v>
      </c>
      <c r="N91" s="2">
        <f>'rockfish release'!O90</f>
        <v>1152.6606776180697</v>
      </c>
      <c r="O91">
        <f>'rockfish release'!P90</f>
        <v>990408.27553210699</v>
      </c>
      <c r="P91">
        <f>IF([2]species_comp_Region2_forR!$D105&gt;49,[2]species_comp_Region2_forR!$J105,[2]species_comp_Region2_forR!$L105)</f>
        <v>2.5316456000000001E-2</v>
      </c>
      <c r="Q91">
        <f>IF([2]species_comp_Region2_forR!$D105&gt;49,[2]species_comp_Region2_forR!$K105,[2]species_comp_Region2_forR!$M105)</f>
        <v>1.57169E-4</v>
      </c>
      <c r="T91" s="13">
        <f t="shared" si="106"/>
        <v>29.18128332784805</v>
      </c>
      <c r="U91" s="14">
        <f t="shared" si="104"/>
        <v>999.25578639411356</v>
      </c>
      <c r="V91">
        <f t="shared" si="66"/>
        <v>31.611007361267585</v>
      </c>
      <c r="W91" s="6">
        <f t="shared" si="67"/>
        <v>61.957574428084463</v>
      </c>
      <c r="Y91" s="44">
        <f t="shared" si="63"/>
        <v>44.18128332784805</v>
      </c>
      <c r="Z91">
        <f t="shared" si="103"/>
        <v>999.25578639411356</v>
      </c>
      <c r="AA91">
        <f t="shared" si="68"/>
        <v>31.611007361267585</v>
      </c>
      <c r="AB91" s="6">
        <f t="shared" si="69"/>
        <v>61.957574428084463</v>
      </c>
      <c r="AC91" s="14">
        <f t="shared" si="36"/>
        <v>0.71548413672589606</v>
      </c>
    </row>
    <row r="92" spans="1:29" x14ac:dyDescent="0.3">
      <c r="A92" t="str">
        <f>'rockfish release'!A91</f>
        <v>SC</v>
      </c>
      <c r="B92">
        <f>'rockfish release'!B91</f>
        <v>2016</v>
      </c>
      <c r="C92" t="str">
        <f>'rockfish release'!C91</f>
        <v>CI</v>
      </c>
      <c r="D92">
        <f>'rockfish release'!D91</f>
        <v>441</v>
      </c>
      <c r="E92">
        <f>[1]logbook_release_forR!$F103</f>
        <v>86</v>
      </c>
      <c r="F92">
        <f>[1]logbook_release_forR!$G103</f>
        <v>25</v>
      </c>
      <c r="I92" s="13">
        <f t="shared" si="105"/>
        <v>25</v>
      </c>
      <c r="J92">
        <f t="shared" si="71"/>
        <v>0</v>
      </c>
      <c r="K92">
        <f t="shared" si="64"/>
        <v>0</v>
      </c>
      <c r="L92" s="6">
        <f t="shared" si="65"/>
        <v>0</v>
      </c>
      <c r="N92" s="2">
        <f>'rockfish release'!O91</f>
        <v>588.20060043668127</v>
      </c>
      <c r="O92">
        <f>'rockfish release'!P91</f>
        <v>143523.43263146057</v>
      </c>
      <c r="P92">
        <f>IF([2]species_comp_Region2_forR!$D106&gt;49,[2]species_comp_Region2_forR!$J106,[2]species_comp_Region2_forR!$L106)</f>
        <v>0</v>
      </c>
      <c r="Q92">
        <f>IF([2]species_comp_Region2_forR!$D106&gt;49,[2]species_comp_Region2_forR!$K106,[2]species_comp_Region2_forR!$M106)</f>
        <v>0</v>
      </c>
      <c r="T92" s="13">
        <f t="shared" si="106"/>
        <v>0</v>
      </c>
      <c r="U92" s="14">
        <f t="shared" si="104"/>
        <v>0</v>
      </c>
      <c r="V92">
        <f t="shared" si="66"/>
        <v>0</v>
      </c>
      <c r="W92" s="6">
        <f t="shared" si="67"/>
        <v>0</v>
      </c>
      <c r="Y92" s="44">
        <f t="shared" si="63"/>
        <v>25</v>
      </c>
      <c r="Z92">
        <f t="shared" si="103"/>
        <v>0</v>
      </c>
      <c r="AA92">
        <f t="shared" si="68"/>
        <v>0</v>
      </c>
      <c r="AB92" s="6">
        <f t="shared" si="69"/>
        <v>0</v>
      </c>
      <c r="AC92" s="14">
        <f t="shared" si="36"/>
        <v>0</v>
      </c>
    </row>
    <row r="93" spans="1:29" x14ac:dyDescent="0.3">
      <c r="A93" t="str">
        <f>'rockfish release'!A92</f>
        <v>SC</v>
      </c>
      <c r="B93">
        <f>'rockfish release'!B92</f>
        <v>2017</v>
      </c>
      <c r="C93" t="str">
        <f>'rockfish release'!C92</f>
        <v>CI</v>
      </c>
      <c r="D93">
        <f>'rockfish release'!D92</f>
        <v>256</v>
      </c>
      <c r="E93">
        <f>[1]logbook_release_forR!$F104</f>
        <v>28</v>
      </c>
      <c r="F93">
        <f>[1]logbook_release_forR!$G104</f>
        <v>9</v>
      </c>
      <c r="I93" s="13">
        <f t="shared" si="105"/>
        <v>9</v>
      </c>
      <c r="J93">
        <f t="shared" si="71"/>
        <v>0</v>
      </c>
      <c r="K93">
        <f t="shared" si="64"/>
        <v>0</v>
      </c>
      <c r="L93" s="6">
        <f t="shared" si="65"/>
        <v>0</v>
      </c>
      <c r="N93" s="2">
        <f>'rockfish release'!O92</f>
        <v>415.61685144124169</v>
      </c>
      <c r="O93">
        <f>'rockfish release'!P92</f>
        <v>116443.01477531147</v>
      </c>
      <c r="P93">
        <f>IF([2]species_comp_Region2_forR!$D107&gt;49,[2]species_comp_Region2_forR!$J107,[2]species_comp_Region2_forR!$L107)</f>
        <v>3.7037037000000002E-2</v>
      </c>
      <c r="Q93">
        <f>IF([2]species_comp_Region2_forR!$D107&gt;49,[2]species_comp_Region2_forR!$K107,[2]species_comp_Region2_forR!$M107)</f>
        <v>4.4581599999999997E-4</v>
      </c>
      <c r="T93" s="13">
        <f t="shared" si="106"/>
        <v>15.393216704652772</v>
      </c>
      <c r="U93" s="14">
        <f t="shared" si="104"/>
        <v>288.65102792386466</v>
      </c>
      <c r="V93">
        <f t="shared" si="66"/>
        <v>16.989733015084866</v>
      </c>
      <c r="W93" s="6">
        <f t="shared" si="67"/>
        <v>33.299876709566334</v>
      </c>
      <c r="Y93" s="44">
        <f t="shared" si="63"/>
        <v>24.393216704652772</v>
      </c>
      <c r="Z93">
        <f t="shared" si="103"/>
        <v>288.65102792386466</v>
      </c>
      <c r="AA93">
        <f t="shared" si="68"/>
        <v>16.989733015084866</v>
      </c>
      <c r="AB93" s="6">
        <f t="shared" si="69"/>
        <v>33.299876709566334</v>
      </c>
      <c r="AC93" s="14">
        <f t="shared" si="36"/>
        <v>0.69649416150368715</v>
      </c>
    </row>
    <row r="94" spans="1:29" x14ac:dyDescent="0.3">
      <c r="A94" t="str">
        <f>'rockfish release'!A93</f>
        <v>SC</v>
      </c>
      <c r="B94">
        <f>'rockfish release'!B93</f>
        <v>2018</v>
      </c>
      <c r="C94" t="str">
        <f>'rockfish release'!C93</f>
        <v>CI</v>
      </c>
      <c r="D94">
        <f>'rockfish release'!D93</f>
        <v>378</v>
      </c>
      <c r="E94">
        <f>[1]logbook_release_forR!$F105</f>
        <v>36</v>
      </c>
      <c r="F94">
        <f>[1]logbook_release_forR!$G105</f>
        <v>15</v>
      </c>
      <c r="I94" s="13">
        <f t="shared" si="105"/>
        <v>15</v>
      </c>
      <c r="J94">
        <f t="shared" si="71"/>
        <v>0</v>
      </c>
      <c r="K94">
        <f t="shared" si="64"/>
        <v>0</v>
      </c>
      <c r="L94" s="6">
        <f t="shared" si="65"/>
        <v>0</v>
      </c>
      <c r="N94" s="2">
        <f>'rockfish release'!O93</f>
        <v>1080.4914054600606</v>
      </c>
      <c r="O94">
        <f>'rockfish release'!P93</f>
        <v>1139629.6871772241</v>
      </c>
      <c r="P94">
        <f>IF([2]species_comp_Region2_forR!$D108&gt;49,[2]species_comp_Region2_forR!$J108,[2]species_comp_Region2_forR!$L108)</f>
        <v>1.7543860000000001E-2</v>
      </c>
      <c r="Q94">
        <f>IF([2]species_comp_Region2_forR!$D108&gt;49,[2]species_comp_Region2_forR!$K108,[2]species_comp_Region2_forR!$M108)</f>
        <v>1.01389E-4</v>
      </c>
      <c r="T94" s="13">
        <f t="shared" si="106"/>
        <v>18.955989948594539</v>
      </c>
      <c r="U94" s="14">
        <f t="shared" si="104"/>
        <v>584.6769158862337</v>
      </c>
      <c r="V94">
        <f t="shared" si="66"/>
        <v>24.180093380428325</v>
      </c>
      <c r="W94" s="6">
        <f t="shared" si="67"/>
        <v>47.392983025639516</v>
      </c>
      <c r="Y94" s="44">
        <f t="shared" si="63"/>
        <v>33.955989948594535</v>
      </c>
      <c r="Z94">
        <f t="shared" si="103"/>
        <v>584.6769158862337</v>
      </c>
      <c r="AA94">
        <f t="shared" si="68"/>
        <v>24.180093380428325</v>
      </c>
      <c r="AB94" s="6">
        <f t="shared" si="69"/>
        <v>47.392983025639516</v>
      </c>
      <c r="AC94" s="14">
        <f t="shared" si="36"/>
        <v>0.712100970021319</v>
      </c>
    </row>
    <row r="95" spans="1:29" x14ac:dyDescent="0.3">
      <c r="A95" t="str">
        <f>'rockfish release'!A94</f>
        <v>SC</v>
      </c>
      <c r="B95">
        <f>'rockfish release'!B94</f>
        <v>2019</v>
      </c>
      <c r="C95" t="str">
        <f>'rockfish release'!C94</f>
        <v>CI</v>
      </c>
      <c r="D95">
        <f>'rockfish release'!D94</f>
        <v>348</v>
      </c>
      <c r="E95">
        <f>[1]logbook_release_forR!$F106</f>
        <v>42</v>
      </c>
      <c r="F95">
        <f>[1]logbook_release_forR!$G106</f>
        <v>23</v>
      </c>
      <c r="I95" s="13">
        <f t="shared" ref="I95:I97" si="107">F95</f>
        <v>23</v>
      </c>
      <c r="J95">
        <f t="shared" ref="J95:J97" si="108">(E95^2)*H95</f>
        <v>0</v>
      </c>
      <c r="L95" s="6"/>
      <c r="N95" s="2">
        <f>'rockfish release'!O94</f>
        <v>547.29113924050637</v>
      </c>
      <c r="O95">
        <f>'rockfish release'!P94</f>
        <v>271302.84405913076</v>
      </c>
      <c r="P95">
        <f>IF([2]species_comp_Region2_forR!$D109&gt;49,[2]species_comp_Region2_forR!$J109,[2]species_comp_Region2_forR!$L109)</f>
        <v>8.7719300000000007E-3</v>
      </c>
      <c r="Q95">
        <f>IF([2]species_comp_Region2_forR!$D109&gt;49,[2]species_comp_Region2_forR!$K109,[2]species_comp_Region2_forR!$M109)</f>
        <v>3.8303899999999998E-5</v>
      </c>
      <c r="T95" s="13">
        <f t="shared" si="106"/>
        <v>4.8007995630379758</v>
      </c>
      <c r="U95" s="14">
        <f t="shared" si="104"/>
        <v>42.740905628502802</v>
      </c>
      <c r="V95">
        <f t="shared" ref="V95:V97" si="109">SQRT(U95)</f>
        <v>6.5376529143495219</v>
      </c>
      <c r="W95" s="6">
        <f t="shared" ref="W95:W97" si="110">(1.96*V95)</f>
        <v>12.813799712125062</v>
      </c>
      <c r="Y95" s="44">
        <f t="shared" ref="Y95:Y97" si="111">T95+I95</f>
        <v>27.800799563037977</v>
      </c>
      <c r="Z95">
        <f t="shared" ref="Z95:Z97" si="112">U95+J95</f>
        <v>42.740905628502802</v>
      </c>
      <c r="AA95">
        <f t="shared" ref="AA95:AA97" si="113">SQRT(Z95)</f>
        <v>6.5376529143495219</v>
      </c>
      <c r="AB95" s="6">
        <f t="shared" ref="AB95:AB97" si="114">(1.96*AA95)</f>
        <v>12.813799712125062</v>
      </c>
      <c r="AC95" s="14">
        <f t="shared" si="36"/>
        <v>0.23516060750430839</v>
      </c>
    </row>
    <row r="96" spans="1:29" x14ac:dyDescent="0.3">
      <c r="A96" t="str">
        <f>'rockfish release'!A95</f>
        <v>SC</v>
      </c>
      <c r="B96">
        <f>'rockfish release'!B95</f>
        <v>2020</v>
      </c>
      <c r="C96" t="str">
        <f>'rockfish release'!C95</f>
        <v>CI</v>
      </c>
      <c r="D96">
        <f>'rockfish release'!D95</f>
        <v>204</v>
      </c>
      <c r="E96">
        <v>17</v>
      </c>
      <c r="F96">
        <v>0</v>
      </c>
      <c r="I96" s="13">
        <f t="shared" si="107"/>
        <v>0</v>
      </c>
      <c r="J96">
        <f t="shared" si="108"/>
        <v>0</v>
      </c>
      <c r="K96">
        <f t="shared" ref="K96:K97" si="115">SQRT(J96)</f>
        <v>0</v>
      </c>
      <c r="L96" s="6">
        <f t="shared" ref="L96:L97" si="116">(1.96*K96)</f>
        <v>0</v>
      </c>
      <c r="N96" s="2">
        <f>'rockfish release'!O95</f>
        <v>1210.5392491467578</v>
      </c>
      <c r="O96">
        <f>'rockfish release'!P95</f>
        <v>2273424.860386584</v>
      </c>
      <c r="P96">
        <v>5.2631578947368418E-2</v>
      </c>
      <c r="Q96">
        <v>6.64819944598338E-4</v>
      </c>
      <c r="T96" s="13">
        <f t="shared" ref="T96:T97" si="117">N96*P96</f>
        <v>63.712592060355668</v>
      </c>
      <c r="U96" s="14">
        <f t="shared" si="104"/>
        <v>8783.2246331670776</v>
      </c>
      <c r="V96">
        <f t="shared" si="109"/>
        <v>93.718859538339871</v>
      </c>
      <c r="W96" s="6">
        <f t="shared" si="110"/>
        <v>183.68896469514615</v>
      </c>
      <c r="Y96" s="44">
        <f t="shared" si="111"/>
        <v>63.712592060355668</v>
      </c>
      <c r="Z96">
        <f t="shared" si="112"/>
        <v>8783.2246331670776</v>
      </c>
      <c r="AA96">
        <f t="shared" si="113"/>
        <v>93.718859538339871</v>
      </c>
      <c r="AB96" s="6">
        <f t="shared" si="114"/>
        <v>183.68896469514615</v>
      </c>
      <c r="AC96" s="14">
        <f t="shared" ref="AC96:AC97" si="118">AA96/Y96</f>
        <v>1.4709629055675355</v>
      </c>
    </row>
    <row r="97" spans="1:29" x14ac:dyDescent="0.3">
      <c r="A97" t="str">
        <f>'rockfish release'!A96</f>
        <v>SC</v>
      </c>
      <c r="B97">
        <f>'rockfish release'!B96</f>
        <v>2021</v>
      </c>
      <c r="C97" t="str">
        <f>'rockfish release'!C96</f>
        <v>CI</v>
      </c>
      <c r="D97">
        <f>'rockfish release'!D96</f>
        <v>445</v>
      </c>
      <c r="E97">
        <v>44</v>
      </c>
      <c r="F97">
        <v>19</v>
      </c>
      <c r="I97" s="13">
        <f t="shared" si="107"/>
        <v>19</v>
      </c>
      <c r="J97">
        <f t="shared" si="108"/>
        <v>0</v>
      </c>
      <c r="K97">
        <f t="shared" si="115"/>
        <v>0</v>
      </c>
      <c r="L97" s="6">
        <f t="shared" si="116"/>
        <v>0</v>
      </c>
      <c r="N97" s="2">
        <f>'rockfish release'!O96</f>
        <v>640.73748902546095</v>
      </c>
      <c r="O97">
        <f>'rockfish release'!P96</f>
        <v>632576.5790776629</v>
      </c>
      <c r="P97">
        <v>2.4390243902439025E-2</v>
      </c>
      <c r="Q97">
        <v>2.937698753681304E-4</v>
      </c>
      <c r="T97" s="13">
        <f t="shared" si="117"/>
        <v>15.627743634767342</v>
      </c>
      <c r="U97" s="14">
        <f t="shared" si="104"/>
        <v>682.74724232418475</v>
      </c>
      <c r="V97">
        <f t="shared" si="109"/>
        <v>26.12943249142975</v>
      </c>
      <c r="W97" s="6">
        <f t="shared" si="110"/>
        <v>51.213687683202309</v>
      </c>
      <c r="Y97" s="44">
        <f t="shared" si="111"/>
        <v>34.627743634767342</v>
      </c>
      <c r="Z97">
        <f t="shared" si="112"/>
        <v>682.74724232418475</v>
      </c>
      <c r="AA97">
        <f t="shared" si="113"/>
        <v>26.12943249142975</v>
      </c>
      <c r="AB97" s="6">
        <f t="shared" si="114"/>
        <v>51.213687683202309</v>
      </c>
      <c r="AC97" s="14">
        <f t="shared" si="118"/>
        <v>0.75458085767953353</v>
      </c>
    </row>
    <row r="98" spans="1:29" x14ac:dyDescent="0.3">
      <c r="A98" t="s">
        <v>147</v>
      </c>
      <c r="B98">
        <f>'rockfish release'!B97</f>
        <v>2022</v>
      </c>
      <c r="C98" t="str">
        <f>'rockfish release'!C97</f>
        <v>CI</v>
      </c>
      <c r="D98">
        <v>322</v>
      </c>
      <c r="E98">
        <v>21</v>
      </c>
      <c r="F98">
        <v>7</v>
      </c>
      <c r="I98" s="13">
        <f t="shared" ref="I98" si="119">F98</f>
        <v>7</v>
      </c>
      <c r="J98">
        <f t="shared" ref="J98" si="120">(E98^2)*H98</f>
        <v>0</v>
      </c>
      <c r="L98" s="6">
        <f t="shared" ref="L98" si="121">(1.96*K98)</f>
        <v>0</v>
      </c>
      <c r="N98" s="2">
        <f>'rockfish release'!O97</f>
        <v>581.70030850594981</v>
      </c>
      <c r="O98">
        <f>'rockfish release'!P97</f>
        <v>428659.7446844136</v>
      </c>
      <c r="P98">
        <v>2.4390243902439025E-2</v>
      </c>
      <c r="Q98">
        <v>2.937698753681304E-4</v>
      </c>
      <c r="T98" s="13">
        <f t="shared" ref="T98" si="122">N98*P98</f>
        <v>14.187812402584141</v>
      </c>
      <c r="U98" s="14">
        <f t="shared" si="104"/>
        <v>480.33459700979529</v>
      </c>
      <c r="V98">
        <f t="shared" ref="V98" si="123">SQRT(U98)</f>
        <v>21.916537067013923</v>
      </c>
      <c r="W98" s="6">
        <f t="shared" ref="W98" si="124">(1.96*V98)</f>
        <v>42.956412651347286</v>
      </c>
      <c r="Y98" s="44">
        <f t="shared" ref="Y98" si="125">T98+I98</f>
        <v>21.187812402584143</v>
      </c>
      <c r="Z98">
        <f t="shared" ref="Z98" si="126">U98+J98</f>
        <v>480.33459700979529</v>
      </c>
      <c r="AA98">
        <f t="shared" ref="AA98" si="127">SQRT(Z98)</f>
        <v>21.916537067013923</v>
      </c>
      <c r="AB98" s="6">
        <f t="shared" ref="AB98" si="128">(1.96*AA98)</f>
        <v>42.956412651347286</v>
      </c>
      <c r="AC98" s="14">
        <f t="shared" ref="AC98" si="129">AA98/Y98</f>
        <v>1.0343935773350958</v>
      </c>
    </row>
    <row r="99" spans="1:29" x14ac:dyDescent="0.3">
      <c r="A99" t="str">
        <f>'rockfish release'!A98</f>
        <v>SC</v>
      </c>
      <c r="B99">
        <f>'rockfish release'!B98</f>
        <v>1999</v>
      </c>
      <c r="C99" t="str">
        <f>'rockfish release'!C98</f>
        <v>EASTSIDE</v>
      </c>
      <c r="D99">
        <f>'rockfish release'!D98</f>
        <v>434</v>
      </c>
      <c r="E99">
        <f>[1]logbook_release_forR!$F107</f>
        <v>133</v>
      </c>
      <c r="F99" t="str">
        <f>[1]logbook_release_forR!$G107</f>
        <v>NA</v>
      </c>
      <c r="G99" s="30">
        <f>[4]logbook_release_forR!$K$102</f>
        <v>0.16064281</v>
      </c>
      <c r="H99" s="30">
        <f>[4]logbook_release_forR!$L$102</f>
        <v>9.1499999999999998E-2</v>
      </c>
      <c r="I99" s="13">
        <f t="shared" ref="I99:I105" si="130">E99*G99</f>
        <v>21.365493730000001</v>
      </c>
      <c r="J99">
        <f t="shared" si="71"/>
        <v>1618.5435</v>
      </c>
      <c r="K99">
        <f t="shared" si="64"/>
        <v>40.231126009596103</v>
      </c>
      <c r="L99" s="6">
        <f t="shared" si="65"/>
        <v>78.853006978808367</v>
      </c>
      <c r="N99" s="2">
        <f>'rockfish release'!O98</f>
        <v>162.859496047015</v>
      </c>
      <c r="O99">
        <f>'rockfish release'!P98</f>
        <v>70201.723372615947</v>
      </c>
      <c r="R99" s="30">
        <f>[4]logbook_release_forR!$N$102</f>
        <v>3.4239460000000002E-3</v>
      </c>
      <c r="S99" s="30">
        <f>[4]logbook_release_forR!$O$102</f>
        <v>2.3E-5</v>
      </c>
      <c r="T99" s="13">
        <f>N99*R99</f>
        <v>0.5576221200521928</v>
      </c>
      <c r="U99" s="14">
        <f>(N99^2)*S99+(R99^2)*O99+(S99*O99)</f>
        <v>3.0476769127855166</v>
      </c>
      <c r="V99">
        <f t="shared" si="66"/>
        <v>1.7457596950283611</v>
      </c>
      <c r="W99" s="6">
        <f t="shared" si="67"/>
        <v>3.4216890022555879</v>
      </c>
      <c r="Y99" s="44">
        <f t="shared" si="63"/>
        <v>21.923115850052195</v>
      </c>
      <c r="Z99">
        <f>ABS(U99+J99)</f>
        <v>1621.5911769127856</v>
      </c>
      <c r="AA99">
        <f t="shared" si="68"/>
        <v>40.268985297779551</v>
      </c>
      <c r="AB99" s="6">
        <f>(1.96*AA99)</f>
        <v>78.927211183647913</v>
      </c>
      <c r="AC99" s="14">
        <f>AA99/Y99</f>
        <v>1.8368276468184461</v>
      </c>
    </row>
    <row r="100" spans="1:29" x14ac:dyDescent="0.3">
      <c r="A100" t="str">
        <f>'rockfish release'!A99</f>
        <v>SC</v>
      </c>
      <c r="B100">
        <f>'rockfish release'!B99</f>
        <v>2000</v>
      </c>
      <c r="C100" t="str">
        <f>'rockfish release'!C99</f>
        <v>EASTSIDE</v>
      </c>
      <c r="D100">
        <f>'rockfish release'!D99</f>
        <v>1194</v>
      </c>
      <c r="E100">
        <f>[1]logbook_release_forR!$F108</f>
        <v>159</v>
      </c>
      <c r="F100" t="str">
        <f>[1]logbook_release_forR!$G108</f>
        <v>NA</v>
      </c>
      <c r="G100" s="30">
        <f>[4]logbook_release_forR!$K$102</f>
        <v>0.16064281</v>
      </c>
      <c r="H100" s="30">
        <f>[4]logbook_release_forR!$L$102</f>
        <v>9.1499999999999998E-2</v>
      </c>
      <c r="I100" s="13">
        <f t="shared" si="130"/>
        <v>25.542206789999998</v>
      </c>
      <c r="J100">
        <f>(E100^2)*H100</f>
        <v>2313.2114999999999</v>
      </c>
      <c r="K100">
        <f t="shared" si="64"/>
        <v>48.095857409968275</v>
      </c>
      <c r="L100" s="6">
        <f t="shared" si="65"/>
        <v>94.267880523537812</v>
      </c>
      <c r="N100" s="2">
        <f>'rockfish release'!O99</f>
        <v>448.05124027681086</v>
      </c>
      <c r="O100">
        <f>'rockfish release'!P99</f>
        <v>531345.45277051278</v>
      </c>
      <c r="R100" s="30">
        <f>[4]logbook_release_forR!$N$102</f>
        <v>3.4239460000000002E-3</v>
      </c>
      <c r="S100" s="30">
        <f>[4]logbook_release_forR!$O$102</f>
        <v>2.3E-5</v>
      </c>
      <c r="T100" s="13">
        <f t="shared" ref="T100:T118" si="131">N100*R100</f>
        <v>1.5341032519408255</v>
      </c>
      <c r="U100" s="14">
        <f t="shared" ref="U100:U122" si="132">(N100^2)*S100+(R100^2)*O100+(S100*O100)</f>
        <v>23.067372014886132</v>
      </c>
      <c r="V100">
        <f t="shared" si="66"/>
        <v>4.8028504052162742</v>
      </c>
      <c r="W100" s="6">
        <f t="shared" si="67"/>
        <v>9.4135867942238978</v>
      </c>
      <c r="Y100" s="44">
        <f t="shared" si="63"/>
        <v>27.076310041940822</v>
      </c>
      <c r="Z100">
        <f t="shared" ref="Z100:Z118" si="133">ABS(U100+J100)</f>
        <v>2336.278872014886</v>
      </c>
      <c r="AA100">
        <f t="shared" si="68"/>
        <v>48.335068759803022</v>
      </c>
      <c r="AB100" s="6">
        <f t="shared" si="69"/>
        <v>94.736734769213925</v>
      </c>
      <c r="AC100" s="14">
        <f t="shared" ref="AC100:AC119" si="134">AA100/Y100</f>
        <v>1.7851423877527139</v>
      </c>
    </row>
    <row r="101" spans="1:29" x14ac:dyDescent="0.3">
      <c r="A101" t="str">
        <f>'rockfish release'!A100</f>
        <v>SC</v>
      </c>
      <c r="B101">
        <f>'rockfish release'!B100</f>
        <v>2001</v>
      </c>
      <c r="C101" t="str">
        <f>'rockfish release'!C100</f>
        <v>EASTSIDE</v>
      </c>
      <c r="D101">
        <f>'rockfish release'!D100</f>
        <v>548</v>
      </c>
      <c r="E101">
        <f>[1]logbook_release_forR!$F109</f>
        <v>163</v>
      </c>
      <c r="F101" t="str">
        <f>[1]logbook_release_forR!$G109</f>
        <v>NA</v>
      </c>
      <c r="G101" s="30">
        <f>[4]logbook_release_forR!$K$102</f>
        <v>0.16064281</v>
      </c>
      <c r="H101" s="30">
        <f>[4]logbook_release_forR!$L$102</f>
        <v>9.1499999999999998E-2</v>
      </c>
      <c r="I101" s="13">
        <f t="shared" si="130"/>
        <v>26.18477803</v>
      </c>
      <c r="J101">
        <f t="shared" si="71"/>
        <v>2431.0634999999997</v>
      </c>
      <c r="K101">
        <f t="shared" si="64"/>
        <v>49.305816086948603</v>
      </c>
      <c r="L101" s="6">
        <f t="shared" si="65"/>
        <v>96.639399530419254</v>
      </c>
      <c r="N101" s="2">
        <f>'rockfish release'!O100</f>
        <v>205.63825768148433</v>
      </c>
      <c r="O101">
        <f>'rockfish release'!P100</f>
        <v>111925.60011727823</v>
      </c>
      <c r="R101" s="30">
        <f>[4]logbook_release_forR!$N$102</f>
        <v>3.4239460000000002E-3</v>
      </c>
      <c r="S101" s="30">
        <f>[4]logbook_release_forR!$O$102</f>
        <v>2.3E-5</v>
      </c>
      <c r="T101" s="13">
        <f t="shared" si="131"/>
        <v>0.70409428983548761</v>
      </c>
      <c r="U101" s="14">
        <f t="shared" si="132"/>
        <v>4.8590412177851601</v>
      </c>
      <c r="V101">
        <f t="shared" si="66"/>
        <v>2.2043233015565482</v>
      </c>
      <c r="W101" s="6">
        <f t="shared" si="67"/>
        <v>4.3204736710508342</v>
      </c>
      <c r="Y101" s="44">
        <f t="shared" si="63"/>
        <v>26.888872319835489</v>
      </c>
      <c r="Z101">
        <f t="shared" si="133"/>
        <v>2435.9225412177848</v>
      </c>
      <c r="AA101">
        <f t="shared" si="68"/>
        <v>49.355066013711145</v>
      </c>
      <c r="AB101" s="6">
        <f t="shared" si="69"/>
        <v>96.735929386873849</v>
      </c>
      <c r="AC101" s="14">
        <f t="shared" si="134"/>
        <v>1.835520115036684</v>
      </c>
    </row>
    <row r="102" spans="1:29" x14ac:dyDescent="0.3">
      <c r="A102" t="str">
        <f>'rockfish release'!A101</f>
        <v>SC</v>
      </c>
      <c r="B102">
        <f>'rockfish release'!B101</f>
        <v>2002</v>
      </c>
      <c r="C102" t="str">
        <f>'rockfish release'!C101</f>
        <v>EASTSIDE</v>
      </c>
      <c r="D102">
        <f>'rockfish release'!D101</f>
        <v>736</v>
      </c>
      <c r="E102">
        <f>[1]logbook_release_forR!$F110</f>
        <v>41</v>
      </c>
      <c r="F102" t="str">
        <f>[1]logbook_release_forR!$G110</f>
        <v>NA</v>
      </c>
      <c r="G102" s="30">
        <f>[4]logbook_release_forR!$K$102</f>
        <v>0.16064281</v>
      </c>
      <c r="H102" s="30">
        <f>[4]logbook_release_forR!$L$102</f>
        <v>9.1499999999999998E-2</v>
      </c>
      <c r="I102" s="13">
        <f t="shared" si="130"/>
        <v>6.5863552099999998</v>
      </c>
      <c r="J102">
        <f t="shared" si="71"/>
        <v>153.8115</v>
      </c>
      <c r="K102">
        <f t="shared" si="64"/>
        <v>12.402076439048422</v>
      </c>
      <c r="L102" s="6">
        <f t="shared" si="65"/>
        <v>24.308069820534907</v>
      </c>
      <c r="N102" s="2">
        <f>'rockfish release'!O101</f>
        <v>276.18568914885498</v>
      </c>
      <c r="O102">
        <f>'rockfish release'!P101</f>
        <v>201894.24676703988</v>
      </c>
      <c r="R102" s="30">
        <f>[4]logbook_release_forR!$N$102</f>
        <v>3.4239460000000002E-3</v>
      </c>
      <c r="S102" s="30">
        <f>[4]logbook_release_forR!$O$102</f>
        <v>2.3E-5</v>
      </c>
      <c r="T102" s="13">
        <f t="shared" si="131"/>
        <v>0.94564488561846549</v>
      </c>
      <c r="U102" s="14">
        <f t="shared" si="132"/>
        <v>8.7648622446232842</v>
      </c>
      <c r="V102">
        <f t="shared" si="66"/>
        <v>2.9605510035504006</v>
      </c>
      <c r="W102" s="6">
        <f t="shared" si="67"/>
        <v>5.8026799669587854</v>
      </c>
      <c r="Y102" s="44">
        <f t="shared" si="63"/>
        <v>7.5320000956184652</v>
      </c>
      <c r="Z102">
        <f t="shared" si="133"/>
        <v>162.57636224462328</v>
      </c>
      <c r="AA102">
        <f t="shared" si="68"/>
        <v>12.750543605847685</v>
      </c>
      <c r="AB102" s="6">
        <f t="shared" si="69"/>
        <v>24.991065467461464</v>
      </c>
      <c r="AC102" s="14">
        <f t="shared" si="134"/>
        <v>1.6928496340918748</v>
      </c>
    </row>
    <row r="103" spans="1:29" x14ac:dyDescent="0.3">
      <c r="A103" t="str">
        <f>'rockfish release'!A102</f>
        <v>SC</v>
      </c>
      <c r="B103">
        <f>'rockfish release'!B102</f>
        <v>2003</v>
      </c>
      <c r="C103" t="str">
        <f>'rockfish release'!C102</f>
        <v>EASTSIDE</v>
      </c>
      <c r="D103">
        <f>'rockfish release'!D102</f>
        <v>878</v>
      </c>
      <c r="E103">
        <f>[1]logbook_release_forR!$F111</f>
        <v>44</v>
      </c>
      <c r="F103" t="str">
        <f>[1]logbook_release_forR!$G111</f>
        <v>NA</v>
      </c>
      <c r="G103" s="30">
        <f>[4]logbook_release_forR!$K$102</f>
        <v>0.16064281</v>
      </c>
      <c r="H103" s="30">
        <f>[4]logbook_release_forR!$L$102</f>
        <v>9.1499999999999998E-2</v>
      </c>
      <c r="I103" s="13">
        <f t="shared" si="130"/>
        <v>7.0682836399999998</v>
      </c>
      <c r="J103">
        <f t="shared" si="71"/>
        <v>177.14400000000001</v>
      </c>
      <c r="K103">
        <f t="shared" si="64"/>
        <v>13.309545446783673</v>
      </c>
      <c r="L103" s="6">
        <f t="shared" si="65"/>
        <v>26.086709075696</v>
      </c>
      <c r="N103" s="2">
        <f>'rockfish release'!O102</f>
        <v>329.47151504442195</v>
      </c>
      <c r="O103">
        <f>'rockfish release'!P102</f>
        <v>287314.36917526205</v>
      </c>
      <c r="R103" s="30">
        <f>[4]logbook_release_forR!$N$102</f>
        <v>3.4239460000000002E-3</v>
      </c>
      <c r="S103" s="30">
        <f>[4]logbook_release_forR!$O$102</f>
        <v>2.3E-5</v>
      </c>
      <c r="T103" s="13">
        <f t="shared" si="131"/>
        <v>1.1280926760502885</v>
      </c>
      <c r="U103" s="14">
        <f t="shared" si="132"/>
        <v>12.473217573296044</v>
      </c>
      <c r="V103">
        <f t="shared" si="66"/>
        <v>3.5317442678223525</v>
      </c>
      <c r="W103" s="6">
        <f t="shared" si="67"/>
        <v>6.9222187649318112</v>
      </c>
      <c r="Y103" s="44">
        <f t="shared" si="63"/>
        <v>8.1963763160502889</v>
      </c>
      <c r="Z103">
        <f t="shared" si="133"/>
        <v>189.61721757329605</v>
      </c>
      <c r="AA103">
        <f t="shared" si="68"/>
        <v>13.770156773737039</v>
      </c>
      <c r="AB103" s="6">
        <f t="shared" si="69"/>
        <v>26.989507276524595</v>
      </c>
      <c r="AC103" s="14">
        <f t="shared" si="134"/>
        <v>1.6800298379141128</v>
      </c>
    </row>
    <row r="104" spans="1:29" x14ac:dyDescent="0.3">
      <c r="A104" t="str">
        <f>'rockfish release'!A103</f>
        <v>SC</v>
      </c>
      <c r="B104">
        <f>'rockfish release'!B103</f>
        <v>2004</v>
      </c>
      <c r="C104" t="str">
        <f>'rockfish release'!C103</f>
        <v>EASTSIDE</v>
      </c>
      <c r="D104">
        <f>'rockfish release'!D103</f>
        <v>453</v>
      </c>
      <c r="E104">
        <f>[1]logbook_release_forR!$F112</f>
        <v>33</v>
      </c>
      <c r="F104" t="str">
        <f>[1]logbook_release_forR!$G112</f>
        <v>NA</v>
      </c>
      <c r="G104" s="30">
        <f>[4]logbook_release_forR!$K$102</f>
        <v>0.16064281</v>
      </c>
      <c r="H104" s="30">
        <f>[4]logbook_release_forR!$L$102</f>
        <v>9.1499999999999998E-2</v>
      </c>
      <c r="I104" s="13">
        <f t="shared" si="130"/>
        <v>5.3012127299999996</v>
      </c>
      <c r="J104">
        <f t="shared" si="71"/>
        <v>99.643500000000003</v>
      </c>
      <c r="K104">
        <f t="shared" si="64"/>
        <v>9.9821590850877548</v>
      </c>
      <c r="L104" s="6">
        <f t="shared" si="65"/>
        <v>19.565031806771998</v>
      </c>
      <c r="N104" s="2">
        <f>'rockfish release'!O103</f>
        <v>169.98928965275991</v>
      </c>
      <c r="O104">
        <f>'rockfish release'!P103</f>
        <v>76482.965509838526</v>
      </c>
      <c r="R104" s="30">
        <f>[4]logbook_release_forR!$N$102</f>
        <v>3.4239460000000002E-3</v>
      </c>
      <c r="S104" s="30">
        <f>[4]logbook_release_forR!$O$102</f>
        <v>2.3E-5</v>
      </c>
      <c r="T104" s="13">
        <f t="shared" si="131"/>
        <v>0.5820341483494087</v>
      </c>
      <c r="U104" s="14">
        <f t="shared" si="132"/>
        <v>3.3203653273365492</v>
      </c>
      <c r="V104">
        <f t="shared" si="66"/>
        <v>1.8221869627830589</v>
      </c>
      <c r="W104" s="6">
        <f t="shared" si="67"/>
        <v>3.5714864470547956</v>
      </c>
      <c r="Y104" s="44">
        <f t="shared" si="63"/>
        <v>5.8832468783494081</v>
      </c>
      <c r="Z104">
        <f t="shared" si="133"/>
        <v>102.96386532733655</v>
      </c>
      <c r="AA104">
        <f t="shared" si="68"/>
        <v>10.14711118138244</v>
      </c>
      <c r="AB104" s="6">
        <f t="shared" si="69"/>
        <v>19.888337915509585</v>
      </c>
      <c r="AC104" s="14">
        <f t="shared" si="134"/>
        <v>1.7247467922388622</v>
      </c>
    </row>
    <row r="105" spans="1:29" x14ac:dyDescent="0.3">
      <c r="A105" t="str">
        <f>'rockfish release'!A104</f>
        <v>SC</v>
      </c>
      <c r="B105">
        <f>'rockfish release'!B104</f>
        <v>2005</v>
      </c>
      <c r="C105" t="str">
        <f>'rockfish release'!C104</f>
        <v>EASTSIDE</v>
      </c>
      <c r="D105">
        <f>'rockfish release'!D104</f>
        <v>744</v>
      </c>
      <c r="E105">
        <f>[1]logbook_release_forR!$F113</f>
        <v>47</v>
      </c>
      <c r="F105" t="str">
        <f>[1]logbook_release_forR!$G113</f>
        <v>NA</v>
      </c>
      <c r="G105" s="30">
        <f>[4]logbook_release_forR!$K$102</f>
        <v>0.16064281</v>
      </c>
      <c r="H105" s="30">
        <f>[4]logbook_release_forR!$L$102</f>
        <v>9.1499999999999998E-2</v>
      </c>
      <c r="I105" s="13">
        <f t="shared" si="130"/>
        <v>7.5502120699999997</v>
      </c>
      <c r="J105">
        <f>(E105^2)*H105</f>
        <v>202.12350000000001</v>
      </c>
      <c r="K105">
        <f t="shared" si="64"/>
        <v>14.217014454518923</v>
      </c>
      <c r="L105" s="6">
        <f t="shared" si="65"/>
        <v>27.865348330857088</v>
      </c>
      <c r="N105" s="2">
        <f>'rockfish release'!O104</f>
        <v>279.1877075091686</v>
      </c>
      <c r="O105">
        <f>'rockfish release'!P104</f>
        <v>206307.10542156521</v>
      </c>
      <c r="R105" s="30">
        <f>[4]logbook_release_forR!$N$102</f>
        <v>3.4239460000000002E-3</v>
      </c>
      <c r="S105" s="30">
        <f>[4]logbook_release_forR!$O$102</f>
        <v>2.3E-5</v>
      </c>
      <c r="T105" s="13">
        <f t="shared" si="131"/>
        <v>0.9559236343751879</v>
      </c>
      <c r="U105" s="14">
        <f t="shared" si="132"/>
        <v>8.9564382743084572</v>
      </c>
      <c r="V105">
        <f t="shared" si="66"/>
        <v>2.992730905762905</v>
      </c>
      <c r="W105" s="6">
        <f t="shared" si="67"/>
        <v>5.8657525752952937</v>
      </c>
      <c r="Y105" s="44">
        <f t="shared" si="63"/>
        <v>8.506135704375188</v>
      </c>
      <c r="Z105">
        <f t="shared" si="133"/>
        <v>211.07993827430846</v>
      </c>
      <c r="AA105">
        <f t="shared" si="68"/>
        <v>14.528590374647791</v>
      </c>
      <c r="AB105" s="6">
        <f t="shared" si="69"/>
        <v>28.476037134309671</v>
      </c>
      <c r="AC105" s="14">
        <f t="shared" si="134"/>
        <v>1.7080130013885051</v>
      </c>
    </row>
    <row r="106" spans="1:29" x14ac:dyDescent="0.3">
      <c r="A106" t="str">
        <f>'rockfish release'!A105</f>
        <v>SC</v>
      </c>
      <c r="B106">
        <f>'rockfish release'!B105</f>
        <v>2006</v>
      </c>
      <c r="C106" t="str">
        <f>'rockfish release'!C105</f>
        <v>EASTSIDE</v>
      </c>
      <c r="D106">
        <f>'rockfish release'!D105</f>
        <v>822</v>
      </c>
      <c r="E106">
        <f>[1]logbook_release_forR!$F114</f>
        <v>27</v>
      </c>
      <c r="F106">
        <f>[1]logbook_release_forR!$G114</f>
        <v>4</v>
      </c>
      <c r="G106" s="30"/>
      <c r="H106" s="31"/>
      <c r="I106" s="13">
        <f t="shared" ref="I106:I117" si="135">F106</f>
        <v>4</v>
      </c>
      <c r="J106">
        <f t="shared" si="71"/>
        <v>0</v>
      </c>
      <c r="K106">
        <f t="shared" si="64"/>
        <v>0</v>
      </c>
      <c r="L106" s="6">
        <f t="shared" si="65"/>
        <v>0</v>
      </c>
      <c r="N106" s="2">
        <f>'rockfish release'!O105</f>
        <v>308.45738652222667</v>
      </c>
      <c r="O106">
        <f>'rockfish release'!P105</f>
        <v>251832.60026387597</v>
      </c>
      <c r="R106" s="30">
        <f>[4]logbook_release_forR!$N$102</f>
        <v>3.4239460000000002E-3</v>
      </c>
      <c r="S106" s="30">
        <f>[4]logbook_release_forR!$O$102</f>
        <v>2.3E-5</v>
      </c>
      <c r="T106" s="13">
        <f t="shared" si="131"/>
        <v>1.0561414347532321</v>
      </c>
      <c r="U106" s="14">
        <f t="shared" si="132"/>
        <v>10.932842740016612</v>
      </c>
      <c r="V106">
        <f t="shared" si="66"/>
        <v>3.3064849523348223</v>
      </c>
      <c r="W106" s="6">
        <f t="shared" si="67"/>
        <v>6.4807105065762514</v>
      </c>
      <c r="Y106" s="44">
        <f t="shared" si="63"/>
        <v>5.0561414347532319</v>
      </c>
      <c r="Z106">
        <f t="shared" si="133"/>
        <v>10.932842740016612</v>
      </c>
      <c r="AA106">
        <f t="shared" si="68"/>
        <v>3.3064849523348223</v>
      </c>
      <c r="AB106" s="6">
        <f t="shared" si="69"/>
        <v>6.4807105065762514</v>
      </c>
      <c r="AC106" s="14">
        <f t="shared" si="134"/>
        <v>0.6539542050006355</v>
      </c>
    </row>
    <row r="107" spans="1:29" x14ac:dyDescent="0.3">
      <c r="A107" t="str">
        <f>'rockfish release'!A106</f>
        <v>SC</v>
      </c>
      <c r="B107">
        <f>'rockfish release'!B106</f>
        <v>2007</v>
      </c>
      <c r="C107" t="str">
        <f>'rockfish release'!C106</f>
        <v>EASTSIDE</v>
      </c>
      <c r="D107">
        <f>'rockfish release'!D106</f>
        <v>2661</v>
      </c>
      <c r="E107">
        <f>[1]logbook_release_forR!$F115</f>
        <v>50</v>
      </c>
      <c r="F107">
        <f>[1]logbook_release_forR!$G115</f>
        <v>0</v>
      </c>
      <c r="G107" s="30"/>
      <c r="H107" s="31"/>
      <c r="I107" s="13">
        <f t="shared" si="135"/>
        <v>0</v>
      </c>
      <c r="J107">
        <f t="shared" si="71"/>
        <v>0</v>
      </c>
      <c r="K107">
        <f t="shared" si="64"/>
        <v>0</v>
      </c>
      <c r="L107" s="6">
        <f t="shared" si="65"/>
        <v>0</v>
      </c>
      <c r="N107" s="2">
        <f>'rockfish release'!O106</f>
        <v>998.54635709932472</v>
      </c>
      <c r="O107">
        <f>'rockfish release'!P106</f>
        <v>2639113.4727077819</v>
      </c>
      <c r="R107" s="30">
        <f>[4]logbook_release_forR!$N$102</f>
        <v>3.4239460000000002E-3</v>
      </c>
      <c r="S107" s="30">
        <f>[4]logbook_release_forR!$O$102</f>
        <v>2.3E-5</v>
      </c>
      <c r="T107" s="13">
        <f t="shared" si="131"/>
        <v>3.4189688052048046</v>
      </c>
      <c r="U107" s="14">
        <f t="shared" si="132"/>
        <v>114.57219017688914</v>
      </c>
      <c r="V107">
        <f t="shared" si="66"/>
        <v>10.70383997343426</v>
      </c>
      <c r="W107" s="6">
        <f t="shared" si="67"/>
        <v>20.979526347931149</v>
      </c>
      <c r="Y107" s="44">
        <f t="shared" si="63"/>
        <v>3.4189688052048046</v>
      </c>
      <c r="Z107">
        <f t="shared" si="133"/>
        <v>114.57219017688914</v>
      </c>
      <c r="AA107">
        <f t="shared" si="68"/>
        <v>10.70383997343426</v>
      </c>
      <c r="AB107" s="6">
        <f t="shared" si="69"/>
        <v>20.979526347931149</v>
      </c>
      <c r="AC107" s="14">
        <f t="shared" si="134"/>
        <v>3.1307217419297495</v>
      </c>
    </row>
    <row r="108" spans="1:29" x14ac:dyDescent="0.3">
      <c r="A108" t="str">
        <f>'rockfish release'!A107</f>
        <v>SC</v>
      </c>
      <c r="B108">
        <f>'rockfish release'!B107</f>
        <v>2008</v>
      </c>
      <c r="C108" t="str">
        <f>'rockfish release'!C107</f>
        <v>EASTSIDE</v>
      </c>
      <c r="D108">
        <f>'rockfish release'!D107</f>
        <v>902</v>
      </c>
      <c r="E108">
        <f>[1]logbook_release_forR!$F116</f>
        <v>116</v>
      </c>
      <c r="F108">
        <f>[1]logbook_release_forR!$G116</f>
        <v>5</v>
      </c>
      <c r="G108" s="30"/>
      <c r="H108" s="31"/>
      <c r="I108" s="13">
        <f t="shared" si="135"/>
        <v>5</v>
      </c>
      <c r="J108">
        <f t="shared" si="71"/>
        <v>0</v>
      </c>
      <c r="K108">
        <f t="shared" si="64"/>
        <v>0</v>
      </c>
      <c r="L108" s="6">
        <f t="shared" si="65"/>
        <v>0</v>
      </c>
      <c r="N108" s="2">
        <f>'rockfish release'!O107</f>
        <v>338.47757012536294</v>
      </c>
      <c r="O108">
        <f>'rockfish release'!P107</f>
        <v>303236.44026658998</v>
      </c>
      <c r="R108" s="30">
        <f>[4]logbook_release_forR!$N$102</f>
        <v>3.4239460000000002E-3</v>
      </c>
      <c r="S108" s="30">
        <f>[4]logbook_release_forR!$O$102</f>
        <v>2.3E-5</v>
      </c>
      <c r="T108" s="13">
        <f t="shared" si="131"/>
        <v>1.158928922320456</v>
      </c>
      <c r="U108" s="14">
        <f t="shared" si="132"/>
        <v>13.16444459932228</v>
      </c>
      <c r="V108">
        <f t="shared" si="66"/>
        <v>3.6282839744598658</v>
      </c>
      <c r="W108" s="6">
        <f t="shared" si="67"/>
        <v>7.111436589941337</v>
      </c>
      <c r="Y108" s="44">
        <f t="shared" si="63"/>
        <v>6.158928922320456</v>
      </c>
      <c r="Z108">
        <f t="shared" si="133"/>
        <v>13.16444459932228</v>
      </c>
      <c r="AA108">
        <f t="shared" si="68"/>
        <v>3.6282839744598658</v>
      </c>
      <c r="AB108" s="6">
        <f t="shared" si="69"/>
        <v>7.111436589941337</v>
      </c>
      <c r="AC108" s="14">
        <f t="shared" si="134"/>
        <v>0.58910957087208327</v>
      </c>
    </row>
    <row r="109" spans="1:29" x14ac:dyDescent="0.3">
      <c r="A109" t="str">
        <f>'rockfish release'!A108</f>
        <v>SC</v>
      </c>
      <c r="B109">
        <f>'rockfish release'!B108</f>
        <v>2009</v>
      </c>
      <c r="C109" t="str">
        <f>'rockfish release'!C108</f>
        <v>EASTSIDE</v>
      </c>
      <c r="D109">
        <f>'rockfish release'!D108</f>
        <v>637</v>
      </c>
      <c r="E109">
        <f>[1]logbook_release_forR!$F117</f>
        <v>33</v>
      </c>
      <c r="F109">
        <f>[1]logbook_release_forR!$G117</f>
        <v>7</v>
      </c>
      <c r="G109" s="30"/>
      <c r="H109" s="31"/>
      <c r="I109" s="13">
        <f t="shared" si="135"/>
        <v>7</v>
      </c>
      <c r="J109">
        <f t="shared" si="71"/>
        <v>0</v>
      </c>
      <c r="K109">
        <f t="shared" si="64"/>
        <v>0</v>
      </c>
      <c r="L109" s="6">
        <f t="shared" si="65"/>
        <v>0</v>
      </c>
      <c r="N109" s="2">
        <f>'rockfish release'!O108</f>
        <v>239.03571193997368</v>
      </c>
      <c r="O109">
        <f>'rockfish release'!P108</f>
        <v>151233.21312399392</v>
      </c>
      <c r="R109" s="30">
        <f>[4]logbook_release_forR!$N$102</f>
        <v>3.4239460000000002E-3</v>
      </c>
      <c r="S109" s="30">
        <f>[4]logbook_release_forR!$O$102</f>
        <v>2.3E-5</v>
      </c>
      <c r="T109" s="13">
        <f t="shared" si="131"/>
        <v>0.81844536975402515</v>
      </c>
      <c r="U109" s="14">
        <f t="shared" si="132"/>
        <v>6.5655079382874248</v>
      </c>
      <c r="V109">
        <f t="shared" si="66"/>
        <v>2.5623247136706588</v>
      </c>
      <c r="W109" s="6">
        <f t="shared" si="67"/>
        <v>5.0221564387944913</v>
      </c>
      <c r="Y109" s="44">
        <f t="shared" si="63"/>
        <v>7.8184453697540253</v>
      </c>
      <c r="Z109">
        <f t="shared" si="133"/>
        <v>6.5655079382874248</v>
      </c>
      <c r="AA109">
        <f t="shared" si="68"/>
        <v>2.5623247136706588</v>
      </c>
      <c r="AB109" s="6">
        <f t="shared" si="69"/>
        <v>5.0221564387944913</v>
      </c>
      <c r="AC109" s="14">
        <f t="shared" si="134"/>
        <v>0.32772815981846165</v>
      </c>
    </row>
    <row r="110" spans="1:29" x14ac:dyDescent="0.3">
      <c r="A110" t="str">
        <f>'rockfish release'!A109</f>
        <v>SC</v>
      </c>
      <c r="B110">
        <f>'rockfish release'!B109</f>
        <v>2010</v>
      </c>
      <c r="C110" t="str">
        <f>'rockfish release'!C109</f>
        <v>EASTSIDE</v>
      </c>
      <c r="D110">
        <f>'rockfish release'!D109</f>
        <v>1209</v>
      </c>
      <c r="E110">
        <f>[1]logbook_release_forR!$F118</f>
        <v>195</v>
      </c>
      <c r="F110">
        <f>[1]logbook_release_forR!$G118</f>
        <v>2</v>
      </c>
      <c r="G110" s="30"/>
      <c r="H110" s="31"/>
      <c r="I110" s="13">
        <f t="shared" si="135"/>
        <v>2</v>
      </c>
      <c r="J110">
        <f t="shared" si="71"/>
        <v>0</v>
      </c>
      <c r="K110">
        <f t="shared" si="64"/>
        <v>0</v>
      </c>
      <c r="L110" s="6">
        <f t="shared" si="65"/>
        <v>0</v>
      </c>
      <c r="N110" s="2">
        <f>'rockfish release'!O109</f>
        <v>453.6800247023989</v>
      </c>
      <c r="O110">
        <f>'rockfish release'!P109</f>
        <v>544779.70025382063</v>
      </c>
      <c r="R110" s="30">
        <f>[4]logbook_release_forR!$N$102</f>
        <v>3.4239460000000002E-3</v>
      </c>
      <c r="S110" s="30">
        <f>[4]logbook_release_forR!$O$102</f>
        <v>2.3E-5</v>
      </c>
      <c r="T110" s="13">
        <f t="shared" si="131"/>
        <v>1.5533759058596799</v>
      </c>
      <c r="U110" s="14">
        <f t="shared" si="132"/>
        <v>23.650594818095769</v>
      </c>
      <c r="V110">
        <f t="shared" si="66"/>
        <v>4.8631877218647199</v>
      </c>
      <c r="W110" s="6">
        <f t="shared" si="67"/>
        <v>9.5318479348548504</v>
      </c>
      <c r="Y110" s="44">
        <f t="shared" si="63"/>
        <v>3.5533759058596797</v>
      </c>
      <c r="Z110">
        <f t="shared" si="133"/>
        <v>23.650594818095769</v>
      </c>
      <c r="AA110">
        <f t="shared" si="68"/>
        <v>4.8631877218647199</v>
      </c>
      <c r="AB110" s="6">
        <f t="shared" si="69"/>
        <v>9.5318479348548504</v>
      </c>
      <c r="AC110" s="14">
        <f t="shared" si="134"/>
        <v>1.3686105412729064</v>
      </c>
    </row>
    <row r="111" spans="1:29" x14ac:dyDescent="0.3">
      <c r="A111" t="str">
        <f>'rockfish release'!A110</f>
        <v>SC</v>
      </c>
      <c r="B111">
        <f>'rockfish release'!B110</f>
        <v>2011</v>
      </c>
      <c r="C111" t="str">
        <f>'rockfish release'!C110</f>
        <v>EASTSIDE</v>
      </c>
      <c r="D111">
        <f>'rockfish release'!D110</f>
        <v>491</v>
      </c>
      <c r="E111">
        <f>[1]logbook_release_forR!$F119</f>
        <v>2</v>
      </c>
      <c r="F111">
        <f>[1]logbook_release_forR!$G119</f>
        <v>0</v>
      </c>
      <c r="I111" s="13">
        <f t="shared" si="135"/>
        <v>0</v>
      </c>
      <c r="J111">
        <f t="shared" si="71"/>
        <v>0</v>
      </c>
      <c r="K111">
        <f t="shared" si="64"/>
        <v>0</v>
      </c>
      <c r="L111" s="6">
        <f t="shared" si="65"/>
        <v>0</v>
      </c>
      <c r="N111" s="2">
        <f>'rockfish release'!O110</f>
        <v>71.087542087542033</v>
      </c>
      <c r="O111">
        <f>'rockfish release'!P110</f>
        <v>14775.888674929201</v>
      </c>
      <c r="R111" s="30">
        <f>[4]logbook_release_forR!$N$102</f>
        <v>3.4239460000000002E-3</v>
      </c>
      <c r="S111" s="30">
        <f>[4]logbook_release_forR!$O$102</f>
        <v>2.3E-5</v>
      </c>
      <c r="T111" s="13">
        <f t="shared" si="131"/>
        <v>0.24339990538047121</v>
      </c>
      <c r="U111" s="14">
        <f t="shared" si="132"/>
        <v>0.62929827330794541</v>
      </c>
      <c r="V111">
        <f t="shared" si="66"/>
        <v>0.79328322389165995</v>
      </c>
      <c r="W111" s="6">
        <f t="shared" si="67"/>
        <v>1.5548351188276535</v>
      </c>
      <c r="Y111" s="44">
        <f t="shared" si="63"/>
        <v>0.24339990538047121</v>
      </c>
      <c r="Z111">
        <f t="shared" si="133"/>
        <v>0.62929827330794541</v>
      </c>
      <c r="AA111">
        <f t="shared" si="68"/>
        <v>0.79328322389165995</v>
      </c>
      <c r="AB111" s="6">
        <f t="shared" si="69"/>
        <v>1.5548351188276535</v>
      </c>
      <c r="AC111" s="14">
        <f t="shared" si="134"/>
        <v>3.2591763856754059</v>
      </c>
    </row>
    <row r="112" spans="1:29" x14ac:dyDescent="0.3">
      <c r="A112" t="str">
        <f>'rockfish release'!A111</f>
        <v>SC</v>
      </c>
      <c r="B112">
        <f>'rockfish release'!B111</f>
        <v>2012</v>
      </c>
      <c r="C112" t="str">
        <f>'rockfish release'!C111</f>
        <v>EASTSIDE</v>
      </c>
      <c r="D112">
        <f>'rockfish release'!D111</f>
        <v>540</v>
      </c>
      <c r="E112">
        <f>[1]logbook_release_forR!$F120</f>
        <v>16</v>
      </c>
      <c r="F112">
        <f>[1]logbook_release_forR!$G120</f>
        <v>0</v>
      </c>
      <c r="I112" s="13">
        <f t="shared" si="135"/>
        <v>0</v>
      </c>
      <c r="J112">
        <f t="shared" si="71"/>
        <v>0</v>
      </c>
      <c r="K112">
        <f t="shared" si="64"/>
        <v>0</v>
      </c>
      <c r="L112" s="6">
        <f t="shared" si="65"/>
        <v>0</v>
      </c>
      <c r="N112" s="2">
        <f>'rockfish release'!O111</f>
        <v>458.47058823529403</v>
      </c>
      <c r="O112">
        <f>'rockfish release'!P111</f>
        <v>1490481.068122806</v>
      </c>
      <c r="R112" s="30">
        <f>[4]logbook_release_forR!$N$102</f>
        <v>3.4239460000000002E-3</v>
      </c>
      <c r="S112" s="30">
        <f>[4]logbook_release_forR!$O$102</f>
        <v>2.3E-5</v>
      </c>
      <c r="T112" s="13">
        <f t="shared" si="131"/>
        <v>1.5697785367058821</v>
      </c>
      <c r="U112" s="14">
        <f t="shared" si="132"/>
        <v>56.58907102447494</v>
      </c>
      <c r="V112">
        <f t="shared" si="66"/>
        <v>7.5225707723141388</v>
      </c>
      <c r="W112" s="6">
        <f t="shared" si="67"/>
        <v>14.744238713735712</v>
      </c>
      <c r="Y112" s="44">
        <f t="shared" si="63"/>
        <v>1.5697785367058821</v>
      </c>
      <c r="Z112">
        <f t="shared" si="133"/>
        <v>56.58907102447494</v>
      </c>
      <c r="AA112">
        <f t="shared" si="68"/>
        <v>7.5225707723141388</v>
      </c>
      <c r="AB112" s="6">
        <f t="shared" si="69"/>
        <v>14.744238713735712</v>
      </c>
      <c r="AC112" s="14">
        <f t="shared" si="134"/>
        <v>4.7921223258026924</v>
      </c>
    </row>
    <row r="113" spans="1:29" x14ac:dyDescent="0.3">
      <c r="A113" t="str">
        <f>'rockfish release'!A112</f>
        <v>SC</v>
      </c>
      <c r="B113">
        <f>'rockfish release'!B112</f>
        <v>2013</v>
      </c>
      <c r="C113" t="str">
        <f>'rockfish release'!C112</f>
        <v>EASTSIDE</v>
      </c>
      <c r="D113">
        <f>'rockfish release'!D112</f>
        <v>635</v>
      </c>
      <c r="E113">
        <f>[1]logbook_release_forR!$F121</f>
        <v>7</v>
      </c>
      <c r="F113">
        <f>[1]logbook_release_forR!$G121</f>
        <v>0</v>
      </c>
      <c r="I113" s="13">
        <f t="shared" si="135"/>
        <v>0</v>
      </c>
      <c r="J113">
        <f t="shared" si="71"/>
        <v>0</v>
      </c>
      <c r="K113">
        <f t="shared" si="64"/>
        <v>0</v>
      </c>
      <c r="L113" s="6">
        <f t="shared" si="65"/>
        <v>0</v>
      </c>
      <c r="N113" s="2">
        <f>'rockfish release'!O112</f>
        <v>47.370160528800739</v>
      </c>
      <c r="O113">
        <f>'rockfish release'!P112</f>
        <v>68725.118908531891</v>
      </c>
      <c r="R113" s="30">
        <f>[4]logbook_release_forR!$N$102</f>
        <v>3.4239460000000002E-3</v>
      </c>
      <c r="S113" s="30">
        <f>[4]logbook_release_forR!$O$102</f>
        <v>2.3E-5</v>
      </c>
      <c r="T113" s="13">
        <f t="shared" si="131"/>
        <v>0.16219287166194518</v>
      </c>
      <c r="U113" s="14">
        <f t="shared" si="132"/>
        <v>2.4379806592505169</v>
      </c>
      <c r="V113">
        <f t="shared" si="66"/>
        <v>1.5614034261684315</v>
      </c>
      <c r="W113" s="6">
        <f t="shared" si="67"/>
        <v>3.0603507152901259</v>
      </c>
      <c r="Y113" s="44">
        <f t="shared" si="63"/>
        <v>0.16219287166194518</v>
      </c>
      <c r="Z113">
        <f t="shared" si="133"/>
        <v>2.4379806592505169</v>
      </c>
      <c r="AA113">
        <f t="shared" si="68"/>
        <v>1.5614034261684315</v>
      </c>
      <c r="AB113" s="6">
        <f t="shared" si="69"/>
        <v>3.0603507152901259</v>
      </c>
      <c r="AC113" s="14">
        <f t="shared" si="134"/>
        <v>9.6268313777859991</v>
      </c>
    </row>
    <row r="114" spans="1:29" x14ac:dyDescent="0.3">
      <c r="A114" t="str">
        <f>'rockfish release'!A113</f>
        <v>SC</v>
      </c>
      <c r="B114">
        <f>'rockfish release'!B113</f>
        <v>2014</v>
      </c>
      <c r="C114" t="str">
        <f>'rockfish release'!C113</f>
        <v>EASTSIDE</v>
      </c>
      <c r="D114">
        <f>'rockfish release'!D113</f>
        <v>835</v>
      </c>
      <c r="E114">
        <f>[1]logbook_release_forR!$F122</f>
        <v>10</v>
      </c>
      <c r="F114">
        <f>[1]logbook_release_forR!$G122</f>
        <v>4</v>
      </c>
      <c r="I114" s="13">
        <f t="shared" si="135"/>
        <v>4</v>
      </c>
      <c r="J114">
        <f t="shared" si="71"/>
        <v>0</v>
      </c>
      <c r="K114">
        <f t="shared" si="64"/>
        <v>0</v>
      </c>
      <c r="L114" s="6">
        <f t="shared" si="65"/>
        <v>0</v>
      </c>
      <c r="N114" s="2">
        <f>'rockfish release'!O113</f>
        <v>34.065210407966561</v>
      </c>
      <c r="O114">
        <f>'rockfish release'!P113</f>
        <v>3250.7424273281285</v>
      </c>
      <c r="R114" s="30">
        <f>[4]logbook_release_forR!$N$102</f>
        <v>3.4239460000000002E-3</v>
      </c>
      <c r="S114" s="30">
        <f>[4]logbook_release_forR!$O$102</f>
        <v>2.3E-5</v>
      </c>
      <c r="T114" s="13">
        <f t="shared" si="131"/>
        <v>0.11663744091551548</v>
      </c>
      <c r="U114" s="14">
        <f t="shared" si="132"/>
        <v>0.13956693667437148</v>
      </c>
      <c r="V114">
        <f t="shared" si="66"/>
        <v>0.37358658524413252</v>
      </c>
      <c r="W114" s="6">
        <f t="shared" si="67"/>
        <v>0.73222970707849977</v>
      </c>
      <c r="Y114" s="44">
        <f t="shared" si="63"/>
        <v>4.1166374409155155</v>
      </c>
      <c r="Z114">
        <f t="shared" si="133"/>
        <v>0.13956693667437148</v>
      </c>
      <c r="AA114">
        <f t="shared" si="68"/>
        <v>0.37358658524413252</v>
      </c>
      <c r="AB114" s="6">
        <f t="shared" si="69"/>
        <v>0.73222970707849977</v>
      </c>
      <c r="AC114" s="14">
        <f t="shared" si="134"/>
        <v>9.0750422063170341E-2</v>
      </c>
    </row>
    <row r="115" spans="1:29" x14ac:dyDescent="0.3">
      <c r="A115" t="str">
        <f>'rockfish release'!A114</f>
        <v>SC</v>
      </c>
      <c r="B115">
        <f>'rockfish release'!B114</f>
        <v>2015</v>
      </c>
      <c r="C115" t="str">
        <f>'rockfish release'!C114</f>
        <v>EASTSIDE</v>
      </c>
      <c r="D115">
        <f>'rockfish release'!D114</f>
        <v>769</v>
      </c>
      <c r="E115">
        <f>[1]logbook_release_forR!$F123</f>
        <v>11</v>
      </c>
      <c r="F115">
        <f>[1]logbook_release_forR!$G123</f>
        <v>11</v>
      </c>
      <c r="I115" s="13">
        <f t="shared" si="135"/>
        <v>11</v>
      </c>
      <c r="J115">
        <f t="shared" si="71"/>
        <v>0</v>
      </c>
      <c r="K115">
        <f t="shared" si="64"/>
        <v>0</v>
      </c>
      <c r="L115" s="6">
        <f t="shared" si="65"/>
        <v>0</v>
      </c>
      <c r="N115" s="2">
        <f>'rockfish release'!O114</f>
        <v>51.545289855072497</v>
      </c>
      <c r="O115">
        <f>'rockfish release'!P114</f>
        <v>68872.735103343221</v>
      </c>
      <c r="R115" s="30">
        <f>[4]logbook_release_forR!$N$102</f>
        <v>3.4239460000000002E-3</v>
      </c>
      <c r="S115" s="30">
        <f>[4]logbook_release_forR!$O$102</f>
        <v>2.3E-5</v>
      </c>
      <c r="T115" s="13">
        <f t="shared" si="131"/>
        <v>0.17648828901811606</v>
      </c>
      <c r="U115" s="14">
        <f t="shared" si="132"/>
        <v>2.4526050466937996</v>
      </c>
      <c r="V115">
        <f t="shared" si="66"/>
        <v>1.5660795148056179</v>
      </c>
      <c r="W115" s="6">
        <f t="shared" si="67"/>
        <v>3.0695158490190111</v>
      </c>
      <c r="Y115" s="44">
        <f t="shared" si="63"/>
        <v>11.176488289018115</v>
      </c>
      <c r="Z115">
        <f t="shared" si="133"/>
        <v>2.4526050466937996</v>
      </c>
      <c r="AA115">
        <f t="shared" si="68"/>
        <v>1.5660795148056179</v>
      </c>
      <c r="AB115" s="6">
        <f t="shared" si="69"/>
        <v>3.0695158490190111</v>
      </c>
      <c r="AC115" s="14">
        <f t="shared" si="134"/>
        <v>0.1401226820363986</v>
      </c>
    </row>
    <row r="116" spans="1:29" x14ac:dyDescent="0.3">
      <c r="A116" t="str">
        <f>'rockfish release'!A115</f>
        <v>SC</v>
      </c>
      <c r="B116">
        <f>'rockfish release'!B115</f>
        <v>2016</v>
      </c>
      <c r="C116" t="str">
        <f>'rockfish release'!C115</f>
        <v>EASTSIDE</v>
      </c>
      <c r="D116">
        <f>'rockfish release'!D115</f>
        <v>1006</v>
      </c>
      <c r="E116">
        <f>[1]logbook_release_forR!$F124</f>
        <v>10</v>
      </c>
      <c r="F116">
        <f>[1]logbook_release_forR!$G124</f>
        <v>1</v>
      </c>
      <c r="I116" s="13">
        <f t="shared" si="135"/>
        <v>1</v>
      </c>
      <c r="J116">
        <f t="shared" si="71"/>
        <v>0</v>
      </c>
      <c r="K116">
        <f t="shared" si="64"/>
        <v>0</v>
      </c>
      <c r="L116" s="6">
        <f t="shared" si="65"/>
        <v>0</v>
      </c>
      <c r="N116" s="2">
        <f>'rockfish release'!O115</f>
        <v>738.60291734197722</v>
      </c>
      <c r="O116">
        <f>'rockfish release'!P115</f>
        <v>1565888.8041370797</v>
      </c>
      <c r="R116" s="30">
        <f>[4]logbook_release_forR!$N$102</f>
        <v>3.4239460000000002E-3</v>
      </c>
      <c r="S116" s="30">
        <f>[4]logbook_release_forR!$O$102</f>
        <v>2.3E-5</v>
      </c>
      <c r="T116" s="13">
        <f t="shared" si="131"/>
        <v>2.5289365044213938</v>
      </c>
      <c r="U116" s="14">
        <f t="shared" si="132"/>
        <v>66.920281225817135</v>
      </c>
      <c r="V116">
        <f t="shared" si="66"/>
        <v>8.1804817233349496</v>
      </c>
      <c r="W116" s="6">
        <f t="shared" si="67"/>
        <v>16.033744177736502</v>
      </c>
      <c r="Y116" s="44">
        <f t="shared" si="63"/>
        <v>3.5289365044213938</v>
      </c>
      <c r="Z116">
        <f t="shared" si="133"/>
        <v>66.920281225817135</v>
      </c>
      <c r="AA116">
        <f t="shared" si="68"/>
        <v>8.1804817233349496</v>
      </c>
      <c r="AB116" s="6">
        <f t="shared" si="69"/>
        <v>16.033744177736502</v>
      </c>
      <c r="AC116" s="14">
        <f t="shared" si="134"/>
        <v>2.3181153055844583</v>
      </c>
    </row>
    <row r="117" spans="1:29" x14ac:dyDescent="0.3">
      <c r="A117" t="str">
        <f>'rockfish release'!A116</f>
        <v>SC</v>
      </c>
      <c r="B117">
        <f>'rockfish release'!B116</f>
        <v>2017</v>
      </c>
      <c r="C117" t="str">
        <f>'rockfish release'!C116</f>
        <v>EASTSIDE</v>
      </c>
      <c r="D117">
        <f>'rockfish release'!D116</f>
        <v>745</v>
      </c>
      <c r="E117">
        <f>[1]logbook_release_forR!$F125</f>
        <v>0</v>
      </c>
      <c r="F117">
        <f>[1]logbook_release_forR!$G125</f>
        <v>0</v>
      </c>
      <c r="I117" s="13">
        <f t="shared" si="135"/>
        <v>0</v>
      </c>
      <c r="J117">
        <f t="shared" si="71"/>
        <v>0</v>
      </c>
      <c r="K117">
        <f t="shared" si="64"/>
        <v>0</v>
      </c>
      <c r="L117" s="6">
        <f t="shared" si="65"/>
        <v>0</v>
      </c>
      <c r="N117" s="2">
        <f>'rockfish release'!O116</f>
        <v>808.65048543689318</v>
      </c>
      <c r="O117">
        <f>'rockfish release'!P116</f>
        <v>3209969.2258852636</v>
      </c>
      <c r="R117" s="30">
        <f>[4]logbook_release_forR!$N$102</f>
        <v>3.4239460000000002E-3</v>
      </c>
      <c r="S117" s="30">
        <f>[4]logbook_release_forR!$O$102</f>
        <v>2.3E-5</v>
      </c>
      <c r="T117" s="13">
        <f t="shared" si="131"/>
        <v>2.7687755950097088</v>
      </c>
      <c r="U117" s="14">
        <f t="shared" si="132"/>
        <v>126.50112432969202</v>
      </c>
      <c r="V117">
        <f t="shared" si="66"/>
        <v>11.247271861642361</v>
      </c>
      <c r="W117" s="6">
        <f t="shared" si="67"/>
        <v>22.044652848819027</v>
      </c>
      <c r="Y117" s="44">
        <f t="shared" si="63"/>
        <v>2.7687755950097088</v>
      </c>
      <c r="Z117">
        <f>ABS(U117+J117)</f>
        <v>126.50112432969202</v>
      </c>
      <c r="AA117">
        <f t="shared" si="68"/>
        <v>11.247271861642361</v>
      </c>
      <c r="AB117" s="6">
        <f t="shared" si="69"/>
        <v>22.044652848819027</v>
      </c>
      <c r="AC117" s="14">
        <f t="shared" si="134"/>
        <v>4.0621825336491098</v>
      </c>
    </row>
    <row r="118" spans="1:29" x14ac:dyDescent="0.3">
      <c r="A118" t="str">
        <f>'rockfish release'!A117</f>
        <v>SC</v>
      </c>
      <c r="B118">
        <f>'rockfish release'!B117</f>
        <v>2018</v>
      </c>
      <c r="C118" t="str">
        <f>'rockfish release'!C117</f>
        <v>EASTSIDE</v>
      </c>
      <c r="D118">
        <f>'rockfish release'!D117</f>
        <v>730</v>
      </c>
      <c r="E118">
        <f>[1]logbook_release_forR!$F126</f>
        <v>71</v>
      </c>
      <c r="F118">
        <f>[1]logbook_release_forR!$G126</f>
        <v>1</v>
      </c>
      <c r="I118" s="13">
        <f>F118</f>
        <v>1</v>
      </c>
      <c r="J118">
        <f t="shared" si="71"/>
        <v>0</v>
      </c>
      <c r="K118">
        <f t="shared" si="64"/>
        <v>0</v>
      </c>
      <c r="L118" s="6">
        <f t="shared" si="65"/>
        <v>0</v>
      </c>
      <c r="N118" s="2">
        <f>'rockfish release'!O117</f>
        <v>218.11574697173626</v>
      </c>
      <c r="O118">
        <f>'rockfish release'!P117</f>
        <v>204519.58191929138</v>
      </c>
      <c r="R118" s="30">
        <f>[4]logbook_release_forR!$N$102</f>
        <v>3.4239460000000002E-3</v>
      </c>
      <c r="S118" s="30">
        <f>[4]logbook_release_forR!$O$102</f>
        <v>2.3E-5</v>
      </c>
      <c r="T118" s="13">
        <f t="shared" si="131"/>
        <v>0.74681653938088854</v>
      </c>
      <c r="U118" s="14">
        <f t="shared" si="132"/>
        <v>8.1958295398421512</v>
      </c>
      <c r="V118">
        <f t="shared" si="66"/>
        <v>2.8628359261128034</v>
      </c>
      <c r="W118" s="6">
        <f t="shared" si="67"/>
        <v>5.6111584151810945</v>
      </c>
      <c r="Y118" s="44">
        <f t="shared" si="63"/>
        <v>1.7468165393808885</v>
      </c>
      <c r="Z118">
        <f t="shared" si="133"/>
        <v>8.1958295398421512</v>
      </c>
      <c r="AA118">
        <f t="shared" si="68"/>
        <v>2.8628359261128034</v>
      </c>
      <c r="AB118" s="6">
        <f t="shared" si="69"/>
        <v>5.6111584151810945</v>
      </c>
      <c r="AC118" s="14">
        <f t="shared" si="134"/>
        <v>1.6388875772423459</v>
      </c>
    </row>
    <row r="119" spans="1:29" x14ac:dyDescent="0.3">
      <c r="A119" t="str">
        <f>'rockfish release'!A118</f>
        <v>SC</v>
      </c>
      <c r="B119">
        <f>'rockfish release'!B118</f>
        <v>2019</v>
      </c>
      <c r="C119" t="str">
        <f>'rockfish release'!C118</f>
        <v>EASTSIDE</v>
      </c>
      <c r="D119">
        <f>'rockfish release'!D118</f>
        <v>675</v>
      </c>
      <c r="E119">
        <f>[1]logbook_release_forR!$F127</f>
        <v>0</v>
      </c>
      <c r="F119">
        <f>[1]logbook_release_forR!$G127</f>
        <v>0</v>
      </c>
      <c r="I119" s="13">
        <f t="shared" ref="I119:I121" si="136">F119</f>
        <v>0</v>
      </c>
      <c r="J119">
        <f t="shared" ref="J119:J121" si="137">(E119^2)*H119</f>
        <v>0</v>
      </c>
      <c r="L119" s="6"/>
      <c r="N119" s="2">
        <f>'rockfish release'!O118</f>
        <v>437.38789237668175</v>
      </c>
      <c r="O119">
        <f>'rockfish release'!P118</f>
        <v>2196614.6727796867</v>
      </c>
      <c r="R119" s="30">
        <f>[1]logbook_release_forR!$N$107</f>
        <v>3.1793780000000001E-3</v>
      </c>
      <c r="S119" s="31">
        <f>[1]logbook_release_forR!$O$107</f>
        <v>2.1999999999999999E-5</v>
      </c>
      <c r="T119" s="13">
        <f t="shared" ref="T119:T121" si="138">N119*R119</f>
        <v>1.3906214424887897</v>
      </c>
      <c r="U119" s="14">
        <f t="shared" si="132"/>
        <v>74.738659940838886</v>
      </c>
      <c r="V119">
        <f t="shared" ref="V119:V121" si="139">SQRT(U119)</f>
        <v>8.6451523954664253</v>
      </c>
      <c r="W119" s="6">
        <f t="shared" ref="W119:W121" si="140">(1.96*V119)</f>
        <v>16.944498695114195</v>
      </c>
      <c r="Y119" s="44">
        <f t="shared" ref="Y119:Y121" si="141">T119+I119</f>
        <v>1.3906214424887897</v>
      </c>
      <c r="Z119">
        <f t="shared" ref="Z119:Z121" si="142">ABS(U119+J119)</f>
        <v>74.738659940838886</v>
      </c>
      <c r="AA119">
        <f t="shared" ref="AA119:AA121" si="143">SQRT(Z119)</f>
        <v>8.6451523954664253</v>
      </c>
      <c r="AB119" s="6">
        <f t="shared" ref="AB119:AB121" si="144">(1.96*AA119)</f>
        <v>16.944498695114195</v>
      </c>
      <c r="AC119" s="14">
        <f t="shared" si="134"/>
        <v>6.2167547050002554</v>
      </c>
    </row>
    <row r="120" spans="1:29" x14ac:dyDescent="0.3">
      <c r="A120" t="str">
        <f>'rockfish release'!A119</f>
        <v>SC</v>
      </c>
      <c r="B120">
        <f>'rockfish release'!B119</f>
        <v>2020</v>
      </c>
      <c r="C120" t="str">
        <f>'rockfish release'!C119</f>
        <v>EASTSIDE</v>
      </c>
      <c r="D120">
        <f>'rockfish release'!D119</f>
        <v>339</v>
      </c>
      <c r="E120">
        <v>3</v>
      </c>
      <c r="F120">
        <v>2</v>
      </c>
      <c r="I120" s="13">
        <f t="shared" si="136"/>
        <v>2</v>
      </c>
      <c r="J120">
        <f t="shared" si="137"/>
        <v>0</v>
      </c>
      <c r="K120">
        <f t="shared" ref="K120:K121" si="145">SQRT(J120)</f>
        <v>0</v>
      </c>
      <c r="L120" s="6">
        <f t="shared" ref="L120:L121" si="146">(1.96*K120)</f>
        <v>0</v>
      </c>
      <c r="N120" s="2">
        <f>'rockfish release'!O119</f>
        <v>60.573667711598716</v>
      </c>
      <c r="O120">
        <f>'rockfish release'!P119</f>
        <v>19870.279112585948</v>
      </c>
      <c r="R120" s="30">
        <v>3.3607334846534661E-3</v>
      </c>
      <c r="S120" s="31">
        <v>2.0854567462961759E-5</v>
      </c>
      <c r="T120" s="13">
        <f t="shared" si="138"/>
        <v>0.2035719533666423</v>
      </c>
      <c r="U120" s="14">
        <f t="shared" si="132"/>
        <v>0.71533046799418842</v>
      </c>
      <c r="V120">
        <f t="shared" si="139"/>
        <v>0.84577211351178305</v>
      </c>
      <c r="W120" s="6">
        <f t="shared" si="140"/>
        <v>1.6577133424830948</v>
      </c>
      <c r="Y120" s="44">
        <f t="shared" si="141"/>
        <v>2.2035719533666422</v>
      </c>
      <c r="Z120">
        <f t="shared" si="142"/>
        <v>0.71533046799418842</v>
      </c>
      <c r="AA120">
        <f t="shared" si="143"/>
        <v>0.84577211351178305</v>
      </c>
      <c r="AB120" s="6">
        <f t="shared" si="144"/>
        <v>1.6577133424830948</v>
      </c>
      <c r="AC120" s="14">
        <f t="shared" ref="AC120:AC121" si="147">AA120/Y120</f>
        <v>0.38381869592213808</v>
      </c>
    </row>
    <row r="121" spans="1:29" x14ac:dyDescent="0.3">
      <c r="A121" t="str">
        <f>'rockfish release'!A120</f>
        <v>SC</v>
      </c>
      <c r="B121">
        <f>'rockfish release'!B120</f>
        <v>2021</v>
      </c>
      <c r="C121" t="str">
        <f>'rockfish release'!C120</f>
        <v>EASTSIDE</v>
      </c>
      <c r="D121">
        <f>'rockfish release'!D120</f>
        <v>693</v>
      </c>
      <c r="E121">
        <v>15</v>
      </c>
      <c r="F121">
        <v>12</v>
      </c>
      <c r="I121" s="13">
        <f t="shared" si="136"/>
        <v>12</v>
      </c>
      <c r="J121">
        <f t="shared" si="137"/>
        <v>0</v>
      </c>
      <c r="K121">
        <f t="shared" si="145"/>
        <v>0</v>
      </c>
      <c r="L121" s="6">
        <f t="shared" si="146"/>
        <v>0</v>
      </c>
      <c r="N121" s="2">
        <f>'rockfish release'!O120</f>
        <v>85.191184675469572</v>
      </c>
      <c r="O121">
        <f>'rockfish release'!P120</f>
        <v>15324.425629185775</v>
      </c>
      <c r="R121" s="30">
        <v>4.2329387241137068E-3</v>
      </c>
      <c r="S121" s="31">
        <v>3.2320844343834483E-5</v>
      </c>
      <c r="T121" s="13">
        <f t="shared" si="138"/>
        <v>0.36060906456591735</v>
      </c>
      <c r="U121" s="14">
        <f t="shared" si="132"/>
        <v>1.0044476672208904</v>
      </c>
      <c r="V121">
        <f t="shared" si="139"/>
        <v>1.0022213663761566</v>
      </c>
      <c r="W121" s="6">
        <f t="shared" si="140"/>
        <v>1.9643538780972669</v>
      </c>
      <c r="Y121" s="44">
        <f t="shared" si="141"/>
        <v>12.360609064565917</v>
      </c>
      <c r="Z121">
        <f t="shared" si="142"/>
        <v>1.0044476672208904</v>
      </c>
      <c r="AA121">
        <f t="shared" si="143"/>
        <v>1.0022213663761566</v>
      </c>
      <c r="AB121" s="6">
        <f t="shared" si="144"/>
        <v>1.9643538780972669</v>
      </c>
      <c r="AC121" s="14">
        <f t="shared" si="147"/>
        <v>8.1081875588899455E-2</v>
      </c>
    </row>
    <row r="122" spans="1:29" x14ac:dyDescent="0.3">
      <c r="A122" t="s">
        <v>147</v>
      </c>
      <c r="B122">
        <f>'rockfish release'!B121</f>
        <v>2022</v>
      </c>
      <c r="C122" t="str">
        <f>'rockfish release'!C121</f>
        <v>EASTSIDE</v>
      </c>
      <c r="D122">
        <v>281</v>
      </c>
      <c r="E122">
        <v>10</v>
      </c>
      <c r="F122">
        <v>9</v>
      </c>
      <c r="I122" s="13">
        <f t="shared" ref="I122" si="148">F122</f>
        <v>9</v>
      </c>
      <c r="J122">
        <f t="shared" ref="J122" si="149">(E122^2)*H122</f>
        <v>0</v>
      </c>
      <c r="L122" s="6">
        <f t="shared" ref="L122" si="150">(1.96*K122)</f>
        <v>0</v>
      </c>
      <c r="N122" s="2">
        <f>'rockfish release'!O121</f>
        <v>113.51001082251082</v>
      </c>
      <c r="O122">
        <f>'rockfish release'!P121</f>
        <v>23962.778179496378</v>
      </c>
      <c r="R122" s="30">
        <v>4.2329387241137068E-3</v>
      </c>
      <c r="S122" s="31">
        <v>3.2320844343834483E-5</v>
      </c>
      <c r="T122" s="13">
        <f t="shared" ref="T122" si="151">N122*R122</f>
        <v>0.48048092038517198</v>
      </c>
      <c r="U122" s="14">
        <f t="shared" si="132"/>
        <v>1.6202954253750388</v>
      </c>
      <c r="V122">
        <f t="shared" ref="V122" si="152">SQRT(U122)</f>
        <v>1.2729082548931163</v>
      </c>
      <c r="W122" s="6">
        <f t="shared" ref="W122" si="153">(1.96*V122)</f>
        <v>2.4949001795905081</v>
      </c>
      <c r="Y122" s="44">
        <f t="shared" ref="Y122" si="154">T122+I122</f>
        <v>9.4804809203851725</v>
      </c>
      <c r="Z122">
        <f t="shared" ref="Z122" si="155">ABS(U122+J122)</f>
        <v>1.6202954253750388</v>
      </c>
      <c r="AA122">
        <f t="shared" ref="AA122" si="156">SQRT(Z122)</f>
        <v>1.2729082548931163</v>
      </c>
      <c r="AB122" s="6">
        <f t="shared" ref="AB122" si="157">(1.96*AA122)</f>
        <v>2.4949001795905081</v>
      </c>
      <c r="AC122" s="14">
        <f t="shared" ref="AC122" si="158">AA122/Y122</f>
        <v>0.13426621134335881</v>
      </c>
    </row>
    <row r="123" spans="1:29" x14ac:dyDescent="0.3">
      <c r="A123" t="str">
        <f>'rockfish release'!A122</f>
        <v>SC</v>
      </c>
      <c r="B123">
        <f>'rockfish release'!B122</f>
        <v>1999</v>
      </c>
      <c r="C123" t="str">
        <f>'rockfish release'!C122</f>
        <v>NG</v>
      </c>
      <c r="D123">
        <f>'rockfish release'!D122</f>
        <v>3209</v>
      </c>
      <c r="E123">
        <f>[1]logbook_release_forR!$F149</f>
        <v>125</v>
      </c>
      <c r="F123" t="str">
        <f>[1]logbook_release_forR!$G149</f>
        <v>NA</v>
      </c>
      <c r="G123">
        <f>IF([2]species_comp_Region2_forR!$H170&gt;49,[2]species_comp_Region2_forR!$Z170,[2]species_comp_Region2_forR!$AB170)</f>
        <v>0.86561731200000003</v>
      </c>
      <c r="H123">
        <f>IF([2]species_comp_Region2_forR!$H170&gt;49,[2]species_comp_Region2_forR!$AA170,[2]species_comp_Region2_forR!$AC170)</f>
        <v>8.3088599999999997E-4</v>
      </c>
      <c r="I123" s="13">
        <f t="shared" ref="I123:I128" si="159">E123*G123</f>
        <v>108.20216400000001</v>
      </c>
      <c r="J123">
        <f t="shared" ref="J123:J128" si="160">(E123^2)*H123</f>
        <v>12.982593749999999</v>
      </c>
      <c r="K123">
        <f t="shared" si="64"/>
        <v>3.6031366543610304</v>
      </c>
      <c r="L123" s="6">
        <f t="shared" si="65"/>
        <v>7.0621478425476196</v>
      </c>
      <c r="N123" s="2">
        <f>'rockfish release'!O122</f>
        <v>3707.3175962775076</v>
      </c>
      <c r="O123">
        <f>'rockfish release'!P122</f>
        <v>2137459.1917773169</v>
      </c>
      <c r="P123">
        <v>0.21533812799999999</v>
      </c>
      <c r="Q123">
        <v>1.1264510000000001E-3</v>
      </c>
      <c r="R123" s="30"/>
      <c r="S123" s="31"/>
      <c r="T123" s="13">
        <f t="shared" ref="T123:T138" si="161">N123*P123</f>
        <v>798.32683108385822</v>
      </c>
      <c r="U123" s="14">
        <f>(N123^2)*Q123+(P123^2)*O123+(Q123*O123)</f>
        <v>117004.98659478575</v>
      </c>
      <c r="V123">
        <f t="shared" si="66"/>
        <v>342.05991667365197</v>
      </c>
      <c r="W123" s="6">
        <f t="shared" si="67"/>
        <v>670.43743668035779</v>
      </c>
      <c r="Y123" s="13">
        <f t="shared" si="63"/>
        <v>906.52899508385826</v>
      </c>
      <c r="Z123">
        <f t="shared" si="103"/>
        <v>117017.96918853575</v>
      </c>
      <c r="AA123">
        <f t="shared" si="68"/>
        <v>342.07889322279993</v>
      </c>
      <c r="AB123" s="6">
        <f t="shared" si="69"/>
        <v>670.4746307166879</v>
      </c>
      <c r="AC123" s="14">
        <f>AA123/Y123</f>
        <v>0.37735019517070822</v>
      </c>
    </row>
    <row r="124" spans="1:29" x14ac:dyDescent="0.3">
      <c r="A124" t="str">
        <f>'rockfish release'!A123</f>
        <v>SC</v>
      </c>
      <c r="B124">
        <f>'rockfish release'!B123</f>
        <v>2000</v>
      </c>
      <c r="C124" t="str">
        <f>'rockfish release'!C123</f>
        <v>NG</v>
      </c>
      <c r="D124">
        <f>'rockfish release'!D123</f>
        <v>6487</v>
      </c>
      <c r="E124">
        <f>[1]logbook_release_forR!$F150</f>
        <v>1077</v>
      </c>
      <c r="F124" t="str">
        <f>[1]logbook_release_forR!$G150</f>
        <v>NA</v>
      </c>
      <c r="G124">
        <f>IF([2]species_comp_Region2_forR!$H171&gt;49,[2]species_comp_Region2_forR!$Z171,[2]species_comp_Region2_forR!$AB171)</f>
        <v>0.73843334500000002</v>
      </c>
      <c r="H124">
        <f>IF([2]species_comp_Region2_forR!$H171&gt;49,[2]species_comp_Region2_forR!$AA171,[2]species_comp_Region2_forR!$AC171)</f>
        <v>1.214777E-3</v>
      </c>
      <c r="I124" s="13">
        <f t="shared" si="159"/>
        <v>795.29271256499999</v>
      </c>
      <c r="J124">
        <f t="shared" si="160"/>
        <v>1409.0550708329999</v>
      </c>
      <c r="K124">
        <f t="shared" si="64"/>
        <v>37.537382311943382</v>
      </c>
      <c r="L124" s="6">
        <f t="shared" si="65"/>
        <v>73.573269331409023</v>
      </c>
      <c r="N124" s="2">
        <f>'rockfish release'!O123</f>
        <v>7494.3500302437496</v>
      </c>
      <c r="O124">
        <f>'rockfish release'!P123</f>
        <v>8734663.8024410233</v>
      </c>
      <c r="P124">
        <v>7.3529412000000002E-2</v>
      </c>
      <c r="Q124">
        <v>5.0461400000000002E-4</v>
      </c>
      <c r="R124" s="30"/>
      <c r="S124" s="31"/>
      <c r="T124" s="13">
        <f t="shared" si="161"/>
        <v>551.05515104600511</v>
      </c>
      <c r="U124" s="14">
        <f t="shared" ref="U124:U187" si="162">(N124^2)*Q124+(P124^2)*O124+(Q124*O124)</f>
        <v>79974.031401558037</v>
      </c>
      <c r="V124">
        <f t="shared" si="66"/>
        <v>282.79680231848101</v>
      </c>
      <c r="W124" s="6">
        <f t="shared" si="67"/>
        <v>554.28173254422279</v>
      </c>
      <c r="Y124" s="13">
        <f t="shared" si="63"/>
        <v>1346.3478636110051</v>
      </c>
      <c r="Z124">
        <f t="shared" si="103"/>
        <v>81383.086472391034</v>
      </c>
      <c r="AA124">
        <f t="shared" si="68"/>
        <v>285.27720987206641</v>
      </c>
      <c r="AB124" s="6">
        <f t="shared" si="69"/>
        <v>559.14333134925016</v>
      </c>
      <c r="AC124" s="14">
        <f t="shared" ref="AC124:AC143" si="163">AA124/Y124</f>
        <v>0.21188967397098379</v>
      </c>
    </row>
    <row r="125" spans="1:29" x14ac:dyDescent="0.3">
      <c r="A125" t="str">
        <f>'rockfish release'!A124</f>
        <v>SC</v>
      </c>
      <c r="B125">
        <f>'rockfish release'!B124</f>
        <v>2001</v>
      </c>
      <c r="C125" t="str">
        <f>'rockfish release'!C124</f>
        <v>NG</v>
      </c>
      <c r="D125">
        <f>'rockfish release'!D124</f>
        <v>5305</v>
      </c>
      <c r="E125">
        <f>[1]logbook_release_forR!$F151</f>
        <v>284</v>
      </c>
      <c r="F125" t="str">
        <f>[1]logbook_release_forR!$G151</f>
        <v>NA</v>
      </c>
      <c r="G125">
        <f>IF([2]species_comp_Region2_forR!$H172&gt;49,[2]species_comp_Region2_forR!$Z172,[2]species_comp_Region2_forR!$AB172)</f>
        <v>0.66849230400000004</v>
      </c>
      <c r="H125">
        <f>IF([2]species_comp_Region2_forR!$H172&gt;49,[2]species_comp_Region2_forR!$AA172,[2]species_comp_Region2_forR!$AC172)</f>
        <v>2.0519480000000001E-3</v>
      </c>
      <c r="I125" s="13">
        <f t="shared" si="159"/>
        <v>189.85181433600002</v>
      </c>
      <c r="J125">
        <f t="shared" si="160"/>
        <v>165.50191788800001</v>
      </c>
      <c r="K125">
        <f t="shared" si="64"/>
        <v>12.86475487088658</v>
      </c>
      <c r="L125" s="6">
        <f t="shared" si="65"/>
        <v>25.214919546937697</v>
      </c>
      <c r="N125" s="2">
        <f>'rockfish release'!O124</f>
        <v>6128.8002020106505</v>
      </c>
      <c r="O125">
        <f>'rockfish release'!P124</f>
        <v>5841564.4717163835</v>
      </c>
      <c r="P125">
        <v>0.19277108400000001</v>
      </c>
      <c r="Q125">
        <v>9.4309299999999999E-4</v>
      </c>
      <c r="R125" s="30"/>
      <c r="S125" s="31"/>
      <c r="T125" s="13">
        <f t="shared" si="161"/>
        <v>1181.4554585610122</v>
      </c>
      <c r="U125" s="14">
        <f t="shared" si="162"/>
        <v>258010.3500998411</v>
      </c>
      <c r="V125">
        <f t="shared" si="66"/>
        <v>507.94719223541449</v>
      </c>
      <c r="W125" s="6">
        <f t="shared" si="67"/>
        <v>995.5764967814124</v>
      </c>
      <c r="Y125" s="13">
        <f t="shared" si="63"/>
        <v>1371.3072728970121</v>
      </c>
      <c r="Z125">
        <f t="shared" si="103"/>
        <v>258175.85201772911</v>
      </c>
      <c r="AA125">
        <f t="shared" si="68"/>
        <v>508.1100786421473</v>
      </c>
      <c r="AB125" s="6">
        <f t="shared" si="69"/>
        <v>995.89575413860871</v>
      </c>
      <c r="AC125" s="14">
        <f t="shared" si="163"/>
        <v>0.37052970452692069</v>
      </c>
    </row>
    <row r="126" spans="1:29" x14ac:dyDescent="0.3">
      <c r="A126" t="str">
        <f>'rockfish release'!A125</f>
        <v>SC</v>
      </c>
      <c r="B126">
        <f>'rockfish release'!B125</f>
        <v>2002</v>
      </c>
      <c r="C126" t="str">
        <f>'rockfish release'!C125</f>
        <v>NG</v>
      </c>
      <c r="D126">
        <f>'rockfish release'!D125</f>
        <v>3882</v>
      </c>
      <c r="E126">
        <f>[1]logbook_release_forR!$F152</f>
        <v>274</v>
      </c>
      <c r="F126" t="str">
        <f>[1]logbook_release_forR!$G152</f>
        <v>NA</v>
      </c>
      <c r="G126">
        <f>IF([2]species_comp_Region2_forR!$H173&gt;49,[2]species_comp_Region2_forR!$Z173,[2]species_comp_Region2_forR!$AB173)</f>
        <v>0.74840187800000002</v>
      </c>
      <c r="H126">
        <f>IF([2]species_comp_Region2_forR!$H173&gt;49,[2]species_comp_Region2_forR!$AA173,[2]species_comp_Region2_forR!$AC173)</f>
        <v>2.5445469999999999E-3</v>
      </c>
      <c r="I126" s="13">
        <f t="shared" si="159"/>
        <v>205.06211457200001</v>
      </c>
      <c r="J126">
        <f t="shared" si="160"/>
        <v>191.03441057199998</v>
      </c>
      <c r="K126">
        <f t="shared" si="64"/>
        <v>13.82151983582124</v>
      </c>
      <c r="L126" s="6">
        <f t="shared" si="65"/>
        <v>27.090178878209631</v>
      </c>
      <c r="N126" s="2">
        <f>'rockfish release'!O125</f>
        <v>4484.8260856183497</v>
      </c>
      <c r="O126">
        <f>'rockfish release'!P125</f>
        <v>3128019.5583049804</v>
      </c>
      <c r="P126">
        <v>7.1059058999999994E-2</v>
      </c>
      <c r="Q126">
        <v>2.37445E-4</v>
      </c>
      <c r="R126" s="30"/>
      <c r="S126" s="31"/>
      <c r="T126" s="13">
        <f t="shared" si="161"/>
        <v>318.68752142269335</v>
      </c>
      <c r="U126" s="14">
        <f t="shared" si="162"/>
        <v>21313.212052525378</v>
      </c>
      <c r="V126">
        <f t="shared" si="66"/>
        <v>145.99045192246436</v>
      </c>
      <c r="W126" s="6">
        <f t="shared" si="67"/>
        <v>286.14128576803012</v>
      </c>
      <c r="Y126" s="13">
        <f t="shared" si="63"/>
        <v>523.74963599469334</v>
      </c>
      <c r="Z126">
        <f t="shared" si="103"/>
        <v>21504.246463097377</v>
      </c>
      <c r="AA126">
        <f t="shared" si="68"/>
        <v>146.64326259019668</v>
      </c>
      <c r="AB126" s="6">
        <f t="shared" si="69"/>
        <v>287.42079467678548</v>
      </c>
      <c r="AC126" s="14">
        <f t="shared" si="163"/>
        <v>0.27998733080109001</v>
      </c>
    </row>
    <row r="127" spans="1:29" x14ac:dyDescent="0.3">
      <c r="A127" t="str">
        <f>'rockfish release'!A126</f>
        <v>SC</v>
      </c>
      <c r="B127">
        <f>'rockfish release'!B126</f>
        <v>2003</v>
      </c>
      <c r="C127" t="str">
        <f>'rockfish release'!C126</f>
        <v>NG</v>
      </c>
      <c r="D127">
        <f>'rockfish release'!D126</f>
        <v>4229</v>
      </c>
      <c r="E127">
        <f>[1]logbook_release_forR!$F153</f>
        <v>608</v>
      </c>
      <c r="F127" t="str">
        <f>[1]logbook_release_forR!$G153</f>
        <v>NA</v>
      </c>
      <c r="G127">
        <f>IF([2]species_comp_Region2_forR!$H174&gt;49,[2]species_comp_Region2_forR!$Z174,[2]species_comp_Region2_forR!$AB174)</f>
        <v>0.80875277300000004</v>
      </c>
      <c r="H127">
        <f>IF([2]species_comp_Region2_forR!$H174&gt;49,[2]species_comp_Region2_forR!$AA174,[2]species_comp_Region2_forR!$AC174)</f>
        <v>1.1542670000000001E-3</v>
      </c>
      <c r="I127" s="13">
        <f t="shared" si="159"/>
        <v>491.72168598400003</v>
      </c>
      <c r="J127">
        <f t="shared" si="160"/>
        <v>426.690956288</v>
      </c>
      <c r="K127">
        <f t="shared" si="64"/>
        <v>20.656499129523375</v>
      </c>
      <c r="L127" s="6">
        <f t="shared" si="65"/>
        <v>40.486738293865812</v>
      </c>
      <c r="N127" s="2">
        <f>'rockfish release'!O126</f>
        <v>4885.7108490674909</v>
      </c>
      <c r="O127">
        <f>'rockfish release'!P126</f>
        <v>3712220.5286072767</v>
      </c>
      <c r="P127">
        <v>0.113321399</v>
      </c>
      <c r="Q127">
        <v>3.28365E-4</v>
      </c>
      <c r="R127" s="30"/>
      <c r="S127" s="31"/>
      <c r="T127" s="13">
        <f t="shared" si="161"/>
        <v>553.65558852580591</v>
      </c>
      <c r="U127" s="14">
        <f t="shared" si="162"/>
        <v>56728.460718787173</v>
      </c>
      <c r="V127">
        <f t="shared" si="66"/>
        <v>238.177372390383</v>
      </c>
      <c r="W127" s="6">
        <f t="shared" si="67"/>
        <v>466.82764988515066</v>
      </c>
      <c r="Y127" s="13">
        <f t="shared" si="63"/>
        <v>1045.3772745098058</v>
      </c>
      <c r="Z127">
        <f t="shared" si="103"/>
        <v>57155.151675075176</v>
      </c>
      <c r="AA127">
        <f t="shared" si="68"/>
        <v>239.0714363429374</v>
      </c>
      <c r="AB127" s="6">
        <f t="shared" si="69"/>
        <v>468.58001523215728</v>
      </c>
      <c r="AC127" s="14">
        <f t="shared" si="163"/>
        <v>0.22869392914155498</v>
      </c>
    </row>
    <row r="128" spans="1:29" x14ac:dyDescent="0.3">
      <c r="A128" t="str">
        <f>'rockfish release'!A127</f>
        <v>SC</v>
      </c>
      <c r="B128">
        <f>'rockfish release'!B127</f>
        <v>2004</v>
      </c>
      <c r="C128" t="str">
        <f>'rockfish release'!C127</f>
        <v>NG</v>
      </c>
      <c r="D128">
        <f>'rockfish release'!D127</f>
        <v>4972</v>
      </c>
      <c r="E128">
        <f>[1]logbook_release_forR!$F154</f>
        <v>394</v>
      </c>
      <c r="F128" t="str">
        <f>[1]logbook_release_forR!$G154</f>
        <v>NA</v>
      </c>
      <c r="G128">
        <f>IF([2]species_comp_Region2_forR!$H175&gt;49,[2]species_comp_Region2_forR!$Z175,[2]species_comp_Region2_forR!$AB175)</f>
        <v>0.84561024299999998</v>
      </c>
      <c r="H128">
        <f>IF([2]species_comp_Region2_forR!$H175&gt;49,[2]species_comp_Region2_forR!$AA175,[2]species_comp_Region2_forR!$AC175)</f>
        <v>6.9443399999999996E-4</v>
      </c>
      <c r="I128" s="13">
        <f t="shared" si="159"/>
        <v>333.170435742</v>
      </c>
      <c r="J128">
        <f t="shared" si="160"/>
        <v>107.801156424</v>
      </c>
      <c r="K128">
        <f t="shared" ref="K128:K181" si="164">SQRT(J128)</f>
        <v>10.382733571848986</v>
      </c>
      <c r="L128" s="6">
        <f t="shared" ref="L128:L181" si="165">(1.96*K128)</f>
        <v>20.350157800824011</v>
      </c>
      <c r="N128" s="2">
        <f>'rockfish release'!O127</f>
        <v>5744.0894635998029</v>
      </c>
      <c r="O128">
        <f>'rockfish release'!P127</f>
        <v>5131220.0279598515</v>
      </c>
      <c r="P128">
        <v>0.16740344099999999</v>
      </c>
      <c r="Q128">
        <v>3.1749300000000002E-4</v>
      </c>
      <c r="T128" s="13">
        <f t="shared" si="161"/>
        <v>961.58034161845114</v>
      </c>
      <c r="U128" s="14">
        <f t="shared" si="162"/>
        <v>155901.52829112596</v>
      </c>
      <c r="V128">
        <f t="shared" ref="V128:V181" si="166">SQRT(U128)</f>
        <v>394.84367576437887</v>
      </c>
      <c r="W128" s="6">
        <f t="shared" ref="W128:W181" si="167">(1.96*V128)</f>
        <v>773.89360449818253</v>
      </c>
      <c r="Y128" s="13">
        <f t="shared" ref="Y128:Y180" si="168">T128+I128</f>
        <v>1294.7507773604511</v>
      </c>
      <c r="Z128">
        <f t="shared" ref="Z128:Z180" si="169">U128+J128</f>
        <v>156009.32944754994</v>
      </c>
      <c r="AA128">
        <f t="shared" ref="AA128:AA181" si="170">SQRT(Z128)</f>
        <v>394.98016335956663</v>
      </c>
      <c r="AB128" s="6">
        <f t="shared" ref="AB128:AB181" si="171">(1.96*AA128)</f>
        <v>774.16112018475053</v>
      </c>
      <c r="AC128" s="14">
        <f t="shared" si="163"/>
        <v>0.30506269644015549</v>
      </c>
    </row>
    <row r="129" spans="1:29" x14ac:dyDescent="0.3">
      <c r="A129" t="str">
        <f>'rockfish release'!A128</f>
        <v>SC</v>
      </c>
      <c r="B129">
        <f>'rockfish release'!B128</f>
        <v>2005</v>
      </c>
      <c r="C129" t="str">
        <f>'rockfish release'!C128</f>
        <v>NG</v>
      </c>
      <c r="D129">
        <f>'rockfish release'!D128</f>
        <v>4991</v>
      </c>
      <c r="E129">
        <f>[1]logbook_release_forR!$F155</f>
        <v>529</v>
      </c>
      <c r="F129" t="str">
        <f>[1]logbook_release_forR!$G155</f>
        <v>NA</v>
      </c>
      <c r="G129">
        <f>IF([2]species_comp_Region2_forR!$H176&gt;49,[2]species_comp_Region2_forR!$Z176,[2]species_comp_Region2_forR!$AB176)</f>
        <v>0.71705845999999995</v>
      </c>
      <c r="H129">
        <f>IF([2]species_comp_Region2_forR!$H176&gt;49,[2]species_comp_Region2_forR!$AA176,[2]species_comp_Region2_forR!$AC176)</f>
        <v>1.108665E-3</v>
      </c>
      <c r="I129" s="13">
        <f>E129*G129</f>
        <v>379.32392533999996</v>
      </c>
      <c r="J129">
        <f>(E129^2)*H129</f>
        <v>310.24992226500001</v>
      </c>
      <c r="K129">
        <f t="shared" si="164"/>
        <v>17.613912747172332</v>
      </c>
      <c r="L129" s="6">
        <f t="shared" si="165"/>
        <v>34.523268984457772</v>
      </c>
      <c r="N129" s="2">
        <f>'rockfish release'!O128</f>
        <v>5766.0399261517741</v>
      </c>
      <c r="O129">
        <f>'rockfish release'!P128</f>
        <v>5170511.8464407185</v>
      </c>
      <c r="P129">
        <v>0.12879740000000001</v>
      </c>
      <c r="Q129">
        <v>4.6176399999999998E-4</v>
      </c>
      <c r="T129" s="13">
        <f t="shared" si="161"/>
        <v>742.65095078454056</v>
      </c>
      <c r="U129" s="14">
        <f t="shared" si="162"/>
        <v>103512.35695858736</v>
      </c>
      <c r="V129">
        <f t="shared" si="166"/>
        <v>321.73336314188396</v>
      </c>
      <c r="W129" s="6">
        <f t="shared" si="167"/>
        <v>630.5973917580925</v>
      </c>
      <c r="Y129" s="13">
        <f t="shared" si="168"/>
        <v>1121.9748761245405</v>
      </c>
      <c r="Z129">
        <f t="shared" si="169"/>
        <v>103822.60688085236</v>
      </c>
      <c r="AA129">
        <f t="shared" si="170"/>
        <v>322.21515619357876</v>
      </c>
      <c r="AB129" s="6">
        <f t="shared" si="171"/>
        <v>631.54170613941437</v>
      </c>
      <c r="AC129" s="14">
        <f t="shared" si="163"/>
        <v>0.28718571427067546</v>
      </c>
    </row>
    <row r="130" spans="1:29" x14ac:dyDescent="0.3">
      <c r="A130" t="str">
        <f>'rockfish release'!A129</f>
        <v>SC</v>
      </c>
      <c r="B130">
        <f>'rockfish release'!B129</f>
        <v>2006</v>
      </c>
      <c r="C130" t="str">
        <f>'rockfish release'!C129</f>
        <v>NG</v>
      </c>
      <c r="D130">
        <f>'rockfish release'!D129</f>
        <v>3683</v>
      </c>
      <c r="E130">
        <f>[1]logbook_release_forR!$F156</f>
        <v>440</v>
      </c>
      <c r="F130">
        <f>[1]logbook_release_forR!$G156</f>
        <v>149</v>
      </c>
      <c r="I130" s="13">
        <f t="shared" ref="I130:I136" si="172">F130</f>
        <v>149</v>
      </c>
      <c r="J130">
        <f t="shared" ref="J130:J186" si="173">(E130^2)*H130</f>
        <v>0</v>
      </c>
      <c r="K130">
        <f t="shared" si="164"/>
        <v>0</v>
      </c>
      <c r="L130" s="6">
        <f t="shared" si="165"/>
        <v>0</v>
      </c>
      <c r="N130" s="2">
        <f>'rockfish release'!O129</f>
        <v>4254.9238725740297</v>
      </c>
      <c r="O130">
        <f>'rockfish release'!P129</f>
        <v>2815540.8673867746</v>
      </c>
      <c r="P130">
        <v>0.187181546</v>
      </c>
      <c r="Q130">
        <v>4.8921100000000003E-4</v>
      </c>
      <c r="T130" s="13">
        <f t="shared" si="161"/>
        <v>796.44322858071394</v>
      </c>
      <c r="U130" s="14">
        <f t="shared" si="162"/>
        <v>108882.16557588428</v>
      </c>
      <c r="V130">
        <f t="shared" si="166"/>
        <v>329.97297703885431</v>
      </c>
      <c r="W130" s="6">
        <f t="shared" si="167"/>
        <v>646.74703499615441</v>
      </c>
      <c r="Y130" s="13">
        <f t="shared" si="168"/>
        <v>945.44322858071394</v>
      </c>
      <c r="Z130">
        <f t="shared" si="169"/>
        <v>108882.16557588428</v>
      </c>
      <c r="AA130">
        <f t="shared" si="170"/>
        <v>329.97297703885431</v>
      </c>
      <c r="AB130" s="6">
        <f t="shared" si="171"/>
        <v>646.74703499615441</v>
      </c>
      <c r="AC130" s="14">
        <f t="shared" si="163"/>
        <v>0.34901405717845702</v>
      </c>
    </row>
    <row r="131" spans="1:29" x14ac:dyDescent="0.3">
      <c r="A131" t="str">
        <f>'rockfish release'!A130</f>
        <v>SC</v>
      </c>
      <c r="B131">
        <f>'rockfish release'!B130</f>
        <v>2007</v>
      </c>
      <c r="C131" t="str">
        <f>'rockfish release'!C130</f>
        <v>NG</v>
      </c>
      <c r="D131">
        <f>'rockfish release'!D130</f>
        <v>3175</v>
      </c>
      <c r="E131">
        <f>[1]logbook_release_forR!$F157</f>
        <v>359</v>
      </c>
      <c r="F131">
        <f>[1]logbook_release_forR!$G157</f>
        <v>94</v>
      </c>
      <c r="I131" s="13">
        <f t="shared" si="172"/>
        <v>94</v>
      </c>
      <c r="J131">
        <f t="shared" si="173"/>
        <v>0</v>
      </c>
      <c r="K131">
        <f t="shared" si="164"/>
        <v>0</v>
      </c>
      <c r="L131" s="6">
        <f t="shared" si="165"/>
        <v>0</v>
      </c>
      <c r="N131" s="2">
        <f>'rockfish release'!O130</f>
        <v>3668.0378211845082</v>
      </c>
      <c r="O131">
        <f>'rockfish release'!P130</f>
        <v>2092405.5197583043</v>
      </c>
      <c r="P131">
        <v>0.12863669999999999</v>
      </c>
      <c r="Q131">
        <v>4.3956600000000001E-4</v>
      </c>
      <c r="T131" s="13">
        <f t="shared" si="161"/>
        <v>471.84428079236517</v>
      </c>
      <c r="U131" s="14">
        <f t="shared" si="162"/>
        <v>41457.764038087495</v>
      </c>
      <c r="V131">
        <f t="shared" si="166"/>
        <v>203.61179739417727</v>
      </c>
      <c r="W131" s="6">
        <f t="shared" si="167"/>
        <v>399.07912289258746</v>
      </c>
      <c r="Y131" s="13">
        <f t="shared" si="168"/>
        <v>565.84428079236523</v>
      </c>
      <c r="Z131">
        <f t="shared" si="169"/>
        <v>41457.764038087495</v>
      </c>
      <c r="AA131">
        <f t="shared" si="170"/>
        <v>203.61179739417727</v>
      </c>
      <c r="AB131" s="6">
        <f t="shared" si="171"/>
        <v>399.07912289258746</v>
      </c>
      <c r="AC131" s="14">
        <f t="shared" si="163"/>
        <v>0.35983715715753956</v>
      </c>
    </row>
    <row r="132" spans="1:29" x14ac:dyDescent="0.3">
      <c r="A132" t="str">
        <f>'rockfish release'!A131</f>
        <v>SC</v>
      </c>
      <c r="B132">
        <f>'rockfish release'!B131</f>
        <v>2008</v>
      </c>
      <c r="C132" t="str">
        <f>'rockfish release'!C131</f>
        <v>NG</v>
      </c>
      <c r="D132">
        <f>'rockfish release'!D131</f>
        <v>2762</v>
      </c>
      <c r="E132">
        <f>[1]logbook_release_forR!$F158</f>
        <v>396</v>
      </c>
      <c r="F132">
        <f>[1]logbook_release_forR!$G158</f>
        <v>165</v>
      </c>
      <c r="I132" s="13">
        <f t="shared" si="172"/>
        <v>165</v>
      </c>
      <c r="J132">
        <f t="shared" si="173"/>
        <v>0</v>
      </c>
      <c r="K132">
        <f t="shared" si="164"/>
        <v>0</v>
      </c>
      <c r="L132" s="6">
        <f t="shared" si="165"/>
        <v>0</v>
      </c>
      <c r="N132" s="2">
        <f>'rockfish release'!O131</f>
        <v>3190.9040825548382</v>
      </c>
      <c r="O132">
        <f>'rockfish release'!P131</f>
        <v>1583455.0748461601</v>
      </c>
      <c r="P132">
        <v>0.127853881</v>
      </c>
      <c r="Q132">
        <v>5.1150100000000003E-4</v>
      </c>
      <c r="T132" s="13">
        <f t="shared" si="161"/>
        <v>407.96947085338047</v>
      </c>
      <c r="U132" s="14">
        <f t="shared" si="162"/>
        <v>31902.105259076397</v>
      </c>
      <c r="V132">
        <f t="shared" si="166"/>
        <v>178.6116044916354</v>
      </c>
      <c r="W132" s="6">
        <f t="shared" si="167"/>
        <v>350.07874480360539</v>
      </c>
      <c r="Y132" s="13">
        <f t="shared" si="168"/>
        <v>572.96947085338047</v>
      </c>
      <c r="Z132">
        <f t="shared" si="169"/>
        <v>31902.105259076397</v>
      </c>
      <c r="AA132">
        <f t="shared" si="170"/>
        <v>178.6116044916354</v>
      </c>
      <c r="AB132" s="6">
        <f t="shared" si="171"/>
        <v>350.07874480360539</v>
      </c>
      <c r="AC132" s="14">
        <f t="shared" si="163"/>
        <v>0.31172970564314945</v>
      </c>
    </row>
    <row r="133" spans="1:29" x14ac:dyDescent="0.3">
      <c r="A133" t="str">
        <f>'rockfish release'!A132</f>
        <v>SC</v>
      </c>
      <c r="B133">
        <f>'rockfish release'!B132</f>
        <v>2009</v>
      </c>
      <c r="C133" t="str">
        <f>'rockfish release'!C132</f>
        <v>NG</v>
      </c>
      <c r="D133">
        <f>'rockfish release'!D132</f>
        <v>1655</v>
      </c>
      <c r="E133">
        <f>[1]logbook_release_forR!$F159</f>
        <v>220</v>
      </c>
      <c r="F133">
        <f>[1]logbook_release_forR!$G159</f>
        <v>91</v>
      </c>
      <c r="I133" s="13">
        <f t="shared" si="172"/>
        <v>91</v>
      </c>
      <c r="J133">
        <f t="shared" si="173"/>
        <v>0</v>
      </c>
      <c r="K133">
        <f t="shared" si="164"/>
        <v>0</v>
      </c>
      <c r="L133" s="6">
        <f t="shared" si="165"/>
        <v>0</v>
      </c>
      <c r="N133" s="2">
        <f>'rockfish release'!O132</f>
        <v>1912.0008170268852</v>
      </c>
      <c r="O133">
        <f>'rockfish release'!P132</f>
        <v>568531.31911523244</v>
      </c>
      <c r="P133">
        <v>0.10645800800000001</v>
      </c>
      <c r="Q133">
        <v>1.7201599999999999E-4</v>
      </c>
      <c r="T133" s="13">
        <f t="shared" si="161"/>
        <v>203.5477982750547</v>
      </c>
      <c r="U133" s="14">
        <f t="shared" si="162"/>
        <v>7169.983725063028</v>
      </c>
      <c r="V133">
        <f t="shared" si="166"/>
        <v>84.675756418605602</v>
      </c>
      <c r="W133" s="6">
        <f t="shared" si="167"/>
        <v>165.96448258046698</v>
      </c>
      <c r="Y133" s="13">
        <f t="shared" si="168"/>
        <v>294.54779827505467</v>
      </c>
      <c r="Z133">
        <f t="shared" si="169"/>
        <v>7169.983725063028</v>
      </c>
      <c r="AA133">
        <f t="shared" si="170"/>
        <v>84.675756418605602</v>
      </c>
      <c r="AB133" s="6">
        <f t="shared" si="171"/>
        <v>165.96448258046698</v>
      </c>
      <c r="AC133" s="14">
        <f t="shared" si="163"/>
        <v>0.28747713245350309</v>
      </c>
    </row>
    <row r="134" spans="1:29" x14ac:dyDescent="0.3">
      <c r="A134" t="str">
        <f>'rockfish release'!A133</f>
        <v>SC</v>
      </c>
      <c r="B134">
        <f>'rockfish release'!B133</f>
        <v>2010</v>
      </c>
      <c r="C134" t="str">
        <f>'rockfish release'!C133</f>
        <v>NG</v>
      </c>
      <c r="D134">
        <f>'rockfish release'!D133</f>
        <v>1667</v>
      </c>
      <c r="E134">
        <f>[1]logbook_release_forR!$F160</f>
        <v>297</v>
      </c>
      <c r="F134">
        <f>[1]logbook_release_forR!$G160</f>
        <v>76</v>
      </c>
      <c r="I134" s="13">
        <f t="shared" si="172"/>
        <v>76</v>
      </c>
      <c r="J134">
        <f t="shared" si="173"/>
        <v>0</v>
      </c>
      <c r="K134">
        <f t="shared" si="164"/>
        <v>0</v>
      </c>
      <c r="L134" s="6">
        <f t="shared" si="165"/>
        <v>0</v>
      </c>
      <c r="N134" s="2">
        <f>'rockfish release'!O133</f>
        <v>1925.8642670597087</v>
      </c>
      <c r="O134">
        <f>'rockfish release'!P133</f>
        <v>576805.77170519042</v>
      </c>
      <c r="P134">
        <v>0.113661309</v>
      </c>
      <c r="Q134">
        <v>1.8484799999999999E-4</v>
      </c>
      <c r="T134" s="13">
        <f t="shared" si="161"/>
        <v>218.89625355033209</v>
      </c>
      <c r="U134" s="14">
        <f t="shared" si="162"/>
        <v>8243.9061106094123</v>
      </c>
      <c r="V134">
        <f t="shared" si="166"/>
        <v>90.795958668926517</v>
      </c>
      <c r="W134" s="6">
        <f t="shared" si="167"/>
        <v>177.96007899109597</v>
      </c>
      <c r="Y134" s="13">
        <f t="shared" si="168"/>
        <v>294.89625355033206</v>
      </c>
      <c r="Z134">
        <f t="shared" si="169"/>
        <v>8243.9061106094123</v>
      </c>
      <c r="AA134">
        <f t="shared" si="170"/>
        <v>90.795958668926517</v>
      </c>
      <c r="AB134" s="6">
        <f t="shared" si="171"/>
        <v>177.96007899109597</v>
      </c>
      <c r="AC134" s="14">
        <f t="shared" si="163"/>
        <v>0.30789119080290289</v>
      </c>
    </row>
    <row r="135" spans="1:29" x14ac:dyDescent="0.3">
      <c r="A135" t="str">
        <f>'rockfish release'!A134</f>
        <v>SC</v>
      </c>
      <c r="B135">
        <f>'rockfish release'!B134</f>
        <v>2011</v>
      </c>
      <c r="C135" t="str">
        <f>'rockfish release'!C134</f>
        <v>NG</v>
      </c>
      <c r="D135">
        <f>'rockfish release'!D134</f>
        <v>1572</v>
      </c>
      <c r="E135">
        <f>[1]logbook_release_forR!$F161</f>
        <v>349</v>
      </c>
      <c r="F135">
        <f>[1]logbook_release_forR!$G161</f>
        <v>110</v>
      </c>
      <c r="I135" s="13">
        <f t="shared" si="172"/>
        <v>110</v>
      </c>
      <c r="J135">
        <f t="shared" si="173"/>
        <v>0</v>
      </c>
      <c r="K135">
        <f t="shared" si="164"/>
        <v>0</v>
      </c>
      <c r="L135" s="6">
        <f t="shared" si="165"/>
        <v>0</v>
      </c>
      <c r="N135" s="2">
        <f>'rockfish release'!O134</f>
        <v>2275.6784090909091</v>
      </c>
      <c r="O135">
        <f>'rockfish release'!P134</f>
        <v>892264.95911748335</v>
      </c>
      <c r="P135">
        <v>0.32414201300000001</v>
      </c>
      <c r="Q135">
        <v>5.6754899999999998E-4</v>
      </c>
      <c r="T135" s="13">
        <f t="shared" si="161"/>
        <v>737.64298046336478</v>
      </c>
      <c r="U135" s="14">
        <f t="shared" si="162"/>
        <v>97194.111540100581</v>
      </c>
      <c r="V135">
        <f t="shared" si="166"/>
        <v>311.75970159740109</v>
      </c>
      <c r="W135" s="6">
        <f t="shared" si="167"/>
        <v>611.04901513090613</v>
      </c>
      <c r="Y135" s="13">
        <f t="shared" si="168"/>
        <v>847.64298046336478</v>
      </c>
      <c r="Z135">
        <f t="shared" si="169"/>
        <v>97194.111540100581</v>
      </c>
      <c r="AA135">
        <f t="shared" si="170"/>
        <v>311.75970159740109</v>
      </c>
      <c r="AB135" s="6">
        <f t="shared" si="171"/>
        <v>611.04901513090613</v>
      </c>
      <c r="AC135" s="14">
        <f t="shared" si="163"/>
        <v>0.3677960046657584</v>
      </c>
    </row>
    <row r="136" spans="1:29" x14ac:dyDescent="0.3">
      <c r="A136" t="str">
        <f>'rockfish release'!A135</f>
        <v>SC</v>
      </c>
      <c r="B136">
        <f>'rockfish release'!B135</f>
        <v>2012</v>
      </c>
      <c r="C136" t="str">
        <f>'rockfish release'!C135</f>
        <v>NG</v>
      </c>
      <c r="D136">
        <f>'rockfish release'!D135</f>
        <v>1193</v>
      </c>
      <c r="E136">
        <f>[1]logbook_release_forR!$F162</f>
        <v>333</v>
      </c>
      <c r="F136">
        <f>[1]logbook_release_forR!$G162</f>
        <v>128</v>
      </c>
      <c r="I136" s="13">
        <f t="shared" si="172"/>
        <v>128</v>
      </c>
      <c r="J136">
        <f t="shared" si="173"/>
        <v>0</v>
      </c>
      <c r="K136">
        <f t="shared" si="164"/>
        <v>0</v>
      </c>
      <c r="L136" s="6">
        <f t="shared" si="165"/>
        <v>0</v>
      </c>
      <c r="N136" s="2">
        <f>'rockfish release'!O135</f>
        <v>949.13010468192806</v>
      </c>
      <c r="O136">
        <f>'rockfish release'!P135</f>
        <v>240497.98554259419</v>
      </c>
      <c r="P136">
        <v>0.289746909</v>
      </c>
      <c r="Q136">
        <v>3.9499700000000001E-4</v>
      </c>
      <c r="T136" s="13">
        <f t="shared" si="161"/>
        <v>275.00751407043509</v>
      </c>
      <c r="U136" s="14">
        <f t="shared" si="162"/>
        <v>20641.420844080334</v>
      </c>
      <c r="V136">
        <f t="shared" si="166"/>
        <v>143.67122482974918</v>
      </c>
      <c r="W136" s="6">
        <f t="shared" si="167"/>
        <v>281.59560066630837</v>
      </c>
      <c r="Y136" s="13">
        <f t="shared" si="168"/>
        <v>403.00751407043509</v>
      </c>
      <c r="Z136">
        <f t="shared" si="169"/>
        <v>20641.420844080334</v>
      </c>
      <c r="AA136">
        <f t="shared" si="170"/>
        <v>143.67122482974918</v>
      </c>
      <c r="AB136" s="6">
        <f t="shared" si="171"/>
        <v>281.59560066630837</v>
      </c>
      <c r="AC136" s="14">
        <f t="shared" si="163"/>
        <v>0.35649763295639009</v>
      </c>
    </row>
    <row r="137" spans="1:29" x14ac:dyDescent="0.3">
      <c r="A137" t="str">
        <f>'rockfish release'!A136</f>
        <v>SC</v>
      </c>
      <c r="B137">
        <f>'rockfish release'!B136</f>
        <v>2013</v>
      </c>
      <c r="C137" t="str">
        <f>'rockfish release'!C136</f>
        <v>NG</v>
      </c>
      <c r="D137">
        <f>'rockfish release'!D136</f>
        <v>1672</v>
      </c>
      <c r="E137">
        <f>[1]logbook_release_forR!$F163</f>
        <v>414</v>
      </c>
      <c r="F137">
        <f>[1]logbook_release_forR!$G163</f>
        <v>206</v>
      </c>
      <c r="I137" s="13">
        <f t="shared" ref="I137:I142" si="174">F137</f>
        <v>206</v>
      </c>
      <c r="J137">
        <f t="shared" si="173"/>
        <v>0</v>
      </c>
      <c r="K137">
        <f t="shared" si="164"/>
        <v>0</v>
      </c>
      <c r="L137" s="6">
        <f t="shared" si="165"/>
        <v>0</v>
      </c>
      <c r="N137" s="2">
        <f>'rockfish release'!O136</f>
        <v>2602.9620253164558</v>
      </c>
      <c r="O137">
        <f>'rockfish release'!P136</f>
        <v>2110427.8950474532</v>
      </c>
      <c r="P137">
        <v>0.103530336</v>
      </c>
      <c r="Q137">
        <v>1.4389399999999999E-4</v>
      </c>
      <c r="T137" s="13">
        <f t="shared" si="161"/>
        <v>269.48553307625315</v>
      </c>
      <c r="U137" s="14">
        <f t="shared" si="162"/>
        <v>23899.30464848697</v>
      </c>
      <c r="V137">
        <f t="shared" si="166"/>
        <v>154.59399939353071</v>
      </c>
      <c r="W137" s="6">
        <f t="shared" si="167"/>
        <v>303.00423881132019</v>
      </c>
      <c r="Y137" s="13">
        <f t="shared" si="168"/>
        <v>475.48553307625315</v>
      </c>
      <c r="Z137">
        <f t="shared" si="169"/>
        <v>23899.30464848697</v>
      </c>
      <c r="AA137">
        <f t="shared" si="170"/>
        <v>154.59399939353071</v>
      </c>
      <c r="AB137" s="6">
        <f t="shared" si="171"/>
        <v>303.00423881132019</v>
      </c>
      <c r="AC137" s="14">
        <f t="shared" si="163"/>
        <v>0.3251287129460122</v>
      </c>
    </row>
    <row r="138" spans="1:29" x14ac:dyDescent="0.3">
      <c r="A138" t="str">
        <f>'rockfish release'!A137</f>
        <v>SC</v>
      </c>
      <c r="B138">
        <f>'rockfish release'!B137</f>
        <v>2014</v>
      </c>
      <c r="C138" t="str">
        <f>'rockfish release'!C137</f>
        <v>NG</v>
      </c>
      <c r="D138">
        <f>'rockfish release'!D137</f>
        <v>1570</v>
      </c>
      <c r="E138">
        <f>[1]logbook_release_forR!$F164</f>
        <v>350</v>
      </c>
      <c r="F138">
        <f>[1]logbook_release_forR!$G164</f>
        <v>150</v>
      </c>
      <c r="I138" s="13">
        <f t="shared" si="174"/>
        <v>150</v>
      </c>
      <c r="J138">
        <f t="shared" si="173"/>
        <v>0</v>
      </c>
      <c r="K138">
        <f t="shared" si="164"/>
        <v>0</v>
      </c>
      <c r="L138" s="6">
        <f t="shared" si="165"/>
        <v>0</v>
      </c>
      <c r="N138" s="2">
        <f>'rockfish release'!O137</f>
        <v>3083.2881210736723</v>
      </c>
      <c r="O138">
        <f>'rockfish release'!P137</f>
        <v>2945178.4390610256</v>
      </c>
      <c r="P138">
        <v>0.14445175099999999</v>
      </c>
      <c r="Q138">
        <v>2.3406300000000001E-4</v>
      </c>
      <c r="T138" s="13">
        <f t="shared" si="161"/>
        <v>445.38636792659196</v>
      </c>
      <c r="U138" s="14">
        <f t="shared" si="162"/>
        <v>64369.517485291683</v>
      </c>
      <c r="V138">
        <f t="shared" si="166"/>
        <v>253.71148473274064</v>
      </c>
      <c r="W138" s="6">
        <f t="shared" si="167"/>
        <v>497.27451007617168</v>
      </c>
      <c r="Y138" s="13">
        <f t="shared" si="168"/>
        <v>595.3863679265919</v>
      </c>
      <c r="Z138">
        <f t="shared" si="169"/>
        <v>64369.517485291683</v>
      </c>
      <c r="AA138">
        <f t="shared" si="170"/>
        <v>253.71148473274064</v>
      </c>
      <c r="AB138" s="6">
        <f t="shared" si="171"/>
        <v>497.27451007617168</v>
      </c>
      <c r="AC138" s="14">
        <f t="shared" si="163"/>
        <v>0.42612914638318017</v>
      </c>
    </row>
    <row r="139" spans="1:29" x14ac:dyDescent="0.3">
      <c r="A139" t="str">
        <f>'rockfish release'!A138</f>
        <v>SC</v>
      </c>
      <c r="B139">
        <f>'rockfish release'!B138</f>
        <v>2015</v>
      </c>
      <c r="C139" t="str">
        <f>'rockfish release'!C138</f>
        <v>NG</v>
      </c>
      <c r="D139">
        <f>'rockfish release'!D138</f>
        <v>2088</v>
      </c>
      <c r="E139">
        <f>[1]logbook_release_forR!$F165</f>
        <v>346</v>
      </c>
      <c r="F139">
        <f>[1]logbook_release_forR!$G165</f>
        <v>168</v>
      </c>
      <c r="I139" s="13">
        <f t="shared" si="174"/>
        <v>168</v>
      </c>
      <c r="J139">
        <f t="shared" si="173"/>
        <v>0</v>
      </c>
      <c r="K139">
        <f t="shared" si="164"/>
        <v>0</v>
      </c>
      <c r="L139" s="6">
        <f t="shared" si="165"/>
        <v>0</v>
      </c>
      <c r="N139" s="2">
        <f>'rockfish release'!O138</f>
        <v>1923.7752808988762</v>
      </c>
      <c r="O139">
        <f>'rockfish release'!P138</f>
        <v>1041844.5175399669</v>
      </c>
      <c r="P139">
        <v>0.13784825000000001</v>
      </c>
      <c r="Q139">
        <v>2.3032200000000001E-4</v>
      </c>
      <c r="T139" s="13">
        <f>N139*P139</f>
        <v>265.18905586516854</v>
      </c>
      <c r="U139" s="14">
        <f t="shared" si="162"/>
        <v>20889.636422402655</v>
      </c>
      <c r="V139">
        <f t="shared" si="166"/>
        <v>144.53247532095565</v>
      </c>
      <c r="W139" s="6">
        <f t="shared" si="167"/>
        <v>283.28365162907306</v>
      </c>
      <c r="Y139" s="13">
        <f t="shared" si="168"/>
        <v>433.18905586516854</v>
      </c>
      <c r="Z139">
        <f t="shared" si="169"/>
        <v>20889.636422402655</v>
      </c>
      <c r="AA139">
        <f t="shared" si="170"/>
        <v>144.53247532095565</v>
      </c>
      <c r="AB139" s="6">
        <f t="shared" si="171"/>
        <v>283.28365162907306</v>
      </c>
      <c r="AC139" s="14">
        <f t="shared" si="163"/>
        <v>0.33364756880178859</v>
      </c>
    </row>
    <row r="140" spans="1:29" x14ac:dyDescent="0.3">
      <c r="A140" t="str">
        <f>'rockfish release'!A139</f>
        <v>SC</v>
      </c>
      <c r="B140">
        <f>'rockfish release'!B139</f>
        <v>2016</v>
      </c>
      <c r="C140" t="str">
        <f>'rockfish release'!C139</f>
        <v>NG</v>
      </c>
      <c r="D140">
        <f>'rockfish release'!D139</f>
        <v>2900</v>
      </c>
      <c r="E140">
        <f>[1]logbook_release_forR!$F166</f>
        <v>738</v>
      </c>
      <c r="F140">
        <f>[1]logbook_release_forR!$G166</f>
        <v>339</v>
      </c>
      <c r="I140" s="13">
        <f t="shared" si="174"/>
        <v>339</v>
      </c>
      <c r="J140">
        <f t="shared" si="173"/>
        <v>0</v>
      </c>
      <c r="K140">
        <f t="shared" si="164"/>
        <v>0</v>
      </c>
      <c r="L140" s="6">
        <f t="shared" si="165"/>
        <v>0</v>
      </c>
      <c r="N140" s="2">
        <f>'rockfish release'!O139</f>
        <v>2935.5314499765882</v>
      </c>
      <c r="O140">
        <f>'rockfish release'!P139</f>
        <v>2018848.2847185002</v>
      </c>
      <c r="P140">
        <v>0.162951385</v>
      </c>
      <c r="Q140">
        <v>3.03107E-4</v>
      </c>
      <c r="T140" s="13">
        <f>N140*P140</f>
        <v>478.34891548474326</v>
      </c>
      <c r="U140" s="14">
        <f t="shared" si="162"/>
        <v>56830.693756978493</v>
      </c>
      <c r="V140">
        <f t="shared" si="166"/>
        <v>238.39189113092436</v>
      </c>
      <c r="W140" s="6">
        <f t="shared" si="167"/>
        <v>467.24810661661172</v>
      </c>
      <c r="Y140" s="13">
        <f t="shared" si="168"/>
        <v>817.3489154847432</v>
      </c>
      <c r="Z140">
        <f t="shared" si="169"/>
        <v>56830.693756978493</v>
      </c>
      <c r="AA140">
        <f t="shared" si="170"/>
        <v>238.39189113092436</v>
      </c>
      <c r="AB140" s="6">
        <f t="shared" si="171"/>
        <v>467.24810661661172</v>
      </c>
      <c r="AC140" s="14">
        <f t="shared" si="163"/>
        <v>0.29166477940396096</v>
      </c>
    </row>
    <row r="141" spans="1:29" x14ac:dyDescent="0.3">
      <c r="A141" t="str">
        <f>'rockfish release'!A140</f>
        <v>SC</v>
      </c>
      <c r="B141">
        <f>'rockfish release'!B140</f>
        <v>2017</v>
      </c>
      <c r="C141" t="str">
        <f>'rockfish release'!C140</f>
        <v>NG</v>
      </c>
      <c r="D141">
        <f>'rockfish release'!D140</f>
        <v>1281</v>
      </c>
      <c r="E141">
        <f>[1]logbook_release_forR!$F167</f>
        <v>422</v>
      </c>
      <c r="F141">
        <f>[1]logbook_release_forR!$G167</f>
        <v>164</v>
      </c>
      <c r="I141" s="13">
        <f t="shared" si="174"/>
        <v>164</v>
      </c>
      <c r="J141">
        <f t="shared" si="173"/>
        <v>0</v>
      </c>
      <c r="K141">
        <f t="shared" si="164"/>
        <v>0</v>
      </c>
      <c r="L141" s="6">
        <f t="shared" si="165"/>
        <v>0</v>
      </c>
      <c r="N141" s="2">
        <f>'rockfish release'!O140</f>
        <v>1309.5412844036696</v>
      </c>
      <c r="O141">
        <f>'rockfish release'!P140</f>
        <v>666136.04778705724</v>
      </c>
      <c r="P141">
        <v>9.1523498999999994E-2</v>
      </c>
      <c r="Q141">
        <v>3.9220299999999999E-4</v>
      </c>
      <c r="T141" s="13">
        <f>N141*P141</f>
        <v>119.85380043357796</v>
      </c>
      <c r="U141" s="14">
        <f t="shared" si="162"/>
        <v>6513.7713340371756</v>
      </c>
      <c r="V141">
        <f t="shared" si="166"/>
        <v>80.707938482141742</v>
      </c>
      <c r="W141" s="6">
        <f t="shared" si="167"/>
        <v>158.1875594249978</v>
      </c>
      <c r="Y141" s="13">
        <f t="shared" si="168"/>
        <v>283.85380043357793</v>
      </c>
      <c r="Z141">
        <f t="shared" si="169"/>
        <v>6513.7713340371756</v>
      </c>
      <c r="AA141">
        <f t="shared" si="170"/>
        <v>80.707938482141742</v>
      </c>
      <c r="AB141" s="6">
        <f t="shared" si="171"/>
        <v>158.1875594249978</v>
      </c>
      <c r="AC141" s="14">
        <f t="shared" si="163"/>
        <v>0.28432925104001727</v>
      </c>
    </row>
    <row r="142" spans="1:29" x14ac:dyDescent="0.3">
      <c r="A142" t="str">
        <f>'rockfish release'!A141</f>
        <v>SC</v>
      </c>
      <c r="B142">
        <f>'rockfish release'!B141</f>
        <v>2018</v>
      </c>
      <c r="C142" t="str">
        <f>'rockfish release'!C141</f>
        <v>NG</v>
      </c>
      <c r="D142">
        <f>'rockfish release'!D141</f>
        <v>2876</v>
      </c>
      <c r="E142">
        <f>[1]logbook_release_forR!$F168</f>
        <v>921</v>
      </c>
      <c r="F142">
        <f>[1]logbook_release_forR!$G168</f>
        <v>402</v>
      </c>
      <c r="I142" s="13">
        <f t="shared" si="174"/>
        <v>402</v>
      </c>
      <c r="J142">
        <f t="shared" si="173"/>
        <v>0</v>
      </c>
      <c r="K142">
        <f t="shared" si="164"/>
        <v>0</v>
      </c>
      <c r="L142" s="6">
        <f t="shared" si="165"/>
        <v>0</v>
      </c>
      <c r="N142" s="2">
        <f>'rockfish release'!O141</f>
        <v>2808.9590021470203</v>
      </c>
      <c r="O142">
        <f>'rockfish release'!P141</f>
        <v>2622776.2416290417</v>
      </c>
      <c r="P142">
        <v>0.19034858399999999</v>
      </c>
      <c r="Q142">
        <v>4.2223599999999999E-4</v>
      </c>
      <c r="T142" s="13">
        <f>N142*P142</f>
        <v>534.68136857273828</v>
      </c>
      <c r="U142" s="14">
        <f t="shared" si="162"/>
        <v>99468.937428640973</v>
      </c>
      <c r="V142">
        <f t="shared" si="166"/>
        <v>315.38696458262342</v>
      </c>
      <c r="W142" s="6">
        <f t="shared" si="167"/>
        <v>618.15845058194191</v>
      </c>
      <c r="Y142" s="13">
        <f t="shared" si="168"/>
        <v>936.68136857273828</v>
      </c>
      <c r="Z142">
        <f t="shared" si="169"/>
        <v>99468.937428640973</v>
      </c>
      <c r="AA142">
        <f t="shared" si="170"/>
        <v>315.38696458262342</v>
      </c>
      <c r="AB142" s="6">
        <f t="shared" si="171"/>
        <v>618.15845058194191</v>
      </c>
      <c r="AC142" s="14">
        <f t="shared" si="163"/>
        <v>0.33670677688741918</v>
      </c>
    </row>
    <row r="143" spans="1:29" x14ac:dyDescent="0.3">
      <c r="A143" t="str">
        <f>'rockfish release'!A142</f>
        <v>SC</v>
      </c>
      <c r="B143">
        <f>'rockfish release'!B142</f>
        <v>2019</v>
      </c>
      <c r="C143" t="str">
        <f>'rockfish release'!C142</f>
        <v>NG</v>
      </c>
      <c r="D143">
        <f>'rockfish release'!D142</f>
        <v>3435</v>
      </c>
      <c r="E143">
        <f>[1]logbook_release_forR!$F169</f>
        <v>806</v>
      </c>
      <c r="F143">
        <f>[1]logbook_release_forR!$G169</f>
        <v>393</v>
      </c>
      <c r="I143" s="13">
        <f t="shared" ref="I143:I145" si="175">F143</f>
        <v>393</v>
      </c>
      <c r="J143">
        <f t="shared" ref="J143:J145" si="176">(E143^2)*H143</f>
        <v>0</v>
      </c>
      <c r="L143" s="6"/>
      <c r="N143" s="2">
        <f>'rockfish release'!O142</f>
        <v>3945.7570335636719</v>
      </c>
      <c r="O143">
        <f>'rockfish release'!P142</f>
        <v>2905309.8792155185</v>
      </c>
      <c r="P143">
        <v>0.19832983800000001</v>
      </c>
      <c r="Q143">
        <v>4.4288299999999998E-4</v>
      </c>
      <c r="T143" s="13">
        <f t="shared" ref="T143" si="177">N143*P143</f>
        <v>782.56135325404364</v>
      </c>
      <c r="U143" s="14">
        <f t="shared" si="162"/>
        <v>122461.52124401955</v>
      </c>
      <c r="V143"/>
      <c r="W143" s="6"/>
      <c r="Y143" s="13">
        <f t="shared" ref="Y143:Y145" si="178">T143+I143</f>
        <v>1175.5613532540438</v>
      </c>
      <c r="Z143">
        <f t="shared" ref="Z143:Z145" si="179">U143+J143</f>
        <v>122461.52124401955</v>
      </c>
      <c r="AA143">
        <f t="shared" ref="AA143:AA145" si="180">SQRT(Z143)</f>
        <v>349.94502603126045</v>
      </c>
      <c r="AB143" s="6">
        <f t="shared" ref="AB143:AB145" si="181">(1.96*AA143)</f>
        <v>685.89225102127045</v>
      </c>
      <c r="AC143" s="14">
        <f t="shared" si="163"/>
        <v>0.29768333661410851</v>
      </c>
    </row>
    <row r="144" spans="1:29" x14ac:dyDescent="0.3">
      <c r="A144" t="str">
        <f>'rockfish release'!A143</f>
        <v>SC</v>
      </c>
      <c r="B144">
        <f>'rockfish release'!B143</f>
        <v>2020</v>
      </c>
      <c r="C144" t="str">
        <f>'rockfish release'!C143</f>
        <v>NG</v>
      </c>
      <c r="D144">
        <f>'rockfish release'!D143</f>
        <v>1464</v>
      </c>
      <c r="E144">
        <v>456</v>
      </c>
      <c r="F144">
        <v>249</v>
      </c>
      <c r="I144" s="13">
        <f t="shared" si="175"/>
        <v>249</v>
      </c>
      <c r="J144">
        <f t="shared" si="176"/>
        <v>0</v>
      </c>
      <c r="K144">
        <f t="shared" ref="K144:K145" si="182">SQRT(J144)</f>
        <v>0</v>
      </c>
      <c r="L144" s="6">
        <f t="shared" ref="L144:L145" si="183">(1.96*K144)</f>
        <v>0</v>
      </c>
      <c r="N144" s="2">
        <f>'rockfish release'!O143</f>
        <v>1757.7337230932767</v>
      </c>
      <c r="O144">
        <f>'rockfish release'!P143</f>
        <v>866649.66309016955</v>
      </c>
      <c r="P144">
        <v>0.24935194495573898</v>
      </c>
      <c r="Q144">
        <v>7.089983049338223E-4</v>
      </c>
      <c r="T144" s="13">
        <f>N144*P144</f>
        <v>438.29432256760089</v>
      </c>
      <c r="U144" s="14">
        <f t="shared" si="162"/>
        <v>56690.143616196488</v>
      </c>
      <c r="V144">
        <f t="shared" ref="V144:V145" si="184">SQRT(U144)</f>
        <v>238.0969206356867</v>
      </c>
      <c r="W144" s="6">
        <f t="shared" ref="W144:W145" si="185">(1.96*V144)</f>
        <v>466.66996444594594</v>
      </c>
      <c r="Y144" s="13">
        <f t="shared" si="178"/>
        <v>687.29432256760083</v>
      </c>
      <c r="Z144">
        <f t="shared" si="179"/>
        <v>56690.143616196488</v>
      </c>
      <c r="AA144">
        <f t="shared" si="180"/>
        <v>238.0969206356867</v>
      </c>
      <c r="AB144" s="6">
        <f t="shared" si="181"/>
        <v>466.66996444594594</v>
      </c>
      <c r="AC144" s="14">
        <f t="shared" ref="AC144:AC145" si="186">AA144/Y144</f>
        <v>0.34642643306902626</v>
      </c>
    </row>
    <row r="145" spans="1:29" x14ac:dyDescent="0.3">
      <c r="A145" t="str">
        <f>'rockfish release'!A144</f>
        <v>SC</v>
      </c>
      <c r="B145">
        <f>'rockfish release'!B144</f>
        <v>2021</v>
      </c>
      <c r="C145" t="str">
        <f>'rockfish release'!C144</f>
        <v>NG</v>
      </c>
      <c r="D145">
        <f>'rockfish release'!D144</f>
        <v>2146</v>
      </c>
      <c r="E145">
        <v>606</v>
      </c>
      <c r="F145">
        <v>254</v>
      </c>
      <c r="I145" s="13">
        <f t="shared" si="175"/>
        <v>254</v>
      </c>
      <c r="J145">
        <f t="shared" si="176"/>
        <v>0</v>
      </c>
      <c r="K145">
        <f t="shared" si="182"/>
        <v>0</v>
      </c>
      <c r="L145" s="6">
        <f t="shared" si="183"/>
        <v>0</v>
      </c>
      <c r="N145" s="2">
        <f>'rockfish release'!O144</f>
        <v>2319.7536501194581</v>
      </c>
      <c r="O145">
        <f>'rockfish release'!P144</f>
        <v>1685346.1615010377</v>
      </c>
      <c r="P145">
        <v>0.17003623436794801</v>
      </c>
      <c r="Q145">
        <v>8.3505274183382416E-4</v>
      </c>
      <c r="T145" s="13">
        <f>N145*P145</f>
        <v>394.44217532761508</v>
      </c>
      <c r="U145" s="14">
        <f t="shared" si="162"/>
        <v>54628.255557279052</v>
      </c>
      <c r="V145">
        <f t="shared" si="184"/>
        <v>233.72688240183038</v>
      </c>
      <c r="W145" s="6">
        <f t="shared" si="185"/>
        <v>458.10468950758752</v>
      </c>
      <c r="Y145" s="13">
        <f t="shared" si="178"/>
        <v>648.44217532761513</v>
      </c>
      <c r="Z145">
        <f t="shared" si="179"/>
        <v>54628.255557279052</v>
      </c>
      <c r="AA145">
        <f t="shared" si="180"/>
        <v>233.72688240183038</v>
      </c>
      <c r="AB145" s="6">
        <f t="shared" si="181"/>
        <v>458.10468950758752</v>
      </c>
      <c r="AC145" s="14">
        <f t="shared" si="186"/>
        <v>0.3604436776243673</v>
      </c>
    </row>
    <row r="146" spans="1:29" x14ac:dyDescent="0.3">
      <c r="A146" t="s">
        <v>147</v>
      </c>
      <c r="B146">
        <f>'rockfish release'!B145</f>
        <v>2022</v>
      </c>
      <c r="C146" t="str">
        <f>'rockfish release'!C145</f>
        <v>NG</v>
      </c>
      <c r="D146">
        <v>1529</v>
      </c>
      <c r="E146">
        <v>472</v>
      </c>
      <c r="F146">
        <v>223</v>
      </c>
      <c r="I146" s="13">
        <f t="shared" ref="I146" si="187">F146</f>
        <v>223</v>
      </c>
      <c r="J146">
        <f t="shared" ref="J146" si="188">(E146^2)*H146</f>
        <v>0</v>
      </c>
      <c r="L146" s="6">
        <f t="shared" ref="L146" si="189">(1.96*K146)</f>
        <v>0</v>
      </c>
      <c r="N146" s="2">
        <f>'rockfish release'!O145</f>
        <v>1738.2315789473687</v>
      </c>
      <c r="O146">
        <f>'rockfish release'!P145</f>
        <v>1240576.6462928432</v>
      </c>
      <c r="P146" s="72">
        <v>0.15075340355242647</v>
      </c>
      <c r="Q146" s="72">
        <v>4.0643433291995468E-4</v>
      </c>
      <c r="T146" s="13">
        <f>N146*P146</f>
        <v>262.04432668862415</v>
      </c>
      <c r="U146" s="14">
        <f t="shared" si="162"/>
        <v>29926.30872898794</v>
      </c>
      <c r="V146">
        <f t="shared" ref="V146" si="190">SQRT(U146)</f>
        <v>172.99222158521445</v>
      </c>
      <c r="W146" s="6">
        <f t="shared" ref="W146" si="191">(1.96*V146)</f>
        <v>339.06475430702034</v>
      </c>
      <c r="Y146" s="13">
        <f t="shared" ref="Y146" si="192">T146+I146</f>
        <v>485.04432668862415</v>
      </c>
      <c r="Z146">
        <f t="shared" ref="Z146" si="193">U146+J146</f>
        <v>29926.30872898794</v>
      </c>
      <c r="AA146">
        <f t="shared" ref="AA146" si="194">SQRT(Z146)</f>
        <v>172.99222158521445</v>
      </c>
      <c r="AB146" s="6">
        <f t="shared" ref="AB146" si="195">(1.96*AA146)</f>
        <v>339.06475430702034</v>
      </c>
      <c r="AC146" s="14">
        <f t="shared" ref="AC146" si="196">AA146/Y146</f>
        <v>0.35665239662985976</v>
      </c>
    </row>
    <row r="147" spans="1:29" x14ac:dyDescent="0.3">
      <c r="A147" t="str">
        <f>'rockfish release'!A146</f>
        <v>SC</v>
      </c>
      <c r="B147">
        <f>'rockfish release'!B146</f>
        <v>1999</v>
      </c>
      <c r="C147" t="str">
        <f>'rockfish release'!C146</f>
        <v>NORTHEAS</v>
      </c>
      <c r="D147">
        <f>'rockfish release'!D146</f>
        <v>1736</v>
      </c>
      <c r="E147">
        <f>[1]logbook_release_forR!$F170</f>
        <v>110</v>
      </c>
      <c r="F147" t="str">
        <f>[1]logbook_release_forR!$G170</f>
        <v>NA</v>
      </c>
      <c r="G147" s="30">
        <f>[4]logbook_release_forR!$K$162</f>
        <v>0.25570933200000001</v>
      </c>
      <c r="H147" s="30">
        <f>[4]logbook_release_forR!$L$162</f>
        <v>0.128</v>
      </c>
      <c r="I147" s="13">
        <f t="shared" ref="I147:I152" si="197">E147*G147</f>
        <v>28.128026520000002</v>
      </c>
      <c r="J147">
        <f t="shared" ref="J147:J152" si="198">(E147^2)*H147</f>
        <v>1548.8</v>
      </c>
      <c r="K147">
        <f t="shared" si="164"/>
        <v>39.354796403996296</v>
      </c>
      <c r="L147" s="6">
        <f t="shared" si="165"/>
        <v>77.135400951832736</v>
      </c>
      <c r="N147" s="2">
        <f>'rockfish release'!O146</f>
        <v>3114.8433996588765</v>
      </c>
      <c r="O147">
        <f>'rockfish release'!P146</f>
        <v>3312896.0950870859</v>
      </c>
      <c r="P147">
        <f>IF([2]species_comp_Region2_forR!$D251&gt;49,[2]species_comp_Region2_forR!$J251,[2]species_comp_Region2_forR!$L251)</f>
        <v>2.6905829999999999E-2</v>
      </c>
      <c r="Q147">
        <f>IF([2]species_comp_Region2_forR!$D251&gt;49,[2]species_comp_Region2_forR!$K251,[2]species_comp_Region2_forR!$M251)</f>
        <v>1.1793700000000001E-4</v>
      </c>
      <c r="T147" s="13">
        <f t="shared" ref="T147:T164" si="199">N147*P147</f>
        <v>83.80744698784379</v>
      </c>
      <c r="U147" s="14">
        <f t="shared" si="162"/>
        <v>3933.2511738522958</v>
      </c>
      <c r="V147">
        <f t="shared" si="166"/>
        <v>62.71563739492963</v>
      </c>
      <c r="W147" s="6">
        <f t="shared" si="167"/>
        <v>122.92264929406207</v>
      </c>
      <c r="Y147" s="13">
        <f>T147+I147</f>
        <v>111.9354735078438</v>
      </c>
      <c r="Z147" s="14">
        <f>U147+J147</f>
        <v>5482.0511738522955</v>
      </c>
      <c r="AA147">
        <f t="shared" si="170"/>
        <v>74.040875020844368</v>
      </c>
      <c r="AB147" s="6">
        <f t="shared" si="171"/>
        <v>145.12011504085496</v>
      </c>
      <c r="AC147" s="14">
        <f>AA147/Y147</f>
        <v>0.66146032799562871</v>
      </c>
    </row>
    <row r="148" spans="1:29" x14ac:dyDescent="0.3">
      <c r="A148" t="str">
        <f>'rockfish release'!A147</f>
        <v>SC</v>
      </c>
      <c r="B148">
        <f>'rockfish release'!B147</f>
        <v>2000</v>
      </c>
      <c r="C148" t="str">
        <f>'rockfish release'!C147</f>
        <v>NORTHEAS</v>
      </c>
      <c r="D148">
        <f>'rockfish release'!D147</f>
        <v>2051</v>
      </c>
      <c r="E148">
        <f>[1]logbook_release_forR!$F171</f>
        <v>174</v>
      </c>
      <c r="F148" t="str">
        <f>[1]logbook_release_forR!$G171</f>
        <v>NA</v>
      </c>
      <c r="G148" s="30">
        <f>[4]logbook_release_forR!$K$162</f>
        <v>0.25570933200000001</v>
      </c>
      <c r="H148" s="30">
        <f>[4]logbook_release_forR!$L$162</f>
        <v>0.128</v>
      </c>
      <c r="I148" s="13">
        <f t="shared" si="197"/>
        <v>44.493423768</v>
      </c>
      <c r="J148">
        <f t="shared" si="198"/>
        <v>3875.328</v>
      </c>
      <c r="K148">
        <f t="shared" si="164"/>
        <v>62.252132493594146</v>
      </c>
      <c r="L148" s="6">
        <f t="shared" si="165"/>
        <v>122.01417968744452</v>
      </c>
      <c r="N148" s="2">
        <f>'rockfish release'!O147</f>
        <v>3680.036758467947</v>
      </c>
      <c r="O148">
        <f>'rockfish release'!P147</f>
        <v>4624232.8444837937</v>
      </c>
      <c r="P148">
        <f>IF([2]species_comp_Region2_forR!$D252&gt;49,[2]species_comp_Region2_forR!$J252,[2]species_comp_Region2_forR!$L252)</f>
        <v>5.1282050000000003E-3</v>
      </c>
      <c r="Q148">
        <f>IF([2]species_comp_Region2_forR!$D252&gt;49,[2]species_comp_Region2_forR!$K252,[2]species_comp_Region2_forR!$M252)</f>
        <v>2.6298499999999999E-5</v>
      </c>
      <c r="T148" s="13">
        <f t="shared" si="199"/>
        <v>18.871982904959118</v>
      </c>
      <c r="U148" s="14">
        <f t="shared" si="162"/>
        <v>599.37263388886367</v>
      </c>
      <c r="V148">
        <f t="shared" si="166"/>
        <v>24.482088021426271</v>
      </c>
      <c r="W148" s="6">
        <f t="shared" si="167"/>
        <v>47.984892521995491</v>
      </c>
      <c r="Y148" s="13">
        <f t="shared" si="168"/>
        <v>63.365406672959118</v>
      </c>
      <c r="Z148">
        <f t="shared" si="169"/>
        <v>4474.7006338888641</v>
      </c>
      <c r="AA148">
        <f t="shared" si="170"/>
        <v>66.893203196504686</v>
      </c>
      <c r="AB148" s="6">
        <f t="shared" si="171"/>
        <v>131.11067826514918</v>
      </c>
      <c r="AC148" s="14">
        <f t="shared" ref="AC148:AC167" si="200">AA148/Y148</f>
        <v>1.0556738559535046</v>
      </c>
    </row>
    <row r="149" spans="1:29" x14ac:dyDescent="0.3">
      <c r="A149" t="str">
        <f>'rockfish release'!A148</f>
        <v>SC</v>
      </c>
      <c r="B149">
        <f>'rockfish release'!B148</f>
        <v>2001</v>
      </c>
      <c r="C149" t="str">
        <f>'rockfish release'!C148</f>
        <v>NORTHEAS</v>
      </c>
      <c r="D149">
        <f>'rockfish release'!D148</f>
        <v>1891</v>
      </c>
      <c r="E149">
        <f>[1]logbook_release_forR!$F172</f>
        <v>104</v>
      </c>
      <c r="F149" t="str">
        <f>[1]logbook_release_forR!$G172</f>
        <v>NA</v>
      </c>
      <c r="G149" s="30">
        <f>[4]logbook_release_forR!$K$162</f>
        <v>0.25570933200000001</v>
      </c>
      <c r="H149" s="30">
        <f>[4]logbook_release_forR!$L$162</f>
        <v>0.128</v>
      </c>
      <c r="I149" s="13">
        <f t="shared" si="197"/>
        <v>26.593770528</v>
      </c>
      <c r="J149">
        <f t="shared" si="198"/>
        <v>1384.4480000000001</v>
      </c>
      <c r="K149">
        <f t="shared" si="164"/>
        <v>37.208171145596502</v>
      </c>
      <c r="L149" s="6">
        <f t="shared" si="165"/>
        <v>72.928015445369141</v>
      </c>
      <c r="N149" s="2">
        <f>'rockfish release'!O148</f>
        <v>3392.9544174855628</v>
      </c>
      <c r="O149">
        <f>'rockfish release'!P148</f>
        <v>3930894.8883351549</v>
      </c>
      <c r="P149">
        <f>IF([2]species_comp_Region2_forR!$D253&gt;49,[2]species_comp_Region2_forR!$J253,[2]species_comp_Region2_forR!$L253)</f>
        <v>0</v>
      </c>
      <c r="Q149">
        <f>IF([2]species_comp_Region2_forR!$D253&gt;49,[2]species_comp_Region2_forR!$K253,[2]species_comp_Region2_forR!$M253)</f>
        <v>0</v>
      </c>
      <c r="T149" s="13">
        <f t="shared" si="199"/>
        <v>0</v>
      </c>
      <c r="U149" s="14">
        <f t="shared" si="162"/>
        <v>0</v>
      </c>
      <c r="V149">
        <f t="shared" si="166"/>
        <v>0</v>
      </c>
      <c r="W149" s="6">
        <f t="shared" si="167"/>
        <v>0</v>
      </c>
      <c r="Y149" s="13">
        <f t="shared" si="168"/>
        <v>26.593770528</v>
      </c>
      <c r="Z149">
        <f t="shared" si="169"/>
        <v>1384.4480000000001</v>
      </c>
      <c r="AA149">
        <f t="shared" si="170"/>
        <v>37.208171145596502</v>
      </c>
      <c r="AB149" s="6">
        <f t="shared" si="171"/>
        <v>72.928015445369141</v>
      </c>
      <c r="AC149" s="14">
        <f t="shared" si="200"/>
        <v>1.3991310899829279</v>
      </c>
    </row>
    <row r="150" spans="1:29" x14ac:dyDescent="0.3">
      <c r="A150" t="str">
        <f>'rockfish release'!A149</f>
        <v>SC</v>
      </c>
      <c r="B150">
        <f>'rockfish release'!B149</f>
        <v>2002</v>
      </c>
      <c r="C150" t="str">
        <f>'rockfish release'!C149</f>
        <v>NORTHEAS</v>
      </c>
      <c r="D150">
        <f>'rockfish release'!D149</f>
        <v>1913</v>
      </c>
      <c r="E150">
        <f>[1]logbook_release_forR!$F173</f>
        <v>131</v>
      </c>
      <c r="F150" t="str">
        <f>[1]logbook_release_forR!$G173</f>
        <v>NA</v>
      </c>
      <c r="G150" s="30">
        <f>[4]logbook_release_forR!$K$162</f>
        <v>0.25570933200000001</v>
      </c>
      <c r="H150" s="30">
        <f>[4]logbook_release_forR!$L$162</f>
        <v>0.128</v>
      </c>
      <c r="I150" s="13">
        <f t="shared" si="197"/>
        <v>33.497922492000001</v>
      </c>
      <c r="J150">
        <f t="shared" si="198"/>
        <v>2196.6080000000002</v>
      </c>
      <c r="K150">
        <f t="shared" si="164"/>
        <v>46.867984808395597</v>
      </c>
      <c r="L150" s="6">
        <f t="shared" si="165"/>
        <v>91.861250224455375</v>
      </c>
      <c r="N150" s="2">
        <f>'rockfish release'!O149</f>
        <v>3432.4282393706399</v>
      </c>
      <c r="O150">
        <f>'rockfish release'!P149</f>
        <v>4022891.4428667496</v>
      </c>
      <c r="P150">
        <f>IF([2]species_comp_Region2_forR!$D254&gt;49,[2]species_comp_Region2_forR!$J254,[2]species_comp_Region2_forR!$L254)</f>
        <v>6.6265060000000001E-2</v>
      </c>
      <c r="Q150">
        <f>IF([2]species_comp_Region2_forR!$D254&gt;49,[2]species_comp_Region2_forR!$K254,[2]species_comp_Region2_forR!$M254)</f>
        <v>3.7499400000000002E-4</v>
      </c>
      <c r="T150" s="13">
        <f t="shared" si="199"/>
        <v>227.45006322758982</v>
      </c>
      <c r="U150" s="14">
        <f t="shared" si="162"/>
        <v>23591.326185848826</v>
      </c>
      <c r="V150">
        <f t="shared" si="166"/>
        <v>153.59468150248179</v>
      </c>
      <c r="W150" s="6">
        <f t="shared" si="167"/>
        <v>301.04557574486432</v>
      </c>
      <c r="Y150" s="13">
        <f t="shared" si="168"/>
        <v>260.94798571958984</v>
      </c>
      <c r="Z150">
        <f t="shared" si="169"/>
        <v>25787.934185848826</v>
      </c>
      <c r="AA150">
        <f t="shared" si="170"/>
        <v>160.58622041087096</v>
      </c>
      <c r="AB150" s="6">
        <f t="shared" si="171"/>
        <v>314.74899200530706</v>
      </c>
      <c r="AC150" s="14">
        <f t="shared" si="200"/>
        <v>0.61539551634414269</v>
      </c>
    </row>
    <row r="151" spans="1:29" x14ac:dyDescent="0.3">
      <c r="A151" t="str">
        <f>'rockfish release'!A150</f>
        <v>SC</v>
      </c>
      <c r="B151">
        <f>'rockfish release'!B150</f>
        <v>2003</v>
      </c>
      <c r="C151" t="str">
        <f>'rockfish release'!C150</f>
        <v>NORTHEAS</v>
      </c>
      <c r="D151">
        <f>'rockfish release'!D150</f>
        <v>3121</v>
      </c>
      <c r="E151">
        <f>[1]logbook_release_forR!$F174</f>
        <v>95</v>
      </c>
      <c r="F151" t="str">
        <f>[1]logbook_release_forR!$G174</f>
        <v>NA</v>
      </c>
      <c r="G151" s="30">
        <f>[4]logbook_release_forR!$K$162</f>
        <v>0.25570933200000001</v>
      </c>
      <c r="H151" s="30">
        <f>[4]logbook_release_forR!$L$162</f>
        <v>0.128</v>
      </c>
      <c r="I151" s="13">
        <f t="shared" si="197"/>
        <v>24.292386540000003</v>
      </c>
      <c r="J151">
        <f t="shared" si="198"/>
        <v>1155.2</v>
      </c>
      <c r="K151">
        <f t="shared" si="164"/>
        <v>33.988233257996804</v>
      </c>
      <c r="L151" s="6">
        <f t="shared" si="165"/>
        <v>66.616937185673734</v>
      </c>
      <c r="N151" s="2">
        <f>'rockfish release'!O150</f>
        <v>5599.8999137876472</v>
      </c>
      <c r="O151">
        <f>'rockfish release'!P150</f>
        <v>10707692.989785686</v>
      </c>
      <c r="P151">
        <f>IF([2]species_comp_Region2_forR!$D255&gt;49,[2]species_comp_Region2_forR!$J255,[2]species_comp_Region2_forR!$L255)</f>
        <v>5.3475939999999998E-3</v>
      </c>
      <c r="Q151">
        <f>IF([2]species_comp_Region2_forR!$D255&gt;49,[2]species_comp_Region2_forR!$K255,[2]species_comp_Region2_forR!$M255)</f>
        <v>2.85968E-5</v>
      </c>
      <c r="T151" s="13">
        <f t="shared" si="199"/>
        <v>29.945991179571337</v>
      </c>
      <c r="U151" s="14">
        <f t="shared" si="162"/>
        <v>1509.1746907436655</v>
      </c>
      <c r="V151">
        <f t="shared" si="166"/>
        <v>38.848097646392745</v>
      </c>
      <c r="W151" s="6">
        <f t="shared" si="167"/>
        <v>76.142271386929778</v>
      </c>
      <c r="Y151" s="13">
        <f t="shared" si="168"/>
        <v>54.238377719571339</v>
      </c>
      <c r="Z151">
        <f t="shared" si="169"/>
        <v>2664.3746907436653</v>
      </c>
      <c r="AA151">
        <f t="shared" si="170"/>
        <v>51.617581217485046</v>
      </c>
      <c r="AB151" s="6">
        <f t="shared" si="171"/>
        <v>101.17045918627069</v>
      </c>
      <c r="AC151" s="14">
        <f t="shared" si="200"/>
        <v>0.95168003520244293</v>
      </c>
    </row>
    <row r="152" spans="1:29" x14ac:dyDescent="0.3">
      <c r="A152" t="str">
        <f>'rockfish release'!A151</f>
        <v>SC</v>
      </c>
      <c r="B152">
        <f>'rockfish release'!B151</f>
        <v>2004</v>
      </c>
      <c r="C152" t="str">
        <f>'rockfish release'!C151</f>
        <v>NORTHEAS</v>
      </c>
      <c r="D152">
        <f>'rockfish release'!D151</f>
        <v>1756</v>
      </c>
      <c r="E152">
        <f>[1]logbook_release_forR!$F175</f>
        <v>158</v>
      </c>
      <c r="F152" t="str">
        <f>[1]logbook_release_forR!$G175</f>
        <v>NA</v>
      </c>
      <c r="G152" s="30">
        <f>[4]logbook_release_forR!$K$162</f>
        <v>0.25570933200000001</v>
      </c>
      <c r="H152" s="30">
        <f>[4]logbook_release_forR!$L$162</f>
        <v>0.128</v>
      </c>
      <c r="I152" s="13">
        <f t="shared" si="197"/>
        <v>40.402074456000001</v>
      </c>
      <c r="J152">
        <f t="shared" si="198"/>
        <v>3195.3920000000003</v>
      </c>
      <c r="K152">
        <f t="shared" si="164"/>
        <v>56.527798471194686</v>
      </c>
      <c r="L152" s="6">
        <f t="shared" si="165"/>
        <v>110.79448500354158</v>
      </c>
      <c r="N152" s="2">
        <f>'rockfish release'!O151</f>
        <v>3150.7286922816747</v>
      </c>
      <c r="O152">
        <f>'rockfish release'!P151</f>
        <v>3389669.8185419007</v>
      </c>
      <c r="P152">
        <f>IF([2]species_comp_Region2_forR!$D256&gt;49,[2]species_comp_Region2_forR!$J256,[2]species_comp_Region2_forR!$L256)</f>
        <v>4.2372881000000001E-2</v>
      </c>
      <c r="Q152">
        <f>IF([2]species_comp_Region2_forR!$D256&gt;49,[2]species_comp_Region2_forR!$K256,[2]species_comp_Region2_forR!$M256)</f>
        <v>3.4681600000000001E-4</v>
      </c>
      <c r="T152" s="13">
        <f t="shared" si="199"/>
        <v>133.50545194133701</v>
      </c>
      <c r="U152" s="14">
        <f t="shared" si="162"/>
        <v>10704.485933469576</v>
      </c>
      <c r="V152">
        <f t="shared" si="166"/>
        <v>103.46248563353568</v>
      </c>
      <c r="W152" s="6">
        <f t="shared" si="167"/>
        <v>202.78647184172993</v>
      </c>
      <c r="Y152" s="13">
        <f t="shared" si="168"/>
        <v>173.90752639733702</v>
      </c>
      <c r="Z152">
        <f t="shared" si="169"/>
        <v>13899.877933469576</v>
      </c>
      <c r="AA152">
        <f t="shared" si="170"/>
        <v>117.89774354698048</v>
      </c>
      <c r="AB152" s="6">
        <f t="shared" si="171"/>
        <v>231.07957735208174</v>
      </c>
      <c r="AC152" s="14">
        <f t="shared" si="200"/>
        <v>0.67793353162652881</v>
      </c>
    </row>
    <row r="153" spans="1:29" x14ac:dyDescent="0.3">
      <c r="A153" t="str">
        <f>'rockfish release'!A152</f>
        <v>SC</v>
      </c>
      <c r="B153">
        <f>'rockfish release'!B152</f>
        <v>2005</v>
      </c>
      <c r="C153" t="str">
        <f>'rockfish release'!C152</f>
        <v>NORTHEAS</v>
      </c>
      <c r="D153">
        <f>'rockfish release'!D152</f>
        <v>4080</v>
      </c>
      <c r="E153">
        <f>[1]logbook_release_forR!$F176</f>
        <v>199</v>
      </c>
      <c r="F153" t="str">
        <f>[1]logbook_release_forR!$G176</f>
        <v>NA</v>
      </c>
      <c r="G153" s="30">
        <f>[4]logbook_release_forR!$K$162</f>
        <v>0.25570933200000001</v>
      </c>
      <c r="H153" s="30">
        <f>[4]logbook_release_forR!$L$162</f>
        <v>0.128</v>
      </c>
      <c r="I153" s="13">
        <f>E153*G153</f>
        <v>50.886157068000003</v>
      </c>
      <c r="J153">
        <f>(E153^2)*H153</f>
        <v>5068.9279999999999</v>
      </c>
      <c r="K153">
        <f t="shared" si="164"/>
        <v>71.196404403593306</v>
      </c>
      <c r="L153" s="6">
        <f t="shared" si="165"/>
        <v>139.54495263104289</v>
      </c>
      <c r="N153" s="2">
        <f>'rockfish release'!O152</f>
        <v>7320.5996950508161</v>
      </c>
      <c r="O153">
        <f>'rockfish release'!P152</f>
        <v>18299056.559539404</v>
      </c>
      <c r="P153">
        <f>IF([2]species_comp_Region2_forR!$D257&gt;49,[2]species_comp_Region2_forR!$J257,[2]species_comp_Region2_forR!$L257)</f>
        <v>5.747126E-3</v>
      </c>
      <c r="Q153">
        <f>IF([2]species_comp_Region2_forR!$D257&gt;49,[2]species_comp_Region2_forR!$K257,[2]species_comp_Region2_forR!$M257)</f>
        <v>3.3029499999999999E-5</v>
      </c>
      <c r="T153" s="13">
        <f t="shared" si="199"/>
        <v>42.072408843018614</v>
      </c>
      <c r="U153" s="14">
        <f t="shared" si="162"/>
        <v>2978.9064715104519</v>
      </c>
      <c r="V153">
        <f t="shared" si="166"/>
        <v>54.579359390803148</v>
      </c>
      <c r="W153" s="6">
        <f t="shared" si="167"/>
        <v>106.97554440597416</v>
      </c>
      <c r="Y153" s="13">
        <f t="shared" si="168"/>
        <v>92.95856591101861</v>
      </c>
      <c r="Z153">
        <f t="shared" si="169"/>
        <v>8047.8344715104522</v>
      </c>
      <c r="AA153">
        <f t="shared" si="170"/>
        <v>89.709723394459601</v>
      </c>
      <c r="AB153" s="6">
        <f t="shared" si="171"/>
        <v>175.83105785314081</v>
      </c>
      <c r="AC153" s="14">
        <f t="shared" si="200"/>
        <v>0.96505063858591744</v>
      </c>
    </row>
    <row r="154" spans="1:29" x14ac:dyDescent="0.3">
      <c r="A154" t="str">
        <f>'rockfish release'!A153</f>
        <v>SC</v>
      </c>
      <c r="B154">
        <f>'rockfish release'!B153</f>
        <v>2006</v>
      </c>
      <c r="C154" t="str">
        <f>'rockfish release'!C153</f>
        <v>NORTHEAS</v>
      </c>
      <c r="D154">
        <f>'rockfish release'!D153</f>
        <v>1667</v>
      </c>
      <c r="E154">
        <f>[1]logbook_release_forR!$F177</f>
        <v>62</v>
      </c>
      <c r="F154">
        <f>[1]logbook_release_forR!$G177</f>
        <v>0</v>
      </c>
      <c r="G154" s="30"/>
      <c r="H154" s="31"/>
      <c r="I154" s="13">
        <f t="shared" ref="I154:I165" si="201">F154</f>
        <v>0</v>
      </c>
      <c r="J154">
        <f t="shared" si="173"/>
        <v>0</v>
      </c>
      <c r="K154">
        <f t="shared" si="164"/>
        <v>0</v>
      </c>
      <c r="L154" s="6">
        <f t="shared" si="165"/>
        <v>0</v>
      </c>
      <c r="N154" s="2">
        <f>'rockfish release'!O153</f>
        <v>2991.0391401102233</v>
      </c>
      <c r="O154">
        <f>'rockfish release'!P153</f>
        <v>3054777.4283738164</v>
      </c>
      <c r="P154">
        <f>IF([2]species_comp_Region2_forR!$D258&gt;49,[2]species_comp_Region2_forR!$J258,[2]species_comp_Region2_forR!$L258)</f>
        <v>3.8461538000000003E-2</v>
      </c>
      <c r="Q154">
        <f>IF([2]species_comp_Region2_forR!$D258&gt;49,[2]species_comp_Region2_forR!$K258,[2]species_comp_Region2_forR!$M258)</f>
        <v>3.5905099999999999E-4</v>
      </c>
      <c r="T154" s="13">
        <f t="shared" si="199"/>
        <v>115.03996554683668</v>
      </c>
      <c r="U154" s="14">
        <f t="shared" si="162"/>
        <v>8827.9056997404732</v>
      </c>
      <c r="V154">
        <f t="shared" si="166"/>
        <v>93.956935346681419</v>
      </c>
      <c r="W154" s="6">
        <f t="shared" si="167"/>
        <v>184.15559327949558</v>
      </c>
      <c r="Y154" s="13">
        <f t="shared" si="168"/>
        <v>115.03996554683668</v>
      </c>
      <c r="Z154">
        <f t="shared" si="169"/>
        <v>8827.9056997404732</v>
      </c>
      <c r="AA154">
        <f t="shared" si="170"/>
        <v>93.956935346681419</v>
      </c>
      <c r="AB154" s="6">
        <f t="shared" si="171"/>
        <v>184.15559327949558</v>
      </c>
      <c r="AC154" s="14">
        <f t="shared" si="200"/>
        <v>0.81673299274788425</v>
      </c>
    </row>
    <row r="155" spans="1:29" x14ac:dyDescent="0.3">
      <c r="A155" t="str">
        <f>'rockfish release'!A154</f>
        <v>SC</v>
      </c>
      <c r="B155">
        <f>'rockfish release'!B154</f>
        <v>2007</v>
      </c>
      <c r="C155" t="str">
        <f>'rockfish release'!C154</f>
        <v>NORTHEAS</v>
      </c>
      <c r="D155">
        <f>'rockfish release'!D154</f>
        <v>1731</v>
      </c>
      <c r="E155">
        <f>[1]logbook_release_forR!$F178</f>
        <v>179</v>
      </c>
      <c r="F155">
        <f>[1]logbook_release_forR!$G178</f>
        <v>24</v>
      </c>
      <c r="G155" s="30"/>
      <c r="H155" s="31"/>
      <c r="I155" s="13">
        <f t="shared" si="201"/>
        <v>24</v>
      </c>
      <c r="J155">
        <f t="shared" si="173"/>
        <v>0</v>
      </c>
      <c r="K155">
        <f t="shared" si="164"/>
        <v>0</v>
      </c>
      <c r="L155" s="6">
        <f t="shared" si="165"/>
        <v>0</v>
      </c>
      <c r="N155" s="2">
        <f>'rockfish release'!O154</f>
        <v>3105.8720765031776</v>
      </c>
      <c r="O155">
        <f>'rockfish release'!P154</f>
        <v>3293840.0742381569</v>
      </c>
      <c r="P155">
        <f>IF([2]species_comp_Region2_forR!$D259&gt;49,[2]species_comp_Region2_forR!$J259,[2]species_comp_Region2_forR!$L259)</f>
        <v>1.1764706E-2</v>
      </c>
      <c r="Q155">
        <f>IF([2]species_comp_Region2_forR!$D259&gt;49,[2]species_comp_Region2_forR!$K259,[2]species_comp_Region2_forR!$M259)</f>
        <v>1.3840799999999999E-4</v>
      </c>
      <c r="T155" s="13">
        <f t="shared" si="199"/>
        <v>36.53967185366939</v>
      </c>
      <c r="U155" s="14">
        <f t="shared" si="162"/>
        <v>2246.9333012229936</v>
      </c>
      <c r="V155">
        <f t="shared" si="166"/>
        <v>47.401828036722314</v>
      </c>
      <c r="W155" s="6">
        <f t="shared" si="167"/>
        <v>92.907582951975741</v>
      </c>
      <c r="Y155" s="13">
        <f t="shared" si="168"/>
        <v>60.53967185366939</v>
      </c>
      <c r="Z155">
        <f t="shared" si="169"/>
        <v>2246.9333012229936</v>
      </c>
      <c r="AA155">
        <f t="shared" si="170"/>
        <v>47.401828036722314</v>
      </c>
      <c r="AB155" s="6">
        <f t="shared" si="171"/>
        <v>92.907582951975741</v>
      </c>
      <c r="AC155" s="14">
        <f t="shared" si="200"/>
        <v>0.7829878587927831</v>
      </c>
    </row>
    <row r="156" spans="1:29" x14ac:dyDescent="0.3">
      <c r="A156" t="str">
        <f>'rockfish release'!A155</f>
        <v>SC</v>
      </c>
      <c r="B156">
        <f>'rockfish release'!B155</f>
        <v>2008</v>
      </c>
      <c r="C156" t="str">
        <f>'rockfish release'!C155</f>
        <v>NORTHEAS</v>
      </c>
      <c r="D156">
        <f>'rockfish release'!D155</f>
        <v>1565</v>
      </c>
      <c r="E156">
        <f>[1]logbook_release_forR!$F179</f>
        <v>117</v>
      </c>
      <c r="F156">
        <f>[1]logbook_release_forR!$G179</f>
        <v>8</v>
      </c>
      <c r="G156" s="30"/>
      <c r="H156" s="31"/>
      <c r="I156" s="13">
        <f t="shared" si="201"/>
        <v>8</v>
      </c>
      <c r="J156">
        <f t="shared" si="173"/>
        <v>0</v>
      </c>
      <c r="K156">
        <f t="shared" si="164"/>
        <v>0</v>
      </c>
      <c r="L156" s="6">
        <f t="shared" si="165"/>
        <v>0</v>
      </c>
      <c r="N156" s="2">
        <f>'rockfish release'!O155</f>
        <v>2808.0241477339532</v>
      </c>
      <c r="O156">
        <f>'rockfish release'!P155</f>
        <v>2692384.3474888206</v>
      </c>
      <c r="P156">
        <f>IF([2]species_comp_Region2_forR!$D260&gt;49,[2]species_comp_Region2_forR!$J260,[2]species_comp_Region2_forR!$L260)</f>
        <v>1.3333332999999999E-2</v>
      </c>
      <c r="Q156">
        <f>IF([2]species_comp_Region2_forR!$D260&gt;49,[2]species_comp_Region2_forR!$K260,[2]species_comp_Region2_forR!$M260)</f>
        <v>1.7777799999999999E-4</v>
      </c>
      <c r="T156" s="13">
        <f t="shared" si="199"/>
        <v>37.440321033777991</v>
      </c>
      <c r="U156" s="14">
        <f t="shared" si="162"/>
        <v>2359.072248239177</v>
      </c>
      <c r="V156">
        <f t="shared" si="166"/>
        <v>48.570281533456004</v>
      </c>
      <c r="W156" s="6">
        <f t="shared" si="167"/>
        <v>95.197751805573773</v>
      </c>
      <c r="Y156" s="13">
        <f t="shared" si="168"/>
        <v>45.440321033777991</v>
      </c>
      <c r="Z156">
        <f t="shared" si="169"/>
        <v>2359.072248239177</v>
      </c>
      <c r="AA156">
        <f t="shared" si="170"/>
        <v>48.570281533456004</v>
      </c>
      <c r="AB156" s="6">
        <f t="shared" si="171"/>
        <v>95.197751805573773</v>
      </c>
      <c r="AC156" s="14">
        <f t="shared" si="200"/>
        <v>1.0688806863259475</v>
      </c>
    </row>
    <row r="157" spans="1:29" x14ac:dyDescent="0.3">
      <c r="A157" t="str">
        <f>'rockfish release'!A156</f>
        <v>SC</v>
      </c>
      <c r="B157">
        <f>'rockfish release'!B156</f>
        <v>2009</v>
      </c>
      <c r="C157" t="str">
        <f>'rockfish release'!C156</f>
        <v>NORTHEAS</v>
      </c>
      <c r="D157">
        <f>'rockfish release'!D156</f>
        <v>1317</v>
      </c>
      <c r="E157">
        <f>[1]logbook_release_forR!$F180</f>
        <v>39</v>
      </c>
      <c r="F157">
        <f>[1]logbook_release_forR!$G180</f>
        <v>1</v>
      </c>
      <c r="G157" s="30"/>
      <c r="H157" s="31"/>
      <c r="I157" s="13">
        <f t="shared" si="201"/>
        <v>1</v>
      </c>
      <c r="J157">
        <f t="shared" si="173"/>
        <v>0</v>
      </c>
      <c r="K157">
        <f t="shared" si="164"/>
        <v>0</v>
      </c>
      <c r="L157" s="6">
        <f t="shared" si="165"/>
        <v>0</v>
      </c>
      <c r="N157" s="2">
        <f>'rockfish release'!O156</f>
        <v>2363.0465192112561</v>
      </c>
      <c r="O157">
        <f>'rockfish release'!P156</f>
        <v>1906689.2729298193</v>
      </c>
      <c r="P157">
        <f>IF([2]species_comp_Region2_forR!$D261&gt;49,[2]species_comp_Region2_forR!$J261,[2]species_comp_Region2_forR!$L261)</f>
        <v>0.102941176</v>
      </c>
      <c r="Q157">
        <f>IF([2]species_comp_Region2_forR!$D261&gt;49,[2]species_comp_Region2_forR!$K261,[2]species_comp_Region2_forR!$M261)</f>
        <v>1.378273E-3</v>
      </c>
      <c r="T157" s="13">
        <f t="shared" si="199"/>
        <v>243.25478763031327</v>
      </c>
      <c r="U157" s="14">
        <f t="shared" si="162"/>
        <v>30529.16773288319</v>
      </c>
      <c r="V157">
        <f t="shared" si="166"/>
        <v>174.72597898676426</v>
      </c>
      <c r="W157" s="6">
        <f t="shared" si="167"/>
        <v>342.46291881405796</v>
      </c>
      <c r="Y157" s="13">
        <f t="shared" si="168"/>
        <v>244.25478763031327</v>
      </c>
      <c r="Z157">
        <f t="shared" si="169"/>
        <v>30529.16773288319</v>
      </c>
      <c r="AA157">
        <f t="shared" si="170"/>
        <v>174.72597898676426</v>
      </c>
      <c r="AB157" s="6">
        <f t="shared" si="171"/>
        <v>342.46291881405796</v>
      </c>
      <c r="AC157" s="14">
        <f t="shared" si="200"/>
        <v>0.7153431082432542</v>
      </c>
    </row>
    <row r="158" spans="1:29" x14ac:dyDescent="0.3">
      <c r="A158" t="str">
        <f>'rockfish release'!A157</f>
        <v>SC</v>
      </c>
      <c r="B158">
        <f>'rockfish release'!B157</f>
        <v>2010</v>
      </c>
      <c r="C158" t="str">
        <f>'rockfish release'!C157</f>
        <v>NORTHEAS</v>
      </c>
      <c r="D158">
        <f>'rockfish release'!D157</f>
        <v>975</v>
      </c>
      <c r="E158">
        <f>[1]logbook_release_forR!$F181</f>
        <v>108</v>
      </c>
      <c r="F158">
        <f>[1]logbook_release_forR!$G181</f>
        <v>5</v>
      </c>
      <c r="G158" s="30"/>
      <c r="H158" s="31"/>
      <c r="I158" s="13">
        <f t="shared" si="201"/>
        <v>5</v>
      </c>
      <c r="J158">
        <f t="shared" si="173"/>
        <v>0</v>
      </c>
      <c r="K158">
        <f t="shared" si="164"/>
        <v>0</v>
      </c>
      <c r="L158" s="6">
        <f t="shared" si="165"/>
        <v>0</v>
      </c>
      <c r="N158" s="2">
        <f>'rockfish release'!O157</f>
        <v>1749.4080153614086</v>
      </c>
      <c r="O158">
        <f>'rockfish release'!P157</f>
        <v>1045003.1623601587</v>
      </c>
      <c r="P158" s="29">
        <v>3.0296109000000002E-2</v>
      </c>
      <c r="Q158" s="29">
        <v>7.3547800000000002E-4</v>
      </c>
      <c r="T158" s="13">
        <f t="shared" si="199"/>
        <v>53.000255918862912</v>
      </c>
      <c r="U158" s="14">
        <f t="shared" si="162"/>
        <v>3978.6151607682277</v>
      </c>
      <c r="V158">
        <f t="shared" si="166"/>
        <v>63.076264638675518</v>
      </c>
      <c r="W158" s="6">
        <f t="shared" si="167"/>
        <v>123.62947869180401</v>
      </c>
      <c r="Y158" s="13">
        <f t="shared" si="168"/>
        <v>58.000255918862912</v>
      </c>
      <c r="Z158">
        <f t="shared" si="169"/>
        <v>3978.6151607682277</v>
      </c>
      <c r="AA158">
        <f t="shared" si="170"/>
        <v>63.076264638675518</v>
      </c>
      <c r="AB158" s="6">
        <f t="shared" si="171"/>
        <v>123.62947869180401</v>
      </c>
      <c r="AC158" s="14">
        <f t="shared" si="200"/>
        <v>1.0875170055613803</v>
      </c>
    </row>
    <row r="159" spans="1:29" x14ac:dyDescent="0.3">
      <c r="A159" t="str">
        <f>'rockfish release'!A158</f>
        <v>SC</v>
      </c>
      <c r="B159">
        <f>'rockfish release'!B158</f>
        <v>2011</v>
      </c>
      <c r="C159" t="str">
        <f>'rockfish release'!C158</f>
        <v>NORTHEAS</v>
      </c>
      <c r="D159">
        <f>'rockfish release'!D158</f>
        <v>1219</v>
      </c>
      <c r="E159">
        <f>[1]logbook_release_forR!$F182</f>
        <v>78</v>
      </c>
      <c r="F159">
        <f>[1]logbook_release_forR!$G182</f>
        <v>3</v>
      </c>
      <c r="G159" s="30"/>
      <c r="H159" s="31"/>
      <c r="I159" s="13">
        <f t="shared" si="201"/>
        <v>3</v>
      </c>
      <c r="J159">
        <f t="shared" si="173"/>
        <v>0</v>
      </c>
      <c r="K159">
        <f t="shared" si="164"/>
        <v>0</v>
      </c>
      <c r="L159" s="6">
        <f t="shared" si="165"/>
        <v>0</v>
      </c>
      <c r="N159" s="2">
        <f>'rockfish release'!O158</f>
        <v>2616.6798149500855</v>
      </c>
      <c r="O159">
        <f>'rockfish release'!P158</f>
        <v>2544045.9494767035</v>
      </c>
      <c r="P159">
        <f>IF([2]species_comp_Region2_forR!$D263&gt;49,[2]species_comp_Region2_forR!$J263,[2]species_comp_Region2_forR!$L263)</f>
        <v>4.2253521000000002E-2</v>
      </c>
      <c r="Q159">
        <f>IF([2]species_comp_Region2_forR!$D263&gt;49,[2]species_comp_Region2_forR!$K263,[2]species_comp_Region2_forR!$M263)</f>
        <v>5.7811699999999995E-4</v>
      </c>
      <c r="T159" s="13">
        <f t="shared" si="199"/>
        <v>110.56393551126956</v>
      </c>
      <c r="U159" s="14">
        <f t="shared" si="162"/>
        <v>9971.1689437438999</v>
      </c>
      <c r="V159">
        <f t="shared" si="166"/>
        <v>99.85574066494074</v>
      </c>
      <c r="W159" s="6">
        <f t="shared" si="167"/>
        <v>195.71725170328384</v>
      </c>
      <c r="Y159" s="13">
        <f t="shared" si="168"/>
        <v>113.56393551126956</v>
      </c>
      <c r="Z159">
        <f t="shared" si="169"/>
        <v>9971.1689437438999</v>
      </c>
      <c r="AA159">
        <f t="shared" si="170"/>
        <v>99.85574066494074</v>
      </c>
      <c r="AB159" s="6">
        <f t="shared" si="171"/>
        <v>195.71725170328384</v>
      </c>
      <c r="AC159" s="14">
        <f t="shared" si="200"/>
        <v>0.87929094932635121</v>
      </c>
    </row>
    <row r="160" spans="1:29" x14ac:dyDescent="0.3">
      <c r="A160" t="str">
        <f>'rockfish release'!A159</f>
        <v>SC</v>
      </c>
      <c r="B160">
        <f>'rockfish release'!B159</f>
        <v>2012</v>
      </c>
      <c r="C160" t="str">
        <f>'rockfish release'!C159</f>
        <v>NORTHEAS</v>
      </c>
      <c r="D160">
        <f>'rockfish release'!D159</f>
        <v>898</v>
      </c>
      <c r="E160">
        <f>[1]logbook_release_forR!$F183</f>
        <v>57</v>
      </c>
      <c r="F160">
        <f>[1]logbook_release_forR!$G183</f>
        <v>3</v>
      </c>
      <c r="G160" s="30"/>
      <c r="H160" s="31"/>
      <c r="I160" s="13">
        <f t="shared" si="201"/>
        <v>3</v>
      </c>
      <c r="J160">
        <f t="shared" si="173"/>
        <v>0</v>
      </c>
      <c r="K160">
        <f t="shared" si="164"/>
        <v>0</v>
      </c>
      <c r="L160" s="6">
        <f t="shared" si="165"/>
        <v>0</v>
      </c>
      <c r="N160" s="2">
        <f>'rockfish release'!O159</f>
        <v>4246.1969775924963</v>
      </c>
      <c r="O160">
        <f>'rockfish release'!P159</f>
        <v>24972801.19999427</v>
      </c>
      <c r="P160">
        <f>IF([2]species_comp_Region2_forR!$D264&gt;49,[2]species_comp_Region2_forR!$J264,[2]species_comp_Region2_forR!$L264)</f>
        <v>1.3071895E-2</v>
      </c>
      <c r="Q160">
        <f>IF([2]species_comp_Region2_forR!$D264&gt;49,[2]species_comp_Region2_forR!$K264,[2]species_comp_Region2_forR!$M264)</f>
        <v>8.4875099999999997E-5</v>
      </c>
      <c r="T160" s="13">
        <f t="shared" si="199"/>
        <v>55.505841040406466</v>
      </c>
      <c r="U160" s="14">
        <f t="shared" si="162"/>
        <v>7917.0964668019133</v>
      </c>
      <c r="V160">
        <f t="shared" si="166"/>
        <v>88.978067335731183</v>
      </c>
      <c r="W160" s="6">
        <f t="shared" si="167"/>
        <v>174.39701197803311</v>
      </c>
      <c r="Y160" s="13">
        <f t="shared" si="168"/>
        <v>58.505841040406466</v>
      </c>
      <c r="Z160">
        <f t="shared" si="169"/>
        <v>7917.0964668019133</v>
      </c>
      <c r="AA160">
        <f t="shared" si="170"/>
        <v>88.978067335731183</v>
      </c>
      <c r="AB160" s="6">
        <f t="shared" si="171"/>
        <v>174.39701197803311</v>
      </c>
      <c r="AC160" s="14">
        <f t="shared" si="200"/>
        <v>1.5208407528793473</v>
      </c>
    </row>
    <row r="161" spans="1:29" x14ac:dyDescent="0.3">
      <c r="A161" t="str">
        <f>'rockfish release'!A160</f>
        <v>SC</v>
      </c>
      <c r="B161">
        <f>'rockfish release'!B160</f>
        <v>2013</v>
      </c>
      <c r="C161" t="str">
        <f>'rockfish release'!C160</f>
        <v>NORTHEAS</v>
      </c>
      <c r="D161">
        <f>'rockfish release'!D160</f>
        <v>624</v>
      </c>
      <c r="E161">
        <f>[1]logbook_release_forR!$F184</f>
        <v>15</v>
      </c>
      <c r="F161">
        <f>[1]logbook_release_forR!$G184</f>
        <v>9</v>
      </c>
      <c r="I161" s="13">
        <f t="shared" si="201"/>
        <v>9</v>
      </c>
      <c r="J161">
        <f t="shared" si="173"/>
        <v>0</v>
      </c>
      <c r="K161">
        <f t="shared" si="164"/>
        <v>0</v>
      </c>
      <c r="L161" s="6">
        <f t="shared" si="165"/>
        <v>0</v>
      </c>
      <c r="N161" s="2">
        <f>'rockfish release'!O160</f>
        <v>1016.9872340425534</v>
      </c>
      <c r="O161">
        <f>'rockfish release'!P160</f>
        <v>459340.41122659273</v>
      </c>
      <c r="P161">
        <f>IF([2]species_comp_Region2_forR!$D265&gt;49,[2]species_comp_Region2_forR!$J265,[2]species_comp_Region2_forR!$L265)</f>
        <v>3.6809816000000002E-2</v>
      </c>
      <c r="Q161">
        <f>IF([2]species_comp_Region2_forR!$D265&gt;49,[2]species_comp_Region2_forR!$K265,[2]species_comp_Region2_forR!$M265)</f>
        <v>2.1885700000000001E-4</v>
      </c>
      <c r="T161" s="13">
        <f t="shared" si="199"/>
        <v>37.435112959455331</v>
      </c>
      <c r="U161" s="14">
        <f t="shared" si="162"/>
        <v>949.27462598673526</v>
      </c>
      <c r="V161">
        <f t="shared" si="166"/>
        <v>30.810300647457748</v>
      </c>
      <c r="W161" s="6">
        <f t="shared" si="167"/>
        <v>60.388189269017182</v>
      </c>
      <c r="Y161" s="13">
        <f t="shared" si="168"/>
        <v>46.435112959455331</v>
      </c>
      <c r="Z161">
        <f t="shared" si="169"/>
        <v>949.27462598673526</v>
      </c>
      <c r="AA161">
        <f t="shared" si="170"/>
        <v>30.810300647457748</v>
      </c>
      <c r="AB161" s="6">
        <f t="shared" si="171"/>
        <v>60.388189269017182</v>
      </c>
      <c r="AC161" s="14">
        <f t="shared" si="200"/>
        <v>0.66351299014518739</v>
      </c>
    </row>
    <row r="162" spans="1:29" x14ac:dyDescent="0.3">
      <c r="A162" t="str">
        <f>'rockfish release'!A161</f>
        <v>SC</v>
      </c>
      <c r="B162">
        <f>'rockfish release'!B161</f>
        <v>2014</v>
      </c>
      <c r="C162" t="str">
        <f>'rockfish release'!C161</f>
        <v>NORTHEAS</v>
      </c>
      <c r="D162">
        <f>'rockfish release'!D161</f>
        <v>958</v>
      </c>
      <c r="E162">
        <f>[1]logbook_release_forR!$F185</f>
        <v>59</v>
      </c>
      <c r="F162">
        <f>[1]logbook_release_forR!$G185</f>
        <v>1</v>
      </c>
      <c r="I162" s="13">
        <f t="shared" si="201"/>
        <v>1</v>
      </c>
      <c r="J162">
        <f t="shared" si="173"/>
        <v>0</v>
      </c>
      <c r="K162">
        <f t="shared" si="164"/>
        <v>0</v>
      </c>
      <c r="L162" s="6">
        <f t="shared" si="165"/>
        <v>0</v>
      </c>
      <c r="N162" s="2">
        <f>'rockfish release'!O161</f>
        <v>1259.2714932126696</v>
      </c>
      <c r="O162">
        <f>'rockfish release'!P161</f>
        <v>1496236.1643266424</v>
      </c>
      <c r="P162">
        <f>IF([2]species_comp_Region2_forR!$D266&gt;49,[2]species_comp_Region2_forR!$J266,[2]species_comp_Region2_forR!$L266)</f>
        <v>7.9365079000000005E-2</v>
      </c>
      <c r="Q162">
        <f>IF([2]species_comp_Region2_forR!$D266&gt;49,[2]species_comp_Region2_forR!$K266,[2]species_comp_Region2_forR!$M266)</f>
        <v>5.8452999999999999E-4</v>
      </c>
      <c r="T162" s="13">
        <f t="shared" si="199"/>
        <v>99.942181541271495</v>
      </c>
      <c r="U162" s="14">
        <f t="shared" si="162"/>
        <v>11226.037901033787</v>
      </c>
      <c r="V162">
        <f t="shared" si="166"/>
        <v>105.95299854668478</v>
      </c>
      <c r="W162" s="6">
        <f t="shared" si="167"/>
        <v>207.66787715150218</v>
      </c>
      <c r="Y162" s="13">
        <f t="shared" si="168"/>
        <v>100.94218154127149</v>
      </c>
      <c r="Z162">
        <f t="shared" si="169"/>
        <v>11226.037901033787</v>
      </c>
      <c r="AA162">
        <f t="shared" si="170"/>
        <v>105.95299854668478</v>
      </c>
      <c r="AB162" s="6">
        <f t="shared" si="171"/>
        <v>207.66787715150218</v>
      </c>
      <c r="AC162" s="14">
        <f t="shared" si="200"/>
        <v>1.0496404667395123</v>
      </c>
    </row>
    <row r="163" spans="1:29" x14ac:dyDescent="0.3">
      <c r="A163" t="str">
        <f>'rockfish release'!A162</f>
        <v>SC</v>
      </c>
      <c r="B163">
        <f>'rockfish release'!B162</f>
        <v>2015</v>
      </c>
      <c r="C163" t="str">
        <f>'rockfish release'!C162</f>
        <v>NORTHEAS</v>
      </c>
      <c r="D163">
        <f>'rockfish release'!D162</f>
        <v>836</v>
      </c>
      <c r="E163">
        <f>[1]logbook_release_forR!$F186</f>
        <v>13</v>
      </c>
      <c r="F163">
        <f>[1]logbook_release_forR!$G186</f>
        <v>0</v>
      </c>
      <c r="I163" s="13">
        <f t="shared" si="201"/>
        <v>0</v>
      </c>
      <c r="J163">
        <f t="shared" si="173"/>
        <v>0</v>
      </c>
      <c r="K163">
        <f t="shared" si="164"/>
        <v>0</v>
      </c>
      <c r="L163" s="6">
        <f t="shared" si="165"/>
        <v>0</v>
      </c>
      <c r="N163" s="2">
        <f>'rockfish release'!O162</f>
        <v>1832.1167675329298</v>
      </c>
      <c r="O163">
        <f>'rockfish release'!P162</f>
        <v>3448525.2847583601</v>
      </c>
      <c r="P163">
        <f>IF([2]species_comp_Region2_forR!$D267&gt;49,[2]species_comp_Region2_forR!$J267,[2]species_comp_Region2_forR!$L267)</f>
        <v>2.8947368000000001E-2</v>
      </c>
      <c r="Q163">
        <f>IF([2]species_comp_Region2_forR!$D267&gt;49,[2]species_comp_Region2_forR!$K267,[2]species_comp_Region2_forR!$M267)</f>
        <v>7.4167300000000004E-5</v>
      </c>
      <c r="T163" s="13">
        <f t="shared" si="199"/>
        <v>53.034958288746175</v>
      </c>
      <c r="U163" s="14">
        <f t="shared" si="162"/>
        <v>3394.4137700320912</v>
      </c>
      <c r="V163">
        <f t="shared" si="166"/>
        <v>58.261597729826214</v>
      </c>
      <c r="W163" s="6">
        <f t="shared" si="167"/>
        <v>114.19273155045937</v>
      </c>
      <c r="Y163" s="13">
        <f t="shared" si="168"/>
        <v>53.034958288746175</v>
      </c>
      <c r="Z163">
        <f t="shared" si="169"/>
        <v>3394.4137700320912</v>
      </c>
      <c r="AA163">
        <f t="shared" si="170"/>
        <v>58.261597729826214</v>
      </c>
      <c r="AB163" s="6">
        <f t="shared" si="171"/>
        <v>114.19273155045937</v>
      </c>
      <c r="AC163" s="14">
        <f t="shared" si="200"/>
        <v>1.0985508353306108</v>
      </c>
    </row>
    <row r="164" spans="1:29" x14ac:dyDescent="0.3">
      <c r="A164" t="str">
        <f>'rockfish release'!A163</f>
        <v>SC</v>
      </c>
      <c r="B164">
        <f>'rockfish release'!B163</f>
        <v>2016</v>
      </c>
      <c r="C164" t="str">
        <f>'rockfish release'!C163</f>
        <v>NORTHEAS</v>
      </c>
      <c r="D164">
        <f>'rockfish release'!D163</f>
        <v>943</v>
      </c>
      <c r="E164">
        <f>[1]logbook_release_forR!$F187</f>
        <v>12</v>
      </c>
      <c r="F164">
        <f>[1]logbook_release_forR!$G187</f>
        <v>7</v>
      </c>
      <c r="I164" s="13">
        <f t="shared" si="201"/>
        <v>7</v>
      </c>
      <c r="J164">
        <f t="shared" si="173"/>
        <v>0</v>
      </c>
      <c r="K164">
        <f t="shared" si="164"/>
        <v>0</v>
      </c>
      <c r="L164" s="6">
        <f t="shared" si="165"/>
        <v>0</v>
      </c>
      <c r="N164" s="2">
        <f>'rockfish release'!O163</f>
        <v>1392.9730500951173</v>
      </c>
      <c r="O164">
        <f>'rockfish release'!P163</f>
        <v>2173555.2962333295</v>
      </c>
      <c r="P164">
        <f>IF([2]species_comp_Region2_forR!$D268&gt;49,[2]species_comp_Region2_forR!$J268,[2]species_comp_Region2_forR!$L268)</f>
        <v>1.5625E-2</v>
      </c>
      <c r="Q164">
        <f>IF([2]species_comp_Region2_forR!$D268&gt;49,[2]species_comp_Region2_forR!$K268,[2]species_comp_Region2_forR!$M268)</f>
        <v>4.82159E-5</v>
      </c>
      <c r="T164" s="13">
        <f t="shared" si="199"/>
        <v>21.765203907736208</v>
      </c>
      <c r="U164" s="14">
        <f t="shared" si="162"/>
        <v>729.00994810906298</v>
      </c>
      <c r="V164">
        <f t="shared" si="166"/>
        <v>27.00018422361342</v>
      </c>
      <c r="W164" s="6">
        <f t="shared" si="167"/>
        <v>52.920361078282305</v>
      </c>
      <c r="Y164" s="13">
        <f t="shared" si="168"/>
        <v>28.765203907736208</v>
      </c>
      <c r="Z164">
        <f t="shared" si="169"/>
        <v>729.00994810906298</v>
      </c>
      <c r="AA164">
        <f t="shared" si="170"/>
        <v>27.00018422361342</v>
      </c>
      <c r="AB164" s="6">
        <f t="shared" si="171"/>
        <v>52.920361078282305</v>
      </c>
      <c r="AC164" s="14">
        <f t="shared" si="200"/>
        <v>0.93864045984919653</v>
      </c>
    </row>
    <row r="165" spans="1:29" x14ac:dyDescent="0.3">
      <c r="A165" t="str">
        <f>'rockfish release'!A164</f>
        <v>SC</v>
      </c>
      <c r="B165">
        <f>'rockfish release'!B164</f>
        <v>2017</v>
      </c>
      <c r="C165" t="str">
        <f>'rockfish release'!C164</f>
        <v>NORTHEAS</v>
      </c>
      <c r="D165">
        <f>'rockfish release'!D164</f>
        <v>461</v>
      </c>
      <c r="E165">
        <f>[1]logbook_release_forR!$F188</f>
        <v>9</v>
      </c>
      <c r="F165">
        <f>[1]logbook_release_forR!$G188</f>
        <v>8</v>
      </c>
      <c r="I165" s="13">
        <f t="shared" si="201"/>
        <v>8</v>
      </c>
      <c r="J165">
        <f t="shared" si="173"/>
        <v>0</v>
      </c>
      <c r="K165">
        <f t="shared" si="164"/>
        <v>0</v>
      </c>
      <c r="L165" s="6">
        <f t="shared" si="165"/>
        <v>0</v>
      </c>
      <c r="N165" s="2">
        <f>'rockfish release'!O164</f>
        <v>617.31091122409066</v>
      </c>
      <c r="O165">
        <f>'rockfish release'!P164</f>
        <v>430226.76367217826</v>
      </c>
      <c r="P165">
        <f>IF([2]species_comp_Region2_forR!$D269&gt;49,[2]species_comp_Region2_forR!$J269,[2]species_comp_Region2_forR!$L269)</f>
        <v>1.8181817999999999E-2</v>
      </c>
      <c r="Q165">
        <f>IF([2]species_comp_Region2_forR!$D269&gt;49,[2]species_comp_Region2_forR!$K269,[2]species_comp_Region2_forR!$M269)</f>
        <v>5.4259099999999997E-5</v>
      </c>
      <c r="T165" s="13">
        <f>N165*P165</f>
        <v>11.223834637290572</v>
      </c>
      <c r="U165" s="14">
        <f t="shared" si="162"/>
        <v>186.24410272896978</v>
      </c>
      <c r="V165">
        <f t="shared" si="166"/>
        <v>13.647128002952481</v>
      </c>
      <c r="W165" s="6">
        <f t="shared" si="167"/>
        <v>26.748370885786862</v>
      </c>
      <c r="Y165" s="13">
        <f t="shared" si="168"/>
        <v>19.223834637290572</v>
      </c>
      <c r="Z165">
        <f t="shared" si="169"/>
        <v>186.24410272896978</v>
      </c>
      <c r="AA165">
        <f t="shared" si="170"/>
        <v>13.647128002952481</v>
      </c>
      <c r="AB165" s="6">
        <f t="shared" si="171"/>
        <v>26.748370885786862</v>
      </c>
      <c r="AC165" s="14">
        <f t="shared" si="200"/>
        <v>0.70990664768202161</v>
      </c>
    </row>
    <row r="166" spans="1:29" x14ac:dyDescent="0.3">
      <c r="A166" t="str">
        <f>'rockfish release'!A165</f>
        <v>SC</v>
      </c>
      <c r="B166">
        <f>'rockfish release'!B165</f>
        <v>2018</v>
      </c>
      <c r="C166" t="str">
        <f>'rockfish release'!C165</f>
        <v>NORTHEAS</v>
      </c>
      <c r="D166">
        <f>'rockfish release'!D165</f>
        <v>461</v>
      </c>
      <c r="E166">
        <f>[1]logbook_release_forR!$F189</f>
        <v>23</v>
      </c>
      <c r="F166">
        <f>[1]logbook_release_forR!$G189</f>
        <v>20</v>
      </c>
      <c r="I166" s="13">
        <f t="shared" ref="I166:I187" si="202">F166</f>
        <v>20</v>
      </c>
      <c r="J166">
        <f t="shared" si="173"/>
        <v>0</v>
      </c>
      <c r="K166">
        <f t="shared" si="164"/>
        <v>0</v>
      </c>
      <c r="L166" s="6">
        <f t="shared" si="165"/>
        <v>0</v>
      </c>
      <c r="N166" s="2">
        <f>'rockfish release'!O165</f>
        <v>653.12273504273503</v>
      </c>
      <c r="O166">
        <f>'rockfish release'!P165</f>
        <v>350972.71966497216</v>
      </c>
      <c r="P166">
        <f>IF([2]species_comp_Region2_forR!$D270&gt;49,[2]species_comp_Region2_forR!$J270,[2]species_comp_Region2_forR!$L270)</f>
        <v>2.006689E-2</v>
      </c>
      <c r="Q166">
        <f>IF([2]species_comp_Region2_forR!$D270&gt;49,[2]species_comp_Region2_forR!$K270,[2]species_comp_Region2_forR!$M270)</f>
        <v>6.5987299999999998E-5</v>
      </c>
      <c r="T166" s="13">
        <f>N166*P166</f>
        <v>13.106142080601709</v>
      </c>
      <c r="U166" s="14">
        <f t="shared" si="162"/>
        <v>192.63761980028147</v>
      </c>
      <c r="V166">
        <f t="shared" si="166"/>
        <v>13.879395512783741</v>
      </c>
      <c r="W166" s="6">
        <f t="shared" si="167"/>
        <v>27.203615205056131</v>
      </c>
      <c r="Y166" s="13">
        <f t="shared" si="168"/>
        <v>33.106142080601707</v>
      </c>
      <c r="Z166">
        <f t="shared" si="169"/>
        <v>192.63761980028147</v>
      </c>
      <c r="AA166">
        <f t="shared" si="170"/>
        <v>13.879395512783741</v>
      </c>
      <c r="AB166" s="6">
        <f t="shared" si="171"/>
        <v>27.203615205056131</v>
      </c>
      <c r="AC166" s="14">
        <f t="shared" si="200"/>
        <v>0.4192392903707215</v>
      </c>
    </row>
    <row r="167" spans="1:29" x14ac:dyDescent="0.3">
      <c r="A167" t="str">
        <f>'rockfish release'!A166</f>
        <v>SC</v>
      </c>
      <c r="B167">
        <f>'rockfish release'!B166</f>
        <v>2019</v>
      </c>
      <c r="C167" t="str">
        <f>'rockfish release'!C166</f>
        <v>NORTHEAS</v>
      </c>
      <c r="D167">
        <f>'rockfish release'!D166</f>
        <v>1483</v>
      </c>
      <c r="E167">
        <f>[1]logbook_release_forR!$F190</f>
        <v>16</v>
      </c>
      <c r="F167">
        <f>[1]logbook_release_forR!$G190</f>
        <v>16</v>
      </c>
      <c r="I167" s="13">
        <f t="shared" si="202"/>
        <v>16</v>
      </c>
      <c r="J167">
        <f t="shared" ref="J167:J169" si="203">(E167^2)*H167</f>
        <v>0</v>
      </c>
      <c r="L167" s="6"/>
      <c r="N167" s="2">
        <f>'rockfish release'!O166</f>
        <v>3667.0983074426158</v>
      </c>
      <c r="O167">
        <f>'rockfish release'!P166</f>
        <v>6276046.853790774</v>
      </c>
      <c r="P167">
        <f>IF([2]species_comp_Region2_forR!$D271&gt;49,[2]species_comp_Region2_forR!$J271,[2]species_comp_Region2_forR!$L271)</f>
        <v>3.7499999999999999E-2</v>
      </c>
      <c r="Q167">
        <f>IF([2]species_comp_Region2_forR!$D271&gt;49,[2]species_comp_Region2_forR!$K271,[2]species_comp_Region2_forR!$M271)</f>
        <v>1.5102E-4</v>
      </c>
      <c r="T167" s="13">
        <f t="shared" ref="T167:T169" si="204">N167*P167</f>
        <v>137.51618652909809</v>
      </c>
      <c r="U167" s="14">
        <f t="shared" si="162"/>
        <v>11804.357545666409</v>
      </c>
      <c r="V167">
        <f t="shared" ref="V167:V169" si="205">SQRT(U167)</f>
        <v>108.64786029032697</v>
      </c>
      <c r="W167" s="6">
        <f t="shared" ref="W167:W169" si="206">(1.96*V167)</f>
        <v>212.94980616904087</v>
      </c>
      <c r="Y167" s="13">
        <f t="shared" ref="Y167:Y169" si="207">T167+I167</f>
        <v>153.51618652909809</v>
      </c>
      <c r="Z167">
        <f t="shared" ref="Z167:Z169" si="208">U167+J167</f>
        <v>11804.357545666409</v>
      </c>
      <c r="AA167">
        <f t="shared" ref="AA167:AA169" si="209">SQRT(Z167)</f>
        <v>108.64786029032697</v>
      </c>
      <c r="AB167" s="6">
        <f t="shared" ref="AB167:AB169" si="210">(1.96*AA167)</f>
        <v>212.94980616904087</v>
      </c>
      <c r="AC167" s="14">
        <f t="shared" si="200"/>
        <v>0.7077290202862967</v>
      </c>
    </row>
    <row r="168" spans="1:29" x14ac:dyDescent="0.3">
      <c r="A168" t="str">
        <f>'rockfish release'!A167</f>
        <v>SC</v>
      </c>
      <c r="B168">
        <f>'rockfish release'!B167</f>
        <v>2020</v>
      </c>
      <c r="C168" t="str">
        <f>'rockfish release'!C167</f>
        <v>NORTHEAS</v>
      </c>
      <c r="D168">
        <f>'rockfish release'!D167</f>
        <v>222</v>
      </c>
      <c r="E168">
        <v>4</v>
      </c>
      <c r="F168">
        <v>1</v>
      </c>
      <c r="I168" s="13">
        <f t="shared" si="202"/>
        <v>1</v>
      </c>
      <c r="J168">
        <f t="shared" si="203"/>
        <v>0</v>
      </c>
      <c r="K168">
        <f t="shared" ref="K168:K169" si="211">SQRT(J168)</f>
        <v>0</v>
      </c>
      <c r="L168" s="6">
        <f t="shared" ref="L168:L169" si="212">(1.96*K168)</f>
        <v>0</v>
      </c>
      <c r="N168" s="2">
        <f>'rockfish release'!O167</f>
        <v>693.17377049180323</v>
      </c>
      <c r="O168">
        <f>'rockfish release'!P167</f>
        <v>242030.15754003703</v>
      </c>
      <c r="P168">
        <v>7.407407407407407E-2</v>
      </c>
      <c r="Q168">
        <v>6.4100098714152019E-4</v>
      </c>
      <c r="T168" s="13">
        <f t="shared" si="204"/>
        <v>51.346205221615051</v>
      </c>
      <c r="U168" s="14">
        <f t="shared" si="162"/>
        <v>1791.1478931455053</v>
      </c>
      <c r="V168">
        <f t="shared" si="205"/>
        <v>42.321955214114404</v>
      </c>
      <c r="W168" s="6">
        <f t="shared" si="206"/>
        <v>82.951032219664228</v>
      </c>
      <c r="Y168" s="13">
        <f t="shared" si="207"/>
        <v>52.346205221615051</v>
      </c>
      <c r="Z168">
        <f t="shared" si="208"/>
        <v>1791.1478931455053</v>
      </c>
      <c r="AA168">
        <f t="shared" si="209"/>
        <v>42.321955214114404</v>
      </c>
      <c r="AB168" s="6">
        <f t="shared" si="210"/>
        <v>82.951032219664228</v>
      </c>
      <c r="AC168" s="14">
        <f t="shared" ref="AC168:AC169" si="213">AA168/Y168</f>
        <v>0.80850092255853945</v>
      </c>
    </row>
    <row r="169" spans="1:29" x14ac:dyDescent="0.3">
      <c r="A169" t="str">
        <f>'rockfish release'!A168</f>
        <v>SC</v>
      </c>
      <c r="B169">
        <f>'rockfish release'!B168</f>
        <v>2021</v>
      </c>
      <c r="C169" t="str">
        <f>'rockfish release'!C168</f>
        <v>NORTHEAS</v>
      </c>
      <c r="D169">
        <f>'rockfish release'!D168</f>
        <v>921</v>
      </c>
      <c r="E169">
        <v>16</v>
      </c>
      <c r="F169">
        <v>13</v>
      </c>
      <c r="I169" s="13">
        <f t="shared" si="202"/>
        <v>13</v>
      </c>
      <c r="J169">
        <f t="shared" si="203"/>
        <v>0</v>
      </c>
      <c r="K169">
        <f t="shared" si="211"/>
        <v>0</v>
      </c>
      <c r="L169" s="6">
        <f t="shared" si="212"/>
        <v>0</v>
      </c>
      <c r="N169" s="2">
        <f>'rockfish release'!O168</f>
        <v>1068.2979797979797</v>
      </c>
      <c r="O169">
        <f>'rockfish release'!P168</f>
        <v>815518.77306804166</v>
      </c>
      <c r="P169">
        <v>4.9019607843137254E-3</v>
      </c>
      <c r="Q169">
        <v>2.4029219530949632E-5</v>
      </c>
      <c r="T169" s="13">
        <f t="shared" si="204"/>
        <v>5.2367548029312729</v>
      </c>
      <c r="U169" s="14">
        <f t="shared" si="162"/>
        <v>66.616160125349097</v>
      </c>
      <c r="V169">
        <f t="shared" si="205"/>
        <v>8.1618723418924599</v>
      </c>
      <c r="W169" s="6">
        <f t="shared" si="206"/>
        <v>15.997269790109222</v>
      </c>
      <c r="Y169" s="13">
        <f t="shared" si="207"/>
        <v>18.236754802931273</v>
      </c>
      <c r="Z169">
        <f t="shared" si="208"/>
        <v>66.616160125349097</v>
      </c>
      <c r="AA169">
        <f t="shared" si="209"/>
        <v>8.1618723418924599</v>
      </c>
      <c r="AB169" s="6">
        <f t="shared" si="210"/>
        <v>15.997269790109222</v>
      </c>
      <c r="AC169" s="14">
        <f t="shared" si="213"/>
        <v>0.44755069803211733</v>
      </c>
    </row>
    <row r="170" spans="1:29" x14ac:dyDescent="0.3">
      <c r="A170" t="s">
        <v>147</v>
      </c>
      <c r="B170">
        <f>'rockfish release'!B169</f>
        <v>2022</v>
      </c>
      <c r="C170" t="str">
        <f>'rockfish release'!C169</f>
        <v>NORTHEAS</v>
      </c>
      <c r="D170">
        <v>592</v>
      </c>
      <c r="E170">
        <v>31</v>
      </c>
      <c r="F170">
        <v>13</v>
      </c>
      <c r="I170" s="13">
        <f t="shared" ref="I170" si="214">F170</f>
        <v>13</v>
      </c>
      <c r="J170">
        <f t="shared" ref="J170" si="215">(E170^2)*H170</f>
        <v>0</v>
      </c>
      <c r="L170" s="6">
        <f t="shared" ref="L170" si="216">(1.96*K170)</f>
        <v>0</v>
      </c>
      <c r="N170" s="2">
        <f>'rockfish release'!O169</f>
        <v>549.26356589147281</v>
      </c>
      <c r="O170">
        <f>'rockfish release'!P169</f>
        <v>203454.47665972513</v>
      </c>
      <c r="P170" s="75">
        <v>1.7857142999999999E-2</v>
      </c>
      <c r="Q170">
        <v>1.58002E-4</v>
      </c>
      <c r="T170" s="13">
        <f t="shared" ref="T170" si="217">N170*P170</f>
        <v>9.8082780408139527</v>
      </c>
      <c r="U170" s="14">
        <f t="shared" si="162"/>
        <v>144.69097734244349</v>
      </c>
      <c r="V170">
        <f t="shared" ref="V170" si="218">SQRT(U170)</f>
        <v>12.028756267480171</v>
      </c>
      <c r="W170" s="6">
        <f t="shared" ref="W170" si="219">(1.96*V170)</f>
        <v>23.576362284261133</v>
      </c>
      <c r="Y170" s="13">
        <f t="shared" ref="Y170" si="220">T170+I170</f>
        <v>22.808278040813953</v>
      </c>
      <c r="Z170">
        <f t="shared" ref="Z170" si="221">U170+J170</f>
        <v>144.69097734244349</v>
      </c>
      <c r="AA170">
        <f t="shared" ref="AA170" si="222">SQRT(Z170)</f>
        <v>12.028756267480171</v>
      </c>
      <c r="AB170" s="6">
        <f t="shared" ref="AB170" si="223">(1.96*AA170)</f>
        <v>23.576362284261133</v>
      </c>
      <c r="AC170" s="14">
        <f t="shared" ref="AC170" si="224">AA170/Y170</f>
        <v>0.52738555036708523</v>
      </c>
    </row>
    <row r="171" spans="1:29" x14ac:dyDescent="0.3">
      <c r="A171" t="str">
        <f>'rockfish release'!A170</f>
        <v>SC</v>
      </c>
      <c r="B171">
        <f>'rockfish release'!B170</f>
        <v>1999</v>
      </c>
      <c r="C171" t="str">
        <f>'rockfish release'!C170</f>
        <v>PWSI</v>
      </c>
      <c r="D171">
        <f>'rockfish release'!D170</f>
        <v>1069</v>
      </c>
      <c r="E171">
        <f>[1]logbook_release_forR!$F191</f>
        <v>143</v>
      </c>
      <c r="F171" t="str">
        <f>[1]logbook_release_forR!$G191</f>
        <v>NA</v>
      </c>
      <c r="G171">
        <f>IF([2]species_comp_Region2_forR!$H278&gt;49,[2]species_comp_Region2_forR!$Z278,[2]species_comp_Region2_forR!$AB278)</f>
        <v>0.70560085500000003</v>
      </c>
      <c r="H171">
        <f>IF([2]species_comp_Region2_forR!$H278&gt;49,[2]species_comp_Region2_forR!$AA278,[2]species_comp_Region2_forR!$AC278)</f>
        <v>8.2105999999999998E-4</v>
      </c>
      <c r="I171" s="13">
        <f>E171*G171</f>
        <v>100.90092226500001</v>
      </c>
      <c r="J171">
        <f>(E171^2)*H171</f>
        <v>16.789855939999999</v>
      </c>
      <c r="K171">
        <f t="shared" si="164"/>
        <v>4.0975426709187541</v>
      </c>
      <c r="L171" s="6">
        <f t="shared" si="165"/>
        <v>8.0311836350007582</v>
      </c>
      <c r="N171" s="2">
        <f>'rockfish release'!O170</f>
        <v>4538.3196652012866</v>
      </c>
      <c r="O171">
        <f>'rockfish release'!P170</f>
        <v>4601365.1222449662</v>
      </c>
      <c r="P171">
        <v>0.42359815299999998</v>
      </c>
      <c r="Q171">
        <v>1.265092E-3</v>
      </c>
      <c r="T171" s="13">
        <f t="shared" ref="T171:T189" si="225">N171*P171</f>
        <v>1922.4238279028432</v>
      </c>
      <c r="U171" s="14">
        <f t="shared" si="162"/>
        <v>857525.1912638091</v>
      </c>
      <c r="V171">
        <f t="shared" si="166"/>
        <v>926.02656077663835</v>
      </c>
      <c r="W171" s="6">
        <f t="shared" si="167"/>
        <v>1815.0120591222112</v>
      </c>
      <c r="Y171" s="13">
        <f t="shared" si="168"/>
        <v>2023.3247501678431</v>
      </c>
      <c r="Z171">
        <f t="shared" si="169"/>
        <v>857541.98111974914</v>
      </c>
      <c r="AA171">
        <f t="shared" si="170"/>
        <v>926.03562626917824</v>
      </c>
      <c r="AB171" s="6">
        <f t="shared" si="171"/>
        <v>1815.0298274875893</v>
      </c>
      <c r="AC171" s="14">
        <f>AA171/Y171</f>
        <v>0.45768017526220628</v>
      </c>
    </row>
    <row r="172" spans="1:29" x14ac:dyDescent="0.3">
      <c r="A172" t="str">
        <f>'rockfish release'!A171</f>
        <v>SC</v>
      </c>
      <c r="B172">
        <f>'rockfish release'!B171</f>
        <v>2000</v>
      </c>
      <c r="C172" t="str">
        <f>'rockfish release'!C171</f>
        <v>PWSI</v>
      </c>
      <c r="D172">
        <f>'rockfish release'!D171</f>
        <v>913</v>
      </c>
      <c r="E172">
        <f>[1]logbook_release_forR!$F192</f>
        <v>126</v>
      </c>
      <c r="F172" t="str">
        <f>[1]logbook_release_forR!$G192</f>
        <v>NA</v>
      </c>
      <c r="G172">
        <f>IF([2]species_comp_Region2_forR!$H279&gt;49,[2]species_comp_Region2_forR!$Z279,[2]species_comp_Region2_forR!$AB279)</f>
        <v>0.48587041600000003</v>
      </c>
      <c r="H172">
        <f>IF([2]species_comp_Region2_forR!$H279&gt;49,[2]species_comp_Region2_forR!$AA279,[2]species_comp_Region2_forR!$AC279)</f>
        <v>9.2518600000000004E-4</v>
      </c>
      <c r="I172" s="13">
        <f t="shared" ref="I172:I177" si="226">E172*G172</f>
        <v>61.219672416000002</v>
      </c>
      <c r="J172">
        <f t="shared" ref="J172:J177" si="227">(E172^2)*H172</f>
        <v>14.688252936000001</v>
      </c>
      <c r="K172">
        <f t="shared" si="164"/>
        <v>3.8325256601880699</v>
      </c>
      <c r="L172" s="6">
        <f t="shared" si="165"/>
        <v>7.5117502939686167</v>
      </c>
      <c r="N172" s="2">
        <f>'rockfish release'!O171</f>
        <v>3876.0391527865058</v>
      </c>
      <c r="O172">
        <f>'rockfish release'!P171</f>
        <v>3356393.2647199319</v>
      </c>
      <c r="P172">
        <v>0.190055742</v>
      </c>
      <c r="Q172">
        <v>8.7462800000000002E-4</v>
      </c>
      <c r="T172" s="13">
        <f t="shared" si="225"/>
        <v>736.66349720389076</v>
      </c>
      <c r="U172" s="14">
        <f t="shared" si="162"/>
        <v>137312.6285674019</v>
      </c>
      <c r="V172">
        <f t="shared" si="166"/>
        <v>370.55718663574982</v>
      </c>
      <c r="W172" s="6">
        <f t="shared" si="167"/>
        <v>726.29208580606962</v>
      </c>
      <c r="Y172" s="13">
        <f t="shared" si="168"/>
        <v>797.88316961989074</v>
      </c>
      <c r="Z172">
        <f t="shared" si="169"/>
        <v>137327.3168203379</v>
      </c>
      <c r="AA172">
        <f t="shared" si="170"/>
        <v>370.57700525037694</v>
      </c>
      <c r="AB172" s="6">
        <f t="shared" si="171"/>
        <v>726.33093029073882</v>
      </c>
      <c r="AC172" s="14">
        <f t="shared" ref="AC172:AC244" si="228">AA172/Y172</f>
        <v>0.46445020945474857</v>
      </c>
    </row>
    <row r="173" spans="1:29" x14ac:dyDescent="0.3">
      <c r="A173" t="str">
        <f>'rockfish release'!A172</f>
        <v>SC</v>
      </c>
      <c r="B173">
        <f>'rockfish release'!B172</f>
        <v>2001</v>
      </c>
      <c r="C173" t="str">
        <f>'rockfish release'!C172</f>
        <v>PWSI</v>
      </c>
      <c r="D173">
        <f>'rockfish release'!D172</f>
        <v>1120</v>
      </c>
      <c r="E173">
        <f>[1]logbook_release_forR!$F193</f>
        <v>231</v>
      </c>
      <c r="F173" t="str">
        <f>[1]logbook_release_forR!$G193</f>
        <v>NA</v>
      </c>
      <c r="G173">
        <f>IF([2]species_comp_Region2_forR!$H280&gt;49,[2]species_comp_Region2_forR!$Z280,[2]species_comp_Region2_forR!$AB280)</f>
        <v>0.51894945100000001</v>
      </c>
      <c r="H173">
        <f>IF([2]species_comp_Region2_forR!$H280&gt;49,[2]species_comp_Region2_forR!$AA280,[2]species_comp_Region2_forR!$AC280)</f>
        <v>1.2118490000000001E-3</v>
      </c>
      <c r="I173" s="13">
        <f t="shared" si="226"/>
        <v>119.87732318100001</v>
      </c>
      <c r="J173">
        <f t="shared" si="227"/>
        <v>64.665474489000005</v>
      </c>
      <c r="K173">
        <f t="shared" si="164"/>
        <v>8.0414845948369518</v>
      </c>
      <c r="L173" s="6">
        <f t="shared" si="165"/>
        <v>15.761309805880424</v>
      </c>
      <c r="N173" s="2">
        <f>'rockfish release'!O172</f>
        <v>4754.8344481061185</v>
      </c>
      <c r="O173">
        <f>'rockfish release'!P172</f>
        <v>5050883.2637306359</v>
      </c>
      <c r="P173">
        <v>0.80829467899999996</v>
      </c>
      <c r="Q173">
        <v>6.4030700000000001E-4</v>
      </c>
      <c r="T173" s="13">
        <f t="shared" si="225"/>
        <v>3843.3073839300769</v>
      </c>
      <c r="U173" s="14">
        <f t="shared" si="162"/>
        <v>3317655.9917905787</v>
      </c>
      <c r="V173">
        <f t="shared" si="166"/>
        <v>1821.4433814397248</v>
      </c>
      <c r="W173" s="6">
        <f t="shared" si="167"/>
        <v>3570.0290276218607</v>
      </c>
      <c r="Y173" s="13">
        <f t="shared" si="168"/>
        <v>3963.1847071110769</v>
      </c>
      <c r="Z173">
        <f t="shared" si="169"/>
        <v>3317720.6572650676</v>
      </c>
      <c r="AA173">
        <f t="shared" si="170"/>
        <v>1821.4611325156152</v>
      </c>
      <c r="AB173" s="6">
        <f t="shared" si="171"/>
        <v>3570.0638197306057</v>
      </c>
      <c r="AC173" s="14">
        <f t="shared" si="228"/>
        <v>0.45959531718201213</v>
      </c>
    </row>
    <row r="174" spans="1:29" x14ac:dyDescent="0.3">
      <c r="A174" t="str">
        <f>'rockfish release'!A173</f>
        <v>SC</v>
      </c>
      <c r="B174">
        <f>'rockfish release'!B173</f>
        <v>2002</v>
      </c>
      <c r="C174" t="str">
        <f>'rockfish release'!C173</f>
        <v>PWSI</v>
      </c>
      <c r="D174">
        <f>'rockfish release'!D173</f>
        <v>1080</v>
      </c>
      <c r="E174">
        <f>[1]logbook_release_forR!$F194</f>
        <v>158</v>
      </c>
      <c r="F174" t="str">
        <f>[1]logbook_release_forR!$G194</f>
        <v>NA</v>
      </c>
      <c r="G174">
        <f>IF([2]species_comp_Region2_forR!$H281&gt;49,[2]species_comp_Region2_forR!$Z281,[2]species_comp_Region2_forR!$AB281)</f>
        <v>0.68596919199999995</v>
      </c>
      <c r="H174">
        <f>IF([2]species_comp_Region2_forR!$H281&gt;49,[2]species_comp_Region2_forR!$AA281,[2]species_comp_Region2_forR!$AC281)</f>
        <v>1.23802E-3</v>
      </c>
      <c r="I174" s="13">
        <f t="shared" si="226"/>
        <v>108.38313233599999</v>
      </c>
      <c r="J174">
        <f t="shared" si="227"/>
        <v>30.905931280000001</v>
      </c>
      <c r="K174">
        <f t="shared" si="164"/>
        <v>5.5593103241319426</v>
      </c>
      <c r="L174" s="6">
        <f t="shared" si="165"/>
        <v>10.896248235298607</v>
      </c>
      <c r="N174" s="2">
        <f>'rockfish release'!O173</f>
        <v>4585.018932102329</v>
      </c>
      <c r="O174">
        <f>'rockfish release'!P173</f>
        <v>4696548.3408923903</v>
      </c>
      <c r="P174">
        <v>0.583589943</v>
      </c>
      <c r="Q174">
        <v>1.265691E-3</v>
      </c>
      <c r="T174" s="13">
        <f t="shared" si="225"/>
        <v>2675.7709372395188</v>
      </c>
      <c r="U174" s="14">
        <f t="shared" si="162"/>
        <v>1632089.6245961715</v>
      </c>
      <c r="V174">
        <f t="shared" si="166"/>
        <v>1277.5326315191214</v>
      </c>
      <c r="W174" s="6">
        <f t="shared" si="167"/>
        <v>2503.9639577774778</v>
      </c>
      <c r="Y174" s="13">
        <f t="shared" si="168"/>
        <v>2784.1540695755189</v>
      </c>
      <c r="Z174">
        <f t="shared" si="169"/>
        <v>1632120.5305274515</v>
      </c>
      <c r="AA174">
        <f t="shared" si="170"/>
        <v>1277.5447274077928</v>
      </c>
      <c r="AB174" s="6">
        <f t="shared" si="171"/>
        <v>2503.987665719274</v>
      </c>
      <c r="AC174" s="14">
        <f t="shared" si="228"/>
        <v>0.45886279835173471</v>
      </c>
    </row>
    <row r="175" spans="1:29" x14ac:dyDescent="0.3">
      <c r="A175" t="str">
        <f>'rockfish release'!A174</f>
        <v>SC</v>
      </c>
      <c r="B175">
        <f>'rockfish release'!B174</f>
        <v>2003</v>
      </c>
      <c r="C175" t="str">
        <f>'rockfish release'!C174</f>
        <v>PWSI</v>
      </c>
      <c r="D175">
        <f>'rockfish release'!D174</f>
        <v>1926</v>
      </c>
      <c r="E175">
        <f>[1]logbook_release_forR!$F195</f>
        <v>316</v>
      </c>
      <c r="F175" t="str">
        <f>[1]logbook_release_forR!$G195</f>
        <v>NA</v>
      </c>
      <c r="G175">
        <f>IF([2]species_comp_Region2_forR!$H282&gt;49,[2]species_comp_Region2_forR!$Z282,[2]species_comp_Region2_forR!$AB282)</f>
        <v>0.68654841300000002</v>
      </c>
      <c r="H175">
        <f>IF([2]species_comp_Region2_forR!$H282&gt;49,[2]species_comp_Region2_forR!$AA282,[2]species_comp_Region2_forR!$AC282)</f>
        <v>7.2457800000000003E-4</v>
      </c>
      <c r="I175" s="13">
        <f t="shared" si="226"/>
        <v>216.949298508</v>
      </c>
      <c r="J175">
        <f t="shared" si="227"/>
        <v>72.353460768000005</v>
      </c>
      <c r="K175">
        <f t="shared" si="164"/>
        <v>8.5060837503518627</v>
      </c>
      <c r="L175" s="6">
        <f t="shared" si="165"/>
        <v>16.671924150689652</v>
      </c>
      <c r="N175" s="2">
        <f>'rockfish release'!O174</f>
        <v>8176.6170955824855</v>
      </c>
      <c r="O175">
        <f>'rockfish release'!P174</f>
        <v>14936328.320799159</v>
      </c>
      <c r="P175">
        <v>0.175889405</v>
      </c>
      <c r="Q175">
        <v>3.8245999999999999E-4</v>
      </c>
      <c r="T175" s="13">
        <f t="shared" si="225"/>
        <v>1438.1803158548314</v>
      </c>
      <c r="U175" s="14">
        <f t="shared" si="162"/>
        <v>493369.12788117619</v>
      </c>
      <c r="V175">
        <f t="shared" si="166"/>
        <v>702.4023974056297</v>
      </c>
      <c r="W175" s="6">
        <f t="shared" si="167"/>
        <v>1376.7086989150341</v>
      </c>
      <c r="Y175" s="13">
        <f t="shared" si="168"/>
        <v>1655.1296143628315</v>
      </c>
      <c r="Z175">
        <f t="shared" si="169"/>
        <v>493441.48134194419</v>
      </c>
      <c r="AA175">
        <f t="shared" si="170"/>
        <v>702.4538997983741</v>
      </c>
      <c r="AB175" s="6">
        <f t="shared" si="171"/>
        <v>1376.8096436048131</v>
      </c>
      <c r="AC175" s="14">
        <f t="shared" si="228"/>
        <v>0.42441020552266229</v>
      </c>
    </row>
    <row r="176" spans="1:29" x14ac:dyDescent="0.3">
      <c r="A176" t="str">
        <f>'rockfish release'!A175</f>
        <v>SC</v>
      </c>
      <c r="B176">
        <f>'rockfish release'!B175</f>
        <v>2004</v>
      </c>
      <c r="C176" t="str">
        <f>'rockfish release'!C175</f>
        <v>PWSI</v>
      </c>
      <c r="D176">
        <f>'rockfish release'!D175</f>
        <v>1703</v>
      </c>
      <c r="E176">
        <f>[1]logbook_release_forR!$F196</f>
        <v>269</v>
      </c>
      <c r="F176" t="str">
        <f>[1]logbook_release_forR!$G196</f>
        <v>NA</v>
      </c>
      <c r="G176">
        <f>IF([2]species_comp_Region2_forR!$H283&gt;49,[2]species_comp_Region2_forR!$Z283,[2]species_comp_Region2_forR!$AB283)</f>
        <v>0.68483738199999999</v>
      </c>
      <c r="H176">
        <f>IF([2]species_comp_Region2_forR!$H283&gt;49,[2]species_comp_Region2_forR!$AA283,[2]species_comp_Region2_forR!$AC283)</f>
        <v>7.2917299999999995E-4</v>
      </c>
      <c r="I176" s="13">
        <f t="shared" si="226"/>
        <v>184.22125575800001</v>
      </c>
      <c r="J176">
        <f t="shared" si="227"/>
        <v>52.763687452999996</v>
      </c>
      <c r="K176">
        <f t="shared" si="164"/>
        <v>7.2638617451738439</v>
      </c>
      <c r="L176" s="6">
        <f t="shared" si="165"/>
        <v>14.237169020540733</v>
      </c>
      <c r="N176" s="2">
        <f>'rockfish release'!O175</f>
        <v>7229.8955938613581</v>
      </c>
      <c r="O176">
        <f>'rockfish release'!P175</f>
        <v>11677787.866247579</v>
      </c>
      <c r="P176">
        <v>0.33339285800000001</v>
      </c>
      <c r="Q176">
        <v>9.1835599999999995E-4</v>
      </c>
      <c r="T176" s="13">
        <f t="shared" si="225"/>
        <v>2410.3955550790456</v>
      </c>
      <c r="U176" s="14">
        <f t="shared" si="162"/>
        <v>1356723.5489309526</v>
      </c>
      <c r="V176">
        <f t="shared" si="166"/>
        <v>1164.7847650664703</v>
      </c>
      <c r="W176" s="6">
        <f t="shared" si="167"/>
        <v>2282.9781395302816</v>
      </c>
      <c r="Y176" s="13">
        <f t="shared" si="168"/>
        <v>2594.6168108370457</v>
      </c>
      <c r="Z176">
        <f t="shared" si="169"/>
        <v>1356776.3126184056</v>
      </c>
      <c r="AA176">
        <f t="shared" si="170"/>
        <v>1164.8074143902097</v>
      </c>
      <c r="AB176" s="6">
        <f t="shared" si="171"/>
        <v>2283.0225322048109</v>
      </c>
      <c r="AC176" s="14">
        <f t="shared" si="228"/>
        <v>0.44893234697513301</v>
      </c>
    </row>
    <row r="177" spans="1:29" x14ac:dyDescent="0.3">
      <c r="A177" t="str">
        <f>'rockfish release'!A176</f>
        <v>SC</v>
      </c>
      <c r="B177">
        <f>'rockfish release'!B176</f>
        <v>2005</v>
      </c>
      <c r="C177" t="str">
        <f>'rockfish release'!C176</f>
        <v>PWSI</v>
      </c>
      <c r="D177">
        <f>'rockfish release'!D176</f>
        <v>2399</v>
      </c>
      <c r="E177">
        <f>[1]logbook_release_forR!$F197</f>
        <v>331</v>
      </c>
      <c r="F177" t="str">
        <f>[1]logbook_release_forR!$G197</f>
        <v>NA</v>
      </c>
      <c r="G177">
        <f>IF([2]species_comp_Region2_forR!$H284&gt;49,[2]species_comp_Region2_forR!$Z284,[2]species_comp_Region2_forR!$AB284)</f>
        <v>0.70733318000000001</v>
      </c>
      <c r="H177">
        <f>IF([2]species_comp_Region2_forR!$H284&gt;49,[2]species_comp_Region2_forR!$AA284,[2]species_comp_Region2_forR!$AC284)</f>
        <v>1.1966069999999999E-3</v>
      </c>
      <c r="I177" s="13">
        <f t="shared" si="226"/>
        <v>234.12728258000001</v>
      </c>
      <c r="J177">
        <f t="shared" si="227"/>
        <v>131.101459527</v>
      </c>
      <c r="K177">
        <f t="shared" si="164"/>
        <v>11.449954564407669</v>
      </c>
      <c r="L177" s="6">
        <f t="shared" si="165"/>
        <v>22.44191094623903</v>
      </c>
      <c r="N177" s="2">
        <f>'rockfish release'!O176</f>
        <v>10184.685572327302</v>
      </c>
      <c r="O177">
        <f>'rockfish release'!P176</f>
        <v>23173507.980154511</v>
      </c>
      <c r="P177">
        <v>0.48188212899999999</v>
      </c>
      <c r="Q177">
        <v>9.0134199999999996E-4</v>
      </c>
      <c r="T177" s="13">
        <f t="shared" si="225"/>
        <v>4907.8179667886634</v>
      </c>
      <c r="U177" s="14">
        <f t="shared" si="162"/>
        <v>5495510.7357802531</v>
      </c>
      <c r="V177">
        <f t="shared" si="166"/>
        <v>2344.2505701780801</v>
      </c>
      <c r="W177" s="6">
        <f t="shared" si="167"/>
        <v>4594.7311175490368</v>
      </c>
      <c r="Y177" s="13">
        <f t="shared" si="168"/>
        <v>5141.9452493686631</v>
      </c>
      <c r="Z177">
        <f t="shared" si="169"/>
        <v>5495641.8372397805</v>
      </c>
      <c r="AA177">
        <f t="shared" si="170"/>
        <v>2344.2785323505782</v>
      </c>
      <c r="AB177" s="6">
        <f t="shared" si="171"/>
        <v>4594.7859234071329</v>
      </c>
      <c r="AC177" s="14">
        <f t="shared" si="228"/>
        <v>0.45591277593599672</v>
      </c>
    </row>
    <row r="178" spans="1:29" x14ac:dyDescent="0.3">
      <c r="A178" t="str">
        <f>'rockfish release'!A177</f>
        <v>SC</v>
      </c>
      <c r="B178">
        <f>'rockfish release'!B177</f>
        <v>2006</v>
      </c>
      <c r="C178" t="str">
        <f>'rockfish release'!C177</f>
        <v>PWSI</v>
      </c>
      <c r="D178">
        <f>'rockfish release'!D177</f>
        <v>974</v>
      </c>
      <c r="E178">
        <f>[1]logbook_release_forR!$F198</f>
        <v>243</v>
      </c>
      <c r="F178">
        <f>[1]logbook_release_forR!$G198</f>
        <v>93</v>
      </c>
      <c r="I178" s="13">
        <f t="shared" si="202"/>
        <v>93</v>
      </c>
      <c r="J178">
        <f t="shared" si="173"/>
        <v>0</v>
      </c>
      <c r="K178">
        <f t="shared" si="164"/>
        <v>0</v>
      </c>
      <c r="L178" s="6">
        <f t="shared" si="165"/>
        <v>0</v>
      </c>
      <c r="N178" s="2">
        <f>'rockfish release'!O177</f>
        <v>4135.0078146922851</v>
      </c>
      <c r="O178">
        <f>'rockfish release'!P177</f>
        <v>3819875.4233920006</v>
      </c>
      <c r="P178">
        <v>0.26586483900000002</v>
      </c>
      <c r="Q178">
        <v>5.86128E-4</v>
      </c>
      <c r="T178" s="13">
        <f t="shared" si="225"/>
        <v>1099.3531869169062</v>
      </c>
      <c r="U178" s="14">
        <f t="shared" si="162"/>
        <v>282265.22685301327</v>
      </c>
      <c r="V178">
        <f t="shared" si="166"/>
        <v>531.28638873305727</v>
      </c>
      <c r="W178" s="6">
        <f t="shared" si="167"/>
        <v>1041.3213219167922</v>
      </c>
      <c r="Y178" s="13">
        <f t="shared" si="168"/>
        <v>1192.3531869169062</v>
      </c>
      <c r="Z178">
        <f t="shared" si="169"/>
        <v>282265.22685301327</v>
      </c>
      <c r="AA178">
        <f t="shared" si="170"/>
        <v>531.28638873305727</v>
      </c>
      <c r="AB178" s="6">
        <f t="shared" si="171"/>
        <v>1041.3213219167922</v>
      </c>
      <c r="AC178" s="14">
        <f t="shared" si="228"/>
        <v>0.44557803389347761</v>
      </c>
    </row>
    <row r="179" spans="1:29" x14ac:dyDescent="0.3">
      <c r="A179" t="str">
        <f>'rockfish release'!A178</f>
        <v>SC</v>
      </c>
      <c r="B179">
        <f>'rockfish release'!B178</f>
        <v>2007</v>
      </c>
      <c r="C179" t="str">
        <f>'rockfish release'!C178</f>
        <v>PWSI</v>
      </c>
      <c r="D179">
        <f>'rockfish release'!D178</f>
        <v>2121</v>
      </c>
      <c r="E179">
        <f>[1]logbook_release_forR!$F199</f>
        <v>330</v>
      </c>
      <c r="F179">
        <f>[1]logbook_release_forR!$G199</f>
        <v>77</v>
      </c>
      <c r="I179" s="13">
        <f t="shared" si="202"/>
        <v>77</v>
      </c>
      <c r="J179">
        <f t="shared" si="173"/>
        <v>0</v>
      </c>
      <c r="K179">
        <f t="shared" si="164"/>
        <v>0</v>
      </c>
      <c r="L179" s="6">
        <f t="shared" si="165"/>
        <v>0</v>
      </c>
      <c r="N179" s="2">
        <f>'rockfish release'!O178</f>
        <v>9004.4677361009617</v>
      </c>
      <c r="O179">
        <f>'rockfish release'!P178</f>
        <v>18113927.404681485</v>
      </c>
      <c r="P179">
        <v>0.15352934300000001</v>
      </c>
      <c r="Q179">
        <v>4.0996199999999999E-4</v>
      </c>
      <c r="T179" s="13">
        <f t="shared" si="225"/>
        <v>1382.4500155882781</v>
      </c>
      <c r="U179" s="14">
        <f t="shared" si="162"/>
        <v>467633.99822389852</v>
      </c>
      <c r="V179">
        <f t="shared" si="166"/>
        <v>683.8376987442989</v>
      </c>
      <c r="W179" s="6">
        <f t="shared" si="167"/>
        <v>1340.3218895388259</v>
      </c>
      <c r="Y179" s="13">
        <f t="shared" si="168"/>
        <v>1459.4500155882781</v>
      </c>
      <c r="Z179">
        <f t="shared" si="169"/>
        <v>467633.99822389852</v>
      </c>
      <c r="AA179">
        <f t="shared" si="170"/>
        <v>683.8376987442989</v>
      </c>
      <c r="AB179" s="6">
        <f t="shared" si="171"/>
        <v>1340.3218895388259</v>
      </c>
      <c r="AC179" s="14">
        <f t="shared" si="228"/>
        <v>0.46855849219930712</v>
      </c>
    </row>
    <row r="180" spans="1:29" x14ac:dyDescent="0.3">
      <c r="A180" t="str">
        <f>'rockfish release'!A179</f>
        <v>SC</v>
      </c>
      <c r="B180">
        <f>'rockfish release'!B179</f>
        <v>2008</v>
      </c>
      <c r="C180" t="str">
        <f>'rockfish release'!C179</f>
        <v>PWSI</v>
      </c>
      <c r="D180">
        <f>'rockfish release'!D179</f>
        <v>1254</v>
      </c>
      <c r="E180">
        <f>[1]logbook_release_forR!$F200</f>
        <v>275</v>
      </c>
      <c r="F180">
        <f>[1]logbook_release_forR!$G200</f>
        <v>55</v>
      </c>
      <c r="I180" s="13">
        <f t="shared" si="202"/>
        <v>55</v>
      </c>
      <c r="J180">
        <f t="shared" si="173"/>
        <v>0</v>
      </c>
      <c r="K180">
        <f t="shared" si="164"/>
        <v>0</v>
      </c>
      <c r="L180" s="6">
        <f t="shared" si="165"/>
        <v>0</v>
      </c>
      <c r="N180" s="2">
        <f>'rockfish release'!O179</f>
        <v>5323.7164267188155</v>
      </c>
      <c r="O180">
        <f>'rockfish release'!P179</f>
        <v>6331787.9036580389</v>
      </c>
      <c r="P180">
        <v>0.185900606</v>
      </c>
      <c r="Q180">
        <v>2.8447699999999999E-4</v>
      </c>
      <c r="T180" s="13">
        <f t="shared" si="225"/>
        <v>989.68210989918236</v>
      </c>
      <c r="U180" s="14">
        <f t="shared" si="162"/>
        <v>228684.36455826394</v>
      </c>
      <c r="V180">
        <f t="shared" si="166"/>
        <v>478.20954042999176</v>
      </c>
      <c r="W180" s="6">
        <f t="shared" si="167"/>
        <v>937.29069924278383</v>
      </c>
      <c r="Y180" s="13">
        <f t="shared" si="168"/>
        <v>1044.6821098991823</v>
      </c>
      <c r="Z180">
        <f t="shared" si="169"/>
        <v>228684.36455826394</v>
      </c>
      <c r="AA180">
        <f t="shared" si="170"/>
        <v>478.20954042999176</v>
      </c>
      <c r="AB180" s="6">
        <f t="shared" si="171"/>
        <v>937.29069924278383</v>
      </c>
      <c r="AC180" s="14">
        <f t="shared" si="228"/>
        <v>0.45775603496851469</v>
      </c>
    </row>
    <row r="181" spans="1:29" x14ac:dyDescent="0.3">
      <c r="A181" t="str">
        <f>'rockfish release'!A180</f>
        <v>SC</v>
      </c>
      <c r="B181">
        <f>'rockfish release'!B180</f>
        <v>2009</v>
      </c>
      <c r="C181" t="str">
        <f>'rockfish release'!C180</f>
        <v>PWSI</v>
      </c>
      <c r="D181">
        <f>'rockfish release'!D180</f>
        <v>721</v>
      </c>
      <c r="E181">
        <f>[1]logbook_release_forR!$F201</f>
        <v>118</v>
      </c>
      <c r="F181">
        <f>[1]logbook_release_forR!$G201</f>
        <v>51</v>
      </c>
      <c r="I181" s="13">
        <f t="shared" si="202"/>
        <v>51</v>
      </c>
      <c r="J181">
        <f t="shared" si="173"/>
        <v>0</v>
      </c>
      <c r="K181">
        <f t="shared" si="164"/>
        <v>0</v>
      </c>
      <c r="L181" s="6">
        <f t="shared" si="165"/>
        <v>0</v>
      </c>
      <c r="N181" s="2">
        <f>'rockfish release'!O180</f>
        <v>3060.9246759683137</v>
      </c>
      <c r="O181">
        <f>'rockfish release'!P180</f>
        <v>2093157.052535872</v>
      </c>
      <c r="P181">
        <v>0.255321721</v>
      </c>
      <c r="Q181">
        <v>3.9776699999999999E-4</v>
      </c>
      <c r="T181" s="13">
        <f t="shared" si="225"/>
        <v>781.52055611959725</v>
      </c>
      <c r="U181" s="14">
        <f t="shared" si="162"/>
        <v>141010.56560076686</v>
      </c>
      <c r="V181">
        <f t="shared" si="166"/>
        <v>375.51373556870976</v>
      </c>
      <c r="W181" s="6">
        <f t="shared" si="167"/>
        <v>736.00692171467108</v>
      </c>
      <c r="Y181" s="13">
        <f t="shared" ref="Y181:Y227" si="229">T181+I181</f>
        <v>832.52055611959725</v>
      </c>
      <c r="Z181">
        <f t="shared" ref="Z181:Z227" si="230">U181+J181</f>
        <v>141010.56560076686</v>
      </c>
      <c r="AA181">
        <f t="shared" si="170"/>
        <v>375.51373556870976</v>
      </c>
      <c r="AB181" s="6">
        <f t="shared" si="171"/>
        <v>736.00692171467108</v>
      </c>
      <c r="AC181" s="14">
        <f t="shared" si="228"/>
        <v>0.45105641273170516</v>
      </c>
    </row>
    <row r="182" spans="1:29" x14ac:dyDescent="0.3">
      <c r="A182" t="str">
        <f>'rockfish release'!A181</f>
        <v>SC</v>
      </c>
      <c r="B182">
        <f>'rockfish release'!B181</f>
        <v>2010</v>
      </c>
      <c r="C182" t="str">
        <f>'rockfish release'!C181</f>
        <v>PWSI</v>
      </c>
      <c r="D182">
        <f>'rockfish release'!D181</f>
        <v>749</v>
      </c>
      <c r="E182">
        <f>[1]logbook_release_forR!$F202</f>
        <v>161</v>
      </c>
      <c r="F182">
        <f>[1]logbook_release_forR!$G202</f>
        <v>70</v>
      </c>
      <c r="I182" s="13">
        <f t="shared" si="202"/>
        <v>70</v>
      </c>
      <c r="J182">
        <f t="shared" si="173"/>
        <v>0</v>
      </c>
      <c r="K182">
        <f t="shared" ref="K182:K227" si="231">SQRT(J182)</f>
        <v>0</v>
      </c>
      <c r="L182" s="6">
        <f t="shared" ref="L182:L227" si="232">(1.96*K182)</f>
        <v>0</v>
      </c>
      <c r="N182" s="2">
        <f>'rockfish release'!O181</f>
        <v>3179.7955371709668</v>
      </c>
      <c r="O182">
        <f>'rockfish release'!P181</f>
        <v>2258889.1596270334</v>
      </c>
      <c r="P182">
        <v>0.13172895300000001</v>
      </c>
      <c r="Q182">
        <v>2.4597099999999999E-4</v>
      </c>
      <c r="T182" s="13">
        <f t="shared" si="225"/>
        <v>418.87113686560406</v>
      </c>
      <c r="U182" s="14">
        <f t="shared" si="162"/>
        <v>42240.071195147873</v>
      </c>
      <c r="V182">
        <f t="shared" ref="V182:V227" si="233">SQRT(U182)</f>
        <v>205.52389446277985</v>
      </c>
      <c r="W182" s="6">
        <f t="shared" ref="W182:W227" si="234">(1.96*V182)</f>
        <v>402.82683314704849</v>
      </c>
      <c r="Y182" s="13">
        <f t="shared" si="229"/>
        <v>488.87113686560406</v>
      </c>
      <c r="Z182">
        <f t="shared" si="230"/>
        <v>42240.071195147873</v>
      </c>
      <c r="AA182">
        <f t="shared" ref="AA182:AA227" si="235">SQRT(Z182)</f>
        <v>205.52389446277985</v>
      </c>
      <c r="AB182" s="6">
        <f t="shared" ref="AB182:AB227" si="236">(1.96*AA182)</f>
        <v>402.82683314704849</v>
      </c>
      <c r="AC182" s="14">
        <f t="shared" si="228"/>
        <v>0.42040504943796791</v>
      </c>
    </row>
    <row r="183" spans="1:29" x14ac:dyDescent="0.3">
      <c r="A183" t="str">
        <f>'rockfish release'!A182</f>
        <v>SC</v>
      </c>
      <c r="B183">
        <f>'rockfish release'!B182</f>
        <v>2011</v>
      </c>
      <c r="C183" t="str">
        <f>'rockfish release'!C182</f>
        <v>PWSI</v>
      </c>
      <c r="D183">
        <f>'rockfish release'!D182</f>
        <v>376</v>
      </c>
      <c r="E183">
        <f>[1]logbook_release_forR!$F203</f>
        <v>73</v>
      </c>
      <c r="F183">
        <f>[1]logbook_release_forR!$G203</f>
        <v>16</v>
      </c>
      <c r="I183" s="13">
        <f t="shared" si="202"/>
        <v>16</v>
      </c>
      <c r="J183">
        <f t="shared" si="173"/>
        <v>0</v>
      </c>
      <c r="K183">
        <f t="shared" si="231"/>
        <v>0</v>
      </c>
      <c r="L183" s="6">
        <f t="shared" si="232"/>
        <v>0</v>
      </c>
      <c r="N183" s="2">
        <f>'rockfish release'!O182</f>
        <v>1849.2385147891755</v>
      </c>
      <c r="O183">
        <f>'rockfish release'!P182</f>
        <v>1977358.2285303674</v>
      </c>
      <c r="P183">
        <v>0.14624831299999999</v>
      </c>
      <c r="Q183">
        <v>2.5072199999999999E-4</v>
      </c>
      <c r="T183" s="13">
        <f t="shared" si="225"/>
        <v>270.44801312254248</v>
      </c>
      <c r="U183" s="14">
        <f t="shared" si="162"/>
        <v>43646.020010183915</v>
      </c>
      <c r="V183">
        <f t="shared" si="233"/>
        <v>208.9162990534341</v>
      </c>
      <c r="W183" s="6">
        <f t="shared" si="234"/>
        <v>409.47594614473081</v>
      </c>
      <c r="Y183" s="13">
        <f t="shared" si="229"/>
        <v>286.44801312254248</v>
      </c>
      <c r="Z183">
        <f t="shared" si="230"/>
        <v>43646.020010183915</v>
      </c>
      <c r="AA183">
        <f t="shared" si="235"/>
        <v>208.9162990534341</v>
      </c>
      <c r="AB183" s="6">
        <f t="shared" si="236"/>
        <v>409.47594614473081</v>
      </c>
      <c r="AC183" s="14">
        <f t="shared" si="228"/>
        <v>0.72933408326368698</v>
      </c>
    </row>
    <row r="184" spans="1:29" x14ac:dyDescent="0.3">
      <c r="A184" t="str">
        <f>'rockfish release'!A183</f>
        <v>SC</v>
      </c>
      <c r="B184">
        <f>'rockfish release'!B183</f>
        <v>2012</v>
      </c>
      <c r="C184" t="str">
        <f>'rockfish release'!C183</f>
        <v>PWSI</v>
      </c>
      <c r="D184">
        <f>'rockfish release'!D183</f>
        <v>895</v>
      </c>
      <c r="E184">
        <f>[1]logbook_release_forR!$F204</f>
        <v>213</v>
      </c>
      <c r="F184">
        <f>[1]logbook_release_forR!$G204</f>
        <v>43</v>
      </c>
      <c r="I184" s="13">
        <f t="shared" si="202"/>
        <v>43</v>
      </c>
      <c r="J184">
        <f t="shared" si="173"/>
        <v>0</v>
      </c>
      <c r="K184">
        <f t="shared" si="231"/>
        <v>0</v>
      </c>
      <c r="L184" s="6">
        <f t="shared" si="232"/>
        <v>0</v>
      </c>
      <c r="N184" s="2">
        <f>'rockfish release'!O183</f>
        <v>3391.7915162454874</v>
      </c>
      <c r="O184">
        <f>'rockfish release'!P183</f>
        <v>8025139.9098796556</v>
      </c>
      <c r="P184">
        <v>0.30745004300000001</v>
      </c>
      <c r="Q184">
        <v>4.70032E-4</v>
      </c>
      <c r="T184" s="13">
        <f t="shared" si="225"/>
        <v>1042.8064475167103</v>
      </c>
      <c r="U184" s="14">
        <f t="shared" si="162"/>
        <v>767760.03285676858</v>
      </c>
      <c r="V184">
        <f t="shared" si="233"/>
        <v>876.21916941868403</v>
      </c>
      <c r="W184" s="6">
        <f t="shared" si="234"/>
        <v>1717.3895720606206</v>
      </c>
      <c r="Y184" s="13">
        <f t="shared" si="229"/>
        <v>1085.8064475167103</v>
      </c>
      <c r="Z184">
        <f t="shared" si="230"/>
        <v>767760.03285676858</v>
      </c>
      <c r="AA184">
        <f t="shared" si="235"/>
        <v>876.21916941868403</v>
      </c>
      <c r="AB184" s="6">
        <f t="shared" si="236"/>
        <v>1717.3895720606206</v>
      </c>
      <c r="AC184" s="14">
        <f t="shared" si="228"/>
        <v>0.80697547101754452</v>
      </c>
    </row>
    <row r="185" spans="1:29" x14ac:dyDescent="0.3">
      <c r="A185" t="str">
        <f>'rockfish release'!A184</f>
        <v>SC</v>
      </c>
      <c r="B185">
        <f>'rockfish release'!B184</f>
        <v>2013</v>
      </c>
      <c r="C185" t="str">
        <f>'rockfish release'!C184</f>
        <v>PWSI</v>
      </c>
      <c r="D185">
        <f>'rockfish release'!D184</f>
        <v>534</v>
      </c>
      <c r="E185">
        <f>[1]logbook_release_forR!$F205</f>
        <v>78</v>
      </c>
      <c r="F185">
        <f>[1]logbook_release_forR!$G205</f>
        <v>19</v>
      </c>
      <c r="I185" s="13">
        <f t="shared" si="202"/>
        <v>19</v>
      </c>
      <c r="J185">
        <f t="shared" si="173"/>
        <v>0</v>
      </c>
      <c r="K185">
        <f t="shared" si="231"/>
        <v>0</v>
      </c>
      <c r="L185" s="6">
        <f t="shared" si="232"/>
        <v>0</v>
      </c>
      <c r="N185" s="2">
        <f>'rockfish release'!O184</f>
        <v>2868.0712166172111</v>
      </c>
      <c r="O185">
        <f>'rockfish release'!P184</f>
        <v>7105054.9648959916</v>
      </c>
      <c r="P185">
        <v>0.15489728999999999</v>
      </c>
      <c r="Q185">
        <v>2.0139100000000001E-4</v>
      </c>
      <c r="T185" s="13">
        <f t="shared" si="225"/>
        <v>444.25645898100896</v>
      </c>
      <c r="U185" s="14">
        <f t="shared" si="162"/>
        <v>173560.29758287358</v>
      </c>
      <c r="V185">
        <f t="shared" si="233"/>
        <v>416.60568597040725</v>
      </c>
      <c r="W185" s="6">
        <f t="shared" si="234"/>
        <v>816.54714450199822</v>
      </c>
      <c r="Y185" s="13">
        <f t="shared" si="229"/>
        <v>463.25645898100896</v>
      </c>
      <c r="Z185">
        <f t="shared" si="230"/>
        <v>173560.29758287358</v>
      </c>
      <c r="AA185">
        <f t="shared" si="235"/>
        <v>416.60568597040725</v>
      </c>
      <c r="AB185" s="6">
        <f t="shared" si="236"/>
        <v>816.54714450199822</v>
      </c>
      <c r="AC185" s="14">
        <f t="shared" si="228"/>
        <v>0.89929817036287851</v>
      </c>
    </row>
    <row r="186" spans="1:29" x14ac:dyDescent="0.3">
      <c r="A186" t="str">
        <f>'rockfish release'!A185</f>
        <v>SC</v>
      </c>
      <c r="B186">
        <f>'rockfish release'!B185</f>
        <v>2014</v>
      </c>
      <c r="C186" t="str">
        <f>'rockfish release'!C185</f>
        <v>PWSI</v>
      </c>
      <c r="D186">
        <f>'rockfish release'!D185</f>
        <v>714</v>
      </c>
      <c r="E186">
        <f>[1]logbook_release_forR!$F206</f>
        <v>190</v>
      </c>
      <c r="F186">
        <f>[1]logbook_release_forR!$G206</f>
        <v>27</v>
      </c>
      <c r="I186" s="13">
        <f t="shared" si="202"/>
        <v>27</v>
      </c>
      <c r="J186">
        <f t="shared" si="173"/>
        <v>0</v>
      </c>
      <c r="K186">
        <f t="shared" si="231"/>
        <v>0</v>
      </c>
      <c r="L186" s="6">
        <f t="shared" si="232"/>
        <v>0</v>
      </c>
      <c r="N186" s="2">
        <f>'rockfish release'!O185</f>
        <v>2887.6736842105265</v>
      </c>
      <c r="O186">
        <f>'rockfish release'!P185</f>
        <v>7498565.5550228544</v>
      </c>
      <c r="P186">
        <v>0.35337700599999999</v>
      </c>
      <c r="Q186">
        <v>4.62554E-4</v>
      </c>
      <c r="T186" s="13">
        <f t="shared" si="225"/>
        <v>1020.4374808313053</v>
      </c>
      <c r="U186" s="14">
        <f t="shared" si="162"/>
        <v>943711.25772115856</v>
      </c>
      <c r="V186">
        <f t="shared" si="233"/>
        <v>971.44802111135039</v>
      </c>
      <c r="W186" s="6">
        <f t="shared" si="234"/>
        <v>1904.0381213782466</v>
      </c>
      <c r="Y186" s="13">
        <f t="shared" si="229"/>
        <v>1047.4374808313053</v>
      </c>
      <c r="Z186">
        <f t="shared" si="230"/>
        <v>943711.25772115856</v>
      </c>
      <c r="AA186">
        <f t="shared" si="235"/>
        <v>971.44802111135039</v>
      </c>
      <c r="AB186" s="6">
        <f t="shared" si="236"/>
        <v>1904.0381213782466</v>
      </c>
      <c r="AC186" s="14">
        <f t="shared" si="228"/>
        <v>0.92745203307060831</v>
      </c>
    </row>
    <row r="187" spans="1:29" x14ac:dyDescent="0.3">
      <c r="A187" t="str">
        <f>'rockfish release'!A186</f>
        <v>SC</v>
      </c>
      <c r="B187">
        <f>'rockfish release'!B186</f>
        <v>2015</v>
      </c>
      <c r="C187" t="str">
        <f>'rockfish release'!C186</f>
        <v>PWSI</v>
      </c>
      <c r="D187">
        <f>'rockfish release'!D186</f>
        <v>563</v>
      </c>
      <c r="E187">
        <f>[1]logbook_release_forR!$F207</f>
        <v>99</v>
      </c>
      <c r="F187">
        <f>[1]logbook_release_forR!$G207</f>
        <v>22</v>
      </c>
      <c r="I187" s="13">
        <f t="shared" si="202"/>
        <v>22</v>
      </c>
      <c r="J187">
        <f t="shared" ref="J187:J236" si="237">(E187^2)*H187</f>
        <v>0</v>
      </c>
      <c r="K187">
        <f t="shared" si="231"/>
        <v>0</v>
      </c>
      <c r="L187" s="6">
        <f t="shared" si="232"/>
        <v>0</v>
      </c>
      <c r="N187" s="2">
        <f>'rockfish release'!O186</f>
        <v>3102.5311410064778</v>
      </c>
      <c r="O187">
        <f>'rockfish release'!P186</f>
        <v>6796012.9022131283</v>
      </c>
      <c r="P187">
        <v>0.42477820100000002</v>
      </c>
      <c r="Q187">
        <v>4.9662899999999995E-4</v>
      </c>
      <c r="T187" s="13">
        <f t="shared" si="225"/>
        <v>1317.887596623209</v>
      </c>
      <c r="U187" s="14">
        <f t="shared" si="162"/>
        <v>1234404.4168539948</v>
      </c>
      <c r="V187">
        <f t="shared" si="233"/>
        <v>1111.0375407041811</v>
      </c>
      <c r="W187" s="6">
        <f t="shared" si="234"/>
        <v>2177.6335797801949</v>
      </c>
      <c r="Y187" s="13">
        <f t="shared" si="229"/>
        <v>1339.887596623209</v>
      </c>
      <c r="Z187">
        <f t="shared" si="230"/>
        <v>1234404.4168539948</v>
      </c>
      <c r="AA187">
        <f t="shared" si="235"/>
        <v>1111.0375407041811</v>
      </c>
      <c r="AB187" s="6">
        <f t="shared" si="236"/>
        <v>2177.6335797801949</v>
      </c>
      <c r="AC187" s="14">
        <f t="shared" si="228"/>
        <v>0.82920204911533113</v>
      </c>
    </row>
    <row r="188" spans="1:29" x14ac:dyDescent="0.3">
      <c r="A188" t="str">
        <f>'rockfish release'!A187</f>
        <v>SC</v>
      </c>
      <c r="B188">
        <f>'rockfish release'!B187</f>
        <v>2016</v>
      </c>
      <c r="C188" t="str">
        <f>'rockfish release'!C187</f>
        <v>PWSI</v>
      </c>
      <c r="D188">
        <f>'rockfish release'!D187</f>
        <v>901</v>
      </c>
      <c r="E188">
        <f>[1]logbook_release_forR!$F208</f>
        <v>181</v>
      </c>
      <c r="F188">
        <f>[1]logbook_release_forR!$G208</f>
        <v>81</v>
      </c>
      <c r="I188" s="13">
        <f t="shared" ref="I188:I211" si="238">F188</f>
        <v>81</v>
      </c>
      <c r="J188">
        <f t="shared" si="237"/>
        <v>0</v>
      </c>
      <c r="K188">
        <f t="shared" si="231"/>
        <v>0</v>
      </c>
      <c r="L188" s="6">
        <f t="shared" si="232"/>
        <v>0</v>
      </c>
      <c r="N188" s="2">
        <f>'rockfish release'!O187</f>
        <v>2899.7016016713092</v>
      </c>
      <c r="O188">
        <f>'rockfish release'!P187</f>
        <v>5851468.8366537988</v>
      </c>
      <c r="P188">
        <v>0.14767520000000001</v>
      </c>
      <c r="Q188">
        <v>9.9894599999999991E-4</v>
      </c>
      <c r="T188" s="13">
        <f t="shared" si="225"/>
        <v>428.21401396713094</v>
      </c>
      <c r="U188" s="14">
        <f t="shared" ref="U188:U251" si="239">(N188^2)*Q188+(P188^2)*O188+(Q188*O188)</f>
        <v>141853.33425518277</v>
      </c>
      <c r="V188">
        <f t="shared" si="233"/>
        <v>376.63421811511336</v>
      </c>
      <c r="W188" s="6">
        <f t="shared" si="234"/>
        <v>738.20306750562213</v>
      </c>
      <c r="Y188" s="13">
        <f t="shared" si="229"/>
        <v>509.21401396713094</v>
      </c>
      <c r="Z188">
        <f t="shared" si="230"/>
        <v>141853.33425518277</v>
      </c>
      <c r="AA188">
        <f t="shared" si="235"/>
        <v>376.63421811511336</v>
      </c>
      <c r="AB188" s="6">
        <f t="shared" si="236"/>
        <v>738.20306750562213</v>
      </c>
      <c r="AC188" s="14">
        <f t="shared" si="228"/>
        <v>0.73963835987323112</v>
      </c>
    </row>
    <row r="189" spans="1:29" x14ac:dyDescent="0.3">
      <c r="A189" t="str">
        <f>'rockfish release'!A188</f>
        <v>SC</v>
      </c>
      <c r="B189">
        <f>'rockfish release'!B188</f>
        <v>2017</v>
      </c>
      <c r="C189" t="str">
        <f>'rockfish release'!C188</f>
        <v>PWSI</v>
      </c>
      <c r="D189">
        <f>'rockfish release'!D188</f>
        <v>841</v>
      </c>
      <c r="E189">
        <f>[1]logbook_release_forR!$F209</f>
        <v>252</v>
      </c>
      <c r="F189">
        <f>[1]logbook_release_forR!$G209</f>
        <v>61</v>
      </c>
      <c r="I189" s="13">
        <f t="shared" si="238"/>
        <v>61</v>
      </c>
      <c r="J189">
        <f t="shared" si="237"/>
        <v>0</v>
      </c>
      <c r="K189">
        <f t="shared" si="231"/>
        <v>0</v>
      </c>
      <c r="L189" s="6">
        <f t="shared" si="232"/>
        <v>0</v>
      </c>
      <c r="N189" s="2">
        <f>'rockfish release'!O188</f>
        <v>2812.9211037699188</v>
      </c>
      <c r="O189">
        <f>'rockfish release'!P188</f>
        <v>4853912.4305809811</v>
      </c>
      <c r="P189">
        <v>0.26616483800000001</v>
      </c>
      <c r="Q189">
        <v>1.75965E-3</v>
      </c>
      <c r="T189" s="13">
        <f t="shared" si="225"/>
        <v>748.7006898917017</v>
      </c>
      <c r="U189" s="14">
        <f t="shared" si="239"/>
        <v>366333.67979425291</v>
      </c>
      <c r="V189">
        <f t="shared" si="233"/>
        <v>605.25505350575384</v>
      </c>
      <c r="W189" s="6">
        <f t="shared" si="234"/>
        <v>1186.2999048712775</v>
      </c>
      <c r="Y189" s="13">
        <f t="shared" si="229"/>
        <v>809.7006898917017</v>
      </c>
      <c r="Z189">
        <f t="shared" si="230"/>
        <v>366333.67979425291</v>
      </c>
      <c r="AA189">
        <f t="shared" si="235"/>
        <v>605.25505350575384</v>
      </c>
      <c r="AB189" s="6">
        <f t="shared" si="236"/>
        <v>1186.2999048712775</v>
      </c>
      <c r="AC189" s="14">
        <f t="shared" si="228"/>
        <v>0.74750467803937193</v>
      </c>
    </row>
    <row r="190" spans="1:29" x14ac:dyDescent="0.3">
      <c r="A190" t="str">
        <f>'rockfish release'!A189</f>
        <v>SC</v>
      </c>
      <c r="B190">
        <f>'rockfish release'!B189</f>
        <v>2018</v>
      </c>
      <c r="C190" t="str">
        <f>'rockfish release'!C189</f>
        <v>PWSI</v>
      </c>
      <c r="D190">
        <f>'rockfish release'!D189</f>
        <v>723</v>
      </c>
      <c r="E190">
        <f>[1]logbook_release_forR!$F210</f>
        <v>359</v>
      </c>
      <c r="F190">
        <f>[1]logbook_release_forR!$G210</f>
        <v>72</v>
      </c>
      <c r="I190" s="13">
        <f t="shared" si="238"/>
        <v>72</v>
      </c>
      <c r="J190">
        <f t="shared" si="237"/>
        <v>0</v>
      </c>
      <c r="K190">
        <f t="shared" si="231"/>
        <v>0</v>
      </c>
      <c r="L190" s="6">
        <f t="shared" si="232"/>
        <v>0</v>
      </c>
      <c r="N190" s="2">
        <f>'rockfish release'!O189</f>
        <v>3495.8118195956449</v>
      </c>
      <c r="O190">
        <f>'rockfish release'!P189</f>
        <v>14276073.668736275</v>
      </c>
      <c r="P190">
        <v>0.175655169</v>
      </c>
      <c r="Q190">
        <v>5.9588700000000002E-4</v>
      </c>
      <c r="T190" s="13">
        <f>N190*P190</f>
        <v>614.0574159632705</v>
      </c>
      <c r="U190" s="14">
        <f t="shared" si="239"/>
        <v>456273.60151367064</v>
      </c>
      <c r="V190">
        <f t="shared" si="233"/>
        <v>675.48027470361455</v>
      </c>
      <c r="W190" s="6">
        <f t="shared" si="234"/>
        <v>1323.9413384190846</v>
      </c>
      <c r="Y190" s="13">
        <f t="shared" si="229"/>
        <v>686.0574159632705</v>
      </c>
      <c r="Z190">
        <f t="shared" si="230"/>
        <v>456273.60151367064</v>
      </c>
      <c r="AA190">
        <f t="shared" si="235"/>
        <v>675.48027470361455</v>
      </c>
      <c r="AB190" s="6">
        <f t="shared" si="236"/>
        <v>1323.9413384190846</v>
      </c>
      <c r="AC190" s="14">
        <f t="shared" si="228"/>
        <v>0.98458271711150458</v>
      </c>
    </row>
    <row r="191" spans="1:29" x14ac:dyDescent="0.3">
      <c r="A191" t="str">
        <f>'rockfish release'!A190</f>
        <v>SC</v>
      </c>
      <c r="B191">
        <f>'rockfish release'!B190</f>
        <v>2019</v>
      </c>
      <c r="C191" t="str">
        <f>'rockfish release'!C190</f>
        <v>PWSI</v>
      </c>
      <c r="D191">
        <f>'rockfish release'!D190</f>
        <v>936</v>
      </c>
      <c r="E191">
        <f>[1]logbook_release_forR!$F211</f>
        <v>492</v>
      </c>
      <c r="F191">
        <f>[1]logbook_release_forR!$G211</f>
        <v>141</v>
      </c>
      <c r="I191" s="13">
        <f t="shared" ref="I191:I193" si="240">F191</f>
        <v>141</v>
      </c>
      <c r="J191">
        <f t="shared" ref="J191:J193" si="241">(E191^2)*H191</f>
        <v>0</v>
      </c>
      <c r="L191" s="6">
        <f t="shared" si="232"/>
        <v>0</v>
      </c>
      <c r="N191" s="2">
        <f>'rockfish release'!O190</f>
        <v>6636.2709251101323</v>
      </c>
      <c r="O191">
        <f>'rockfish release'!P190</f>
        <v>17989742.939178169</v>
      </c>
      <c r="P191">
        <v>0.32677969299999998</v>
      </c>
      <c r="Q191">
        <v>6.9618600000000001E-4</v>
      </c>
      <c r="T191" s="13">
        <f t="shared" ref="T191:T193" si="242">N191*P191</f>
        <v>2168.598575572315</v>
      </c>
      <c r="U191" s="14">
        <f t="shared" si="239"/>
        <v>1964218.422241779</v>
      </c>
      <c r="V191">
        <f t="shared" ref="V191" si="243">SQRT(U191)</f>
        <v>1401.5057696070248</v>
      </c>
      <c r="W191" s="6">
        <f t="shared" ref="W191" si="244">(1.96*V191)</f>
        <v>2746.9513084297687</v>
      </c>
      <c r="Y191" s="13">
        <f t="shared" si="229"/>
        <v>2309.598575572315</v>
      </c>
      <c r="Z191">
        <f t="shared" si="230"/>
        <v>1964218.422241779</v>
      </c>
      <c r="AA191">
        <f t="shared" ref="AA191:AA193" si="245">SQRT(Z191)</f>
        <v>1401.5057696070248</v>
      </c>
      <c r="AB191" s="6">
        <f t="shared" ref="AB191:AB193" si="246">(1.96*AA191)</f>
        <v>2746.9513084297687</v>
      </c>
      <c r="AC191" s="14">
        <f t="shared" si="228"/>
        <v>0.60681790525426427</v>
      </c>
    </row>
    <row r="192" spans="1:29" x14ac:dyDescent="0.3">
      <c r="A192" t="str">
        <f>'rockfish release'!A191</f>
        <v>SC</v>
      </c>
      <c r="B192">
        <f>'rockfish release'!B191</f>
        <v>2020</v>
      </c>
      <c r="C192" t="str">
        <f>'rockfish release'!C191</f>
        <v>PWSI</v>
      </c>
      <c r="D192">
        <f>'rockfish release'!D191</f>
        <v>375</v>
      </c>
      <c r="E192">
        <v>234</v>
      </c>
      <c r="F192">
        <v>41</v>
      </c>
      <c r="I192" s="13">
        <f t="shared" si="240"/>
        <v>41</v>
      </c>
      <c r="J192">
        <f t="shared" si="241"/>
        <v>0</v>
      </c>
      <c r="K192">
        <f t="shared" ref="K192:K193" si="247">SQRT(J192)</f>
        <v>0</v>
      </c>
      <c r="L192" s="6">
        <f t="shared" ref="L192:L193" si="248">(1.96*K192)</f>
        <v>0</v>
      </c>
      <c r="N192" s="2">
        <f>'rockfish release'!O191</f>
        <v>2763.459335624284</v>
      </c>
      <c r="O192">
        <f>'rockfish release'!P191</f>
        <v>3878494.5087183858</v>
      </c>
      <c r="P192">
        <v>0.26722008416806881</v>
      </c>
      <c r="Q192">
        <v>7.4737981215755361E-4</v>
      </c>
      <c r="T192" s="13">
        <f t="shared" si="242"/>
        <v>738.45183626055666</v>
      </c>
      <c r="U192" s="14">
        <f t="shared" si="239"/>
        <v>285556.23226551642</v>
      </c>
      <c r="V192">
        <f t="shared" ref="V192:V193" si="249">SQRT(U192)</f>
        <v>534.37461790911857</v>
      </c>
      <c r="W192" s="6">
        <f t="shared" ref="W192:W193" si="250">(1.96*V192)</f>
        <v>1047.3742511018725</v>
      </c>
      <c r="Y192" s="13">
        <f t="shared" ref="Y192:Y193" si="251">T192+I192</f>
        <v>779.45183626055666</v>
      </c>
      <c r="Z192">
        <f t="shared" ref="Z192:Z193" si="252">U192+J192</f>
        <v>285556.23226551642</v>
      </c>
      <c r="AA192">
        <f t="shared" si="245"/>
        <v>534.37461790911857</v>
      </c>
      <c r="AB192" s="6">
        <f t="shared" si="246"/>
        <v>1047.3742511018725</v>
      </c>
      <c r="AC192" s="14">
        <f t="shared" ref="AC192:AC193" si="253">AA192/Y192</f>
        <v>0.68557747002405778</v>
      </c>
    </row>
    <row r="193" spans="1:29" x14ac:dyDescent="0.3">
      <c r="A193" t="str">
        <f>'rockfish release'!A192</f>
        <v>SC</v>
      </c>
      <c r="B193">
        <f>'rockfish release'!B192</f>
        <v>2021</v>
      </c>
      <c r="C193" t="str">
        <f>'rockfish release'!C192</f>
        <v>PWSI</v>
      </c>
      <c r="D193">
        <f>'rockfish release'!D192</f>
        <v>712</v>
      </c>
      <c r="E193">
        <v>390</v>
      </c>
      <c r="F193">
        <v>105</v>
      </c>
      <c r="I193" s="13">
        <f t="shared" si="240"/>
        <v>105</v>
      </c>
      <c r="J193">
        <f t="shared" si="241"/>
        <v>0</v>
      </c>
      <c r="K193">
        <f t="shared" si="247"/>
        <v>0</v>
      </c>
      <c r="L193" s="6">
        <f t="shared" si="248"/>
        <v>0</v>
      </c>
      <c r="N193" s="2">
        <f>'rockfish release'!O192</f>
        <v>2375.2883031301485</v>
      </c>
      <c r="O193">
        <f>'rockfish release'!P192</f>
        <v>2735926.7050454784</v>
      </c>
      <c r="P193">
        <v>0.25673143036175855</v>
      </c>
      <c r="Q193">
        <v>7.7255223897232427E-4</v>
      </c>
      <c r="T193" s="13">
        <f t="shared" si="242"/>
        <v>609.81116358415738</v>
      </c>
      <c r="U193" s="14">
        <f t="shared" si="239"/>
        <v>186800.12164708567</v>
      </c>
      <c r="V193">
        <f t="shared" si="249"/>
        <v>432.2037964283582</v>
      </c>
      <c r="W193" s="6">
        <f t="shared" si="250"/>
        <v>847.11944099958203</v>
      </c>
      <c r="Y193" s="13">
        <f t="shared" si="251"/>
        <v>714.81116358415738</v>
      </c>
      <c r="Z193">
        <f t="shared" si="252"/>
        <v>186800.12164708567</v>
      </c>
      <c r="AA193">
        <f t="shared" si="245"/>
        <v>432.2037964283582</v>
      </c>
      <c r="AB193" s="6">
        <f t="shared" si="246"/>
        <v>847.11944099958203</v>
      </c>
      <c r="AC193" s="14">
        <f t="shared" si="253"/>
        <v>0.60464052388498157</v>
      </c>
    </row>
    <row r="194" spans="1:29" x14ac:dyDescent="0.3">
      <c r="A194" t="s">
        <v>147</v>
      </c>
      <c r="B194">
        <f>'rockfish release'!B193</f>
        <v>2022</v>
      </c>
      <c r="C194" t="str">
        <f>'rockfish release'!C193</f>
        <v>PWSI</v>
      </c>
      <c r="D194">
        <v>1299</v>
      </c>
      <c r="E194">
        <v>531</v>
      </c>
      <c r="F194">
        <v>169</v>
      </c>
      <c r="I194" s="13">
        <f t="shared" ref="I194" si="254">F194</f>
        <v>169</v>
      </c>
      <c r="J194">
        <f t="shared" ref="J194" si="255">(E194^2)*H194</f>
        <v>0</v>
      </c>
      <c r="L194" s="6">
        <f t="shared" ref="L194" si="256">(1.96*K194)</f>
        <v>0</v>
      </c>
      <c r="N194" s="2">
        <f>'rockfish release'!O193</f>
        <v>4033.099286889742</v>
      </c>
      <c r="O194">
        <f>'rockfish release'!P193</f>
        <v>10075058.420165917</v>
      </c>
      <c r="P194" s="72">
        <v>0.48237390227023919</v>
      </c>
      <c r="Q194" s="72">
        <v>6.6230589039475052E-4</v>
      </c>
      <c r="T194" s="13">
        <f t="shared" ref="T194" si="257">N194*P194</f>
        <v>1945.4618412603238</v>
      </c>
      <c r="U194" s="14">
        <f t="shared" si="239"/>
        <v>2361756.5182085554</v>
      </c>
      <c r="V194">
        <f t="shared" ref="V194" si="258">SQRT(U194)</f>
        <v>1536.8007412181175</v>
      </c>
      <c r="W194" s="6">
        <f t="shared" ref="W194" si="259">(1.96*V194)</f>
        <v>3012.1294527875102</v>
      </c>
      <c r="Y194" s="13">
        <f t="shared" ref="Y194" si="260">T194+I194</f>
        <v>2114.461841260324</v>
      </c>
      <c r="Z194">
        <f t="shared" ref="Z194" si="261">U194+J194</f>
        <v>2361756.5182085554</v>
      </c>
      <c r="AA194">
        <f t="shared" ref="AA194" si="262">SQRT(Z194)</f>
        <v>1536.8007412181175</v>
      </c>
      <c r="AB194" s="6">
        <f t="shared" ref="AB194" si="263">(1.96*AA194)</f>
        <v>3012.1294527875102</v>
      </c>
      <c r="AC194" s="14">
        <f t="shared" ref="AC194" si="264">AA194/Y194</f>
        <v>0.72680467021438799</v>
      </c>
    </row>
    <row r="195" spans="1:29" x14ac:dyDescent="0.3">
      <c r="A195" t="str">
        <f>'rockfish release'!A194</f>
        <v>SC</v>
      </c>
      <c r="B195">
        <f>'rockfish release'!B194</f>
        <v>1999</v>
      </c>
      <c r="C195" t="str">
        <f>'rockfish release'!C194</f>
        <v>PWSO</v>
      </c>
      <c r="D195">
        <f>'rockfish release'!D194</f>
        <v>748</v>
      </c>
      <c r="E195">
        <f>[1]logbook_release_forR!$F212</f>
        <v>59</v>
      </c>
      <c r="F195" t="str">
        <f>[1]logbook_release_forR!$G212</f>
        <v>NA</v>
      </c>
      <c r="G195">
        <f>IF([2]species_comp_Region2_forR!$H332&gt;49,[2]species_comp_Region2_forR!$Z332,[2]species_comp_Region2_forR!$AB332)</f>
        <v>0.91128804699999999</v>
      </c>
      <c r="H195">
        <f>IF([2]species_comp_Region2_forR!$H332&gt;49,[2]species_comp_Region2_forR!$AA332,[2]species_comp_Region2_forR!$AC332)</f>
        <v>4.61955E-4</v>
      </c>
      <c r="I195" s="13">
        <f>E195*G195</f>
        <v>53.765994773000003</v>
      </c>
      <c r="J195">
        <f>(E195^2)*H195</f>
        <v>1.6080653549999999</v>
      </c>
      <c r="K195">
        <f t="shared" si="231"/>
        <v>1.2680951679586197</v>
      </c>
      <c r="L195" s="6">
        <f t="shared" si="232"/>
        <v>2.4854665291988947</v>
      </c>
      <c r="N195" s="2">
        <f>'rockfish release'!O194</f>
        <v>392.78817509006421</v>
      </c>
      <c r="O195">
        <f>'rockfish release'!P194</f>
        <v>125537.22938732163</v>
      </c>
      <c r="P195" s="29">
        <v>0.15778043999999999</v>
      </c>
      <c r="Q195" s="29">
        <v>6.0110550000000004E-3</v>
      </c>
      <c r="T195" s="13">
        <f t="shared" ref="T195:T213" si="265">N195*P195</f>
        <v>61.974291092507372</v>
      </c>
      <c r="U195" s="14">
        <f t="shared" si="239"/>
        <v>4807.2196395906412</v>
      </c>
      <c r="V195">
        <f t="shared" si="233"/>
        <v>69.33411598622024</v>
      </c>
      <c r="W195" s="6">
        <f t="shared" si="234"/>
        <v>135.89486733299168</v>
      </c>
      <c r="Y195" s="13">
        <f t="shared" si="229"/>
        <v>115.74028586550737</v>
      </c>
      <c r="Z195">
        <f t="shared" si="230"/>
        <v>4808.827704945641</v>
      </c>
      <c r="AA195">
        <f t="shared" si="235"/>
        <v>69.345711510847167</v>
      </c>
      <c r="AB195" s="6">
        <f t="shared" si="236"/>
        <v>135.91759456126044</v>
      </c>
      <c r="AC195" s="14">
        <f>AA195/Y195</f>
        <v>0.59914930218358309</v>
      </c>
    </row>
    <row r="196" spans="1:29" x14ac:dyDescent="0.3">
      <c r="A196" t="str">
        <f>'rockfish release'!A195</f>
        <v>SC</v>
      </c>
      <c r="B196">
        <f>'rockfish release'!B195</f>
        <v>2000</v>
      </c>
      <c r="C196" t="str">
        <f>'rockfish release'!C195</f>
        <v>PWSO</v>
      </c>
      <c r="D196">
        <f>'rockfish release'!D195</f>
        <v>1756</v>
      </c>
      <c r="E196">
        <f>[1]logbook_release_forR!$F213</f>
        <v>86</v>
      </c>
      <c r="F196" t="str">
        <f>[1]logbook_release_forR!$G213</f>
        <v>NA</v>
      </c>
      <c r="G196">
        <f>IF([2]species_comp_Region2_forR!$H333&gt;49,[2]species_comp_Region2_forR!$Z333,[2]species_comp_Region2_forR!$AB333)</f>
        <v>0.87511098499999995</v>
      </c>
      <c r="H196">
        <f>IF([2]species_comp_Region2_forR!$H333&gt;49,[2]species_comp_Region2_forR!$AA333,[2]species_comp_Region2_forR!$AC333)</f>
        <v>3.7686799999999998E-4</v>
      </c>
      <c r="I196" s="13">
        <f t="shared" ref="I196:I201" si="266">E196*G196</f>
        <v>75.25954471</v>
      </c>
      <c r="J196">
        <f t="shared" ref="J196:J201" si="267">(E196^2)*H196</f>
        <v>2.7873157279999998</v>
      </c>
      <c r="K196">
        <f t="shared" si="231"/>
        <v>1.6695255996839342</v>
      </c>
      <c r="L196" s="6">
        <f t="shared" si="232"/>
        <v>3.2722701753805108</v>
      </c>
      <c r="N196" s="2">
        <f>'rockfish release'!O195</f>
        <v>922.10699927560518</v>
      </c>
      <c r="O196">
        <f>'rockfish release'!P195</f>
        <v>691860.23005387664</v>
      </c>
      <c r="P196" s="29">
        <v>0.15778043999999999</v>
      </c>
      <c r="Q196" s="29">
        <v>6.0110550000000004E-3</v>
      </c>
      <c r="T196" s="13">
        <f t="shared" si="265"/>
        <v>145.49044807278466</v>
      </c>
      <c r="U196" s="14">
        <f t="shared" si="239"/>
        <v>26493.527872159564</v>
      </c>
      <c r="V196">
        <f t="shared" si="233"/>
        <v>162.76832576444215</v>
      </c>
      <c r="W196" s="6">
        <f t="shared" si="234"/>
        <v>319.02591849830662</v>
      </c>
      <c r="Y196" s="13">
        <f t="shared" si="229"/>
        <v>220.74999278278466</v>
      </c>
      <c r="Z196">
        <f t="shared" si="230"/>
        <v>26496.315187887565</v>
      </c>
      <c r="AA196">
        <f t="shared" si="235"/>
        <v>162.7768877571001</v>
      </c>
      <c r="AB196" s="6">
        <f t="shared" si="236"/>
        <v>319.0427000039162</v>
      </c>
      <c r="AC196" s="14">
        <f t="shared" si="228"/>
        <v>0.73738116910051543</v>
      </c>
    </row>
    <row r="197" spans="1:29" x14ac:dyDescent="0.3">
      <c r="A197" t="str">
        <f>'rockfish release'!A196</f>
        <v>SC</v>
      </c>
      <c r="B197">
        <f>'rockfish release'!B196</f>
        <v>2001</v>
      </c>
      <c r="C197" t="str">
        <f>'rockfish release'!C196</f>
        <v>PWSO</v>
      </c>
      <c r="D197">
        <f>'rockfish release'!D196</f>
        <v>1756</v>
      </c>
      <c r="E197">
        <f>[1]logbook_release_forR!$F214</f>
        <v>94</v>
      </c>
      <c r="F197" t="str">
        <f>[1]logbook_release_forR!$G214</f>
        <v>NA</v>
      </c>
      <c r="G197">
        <f>IF([2]species_comp_Region2_forR!$H334&gt;49,[2]species_comp_Region2_forR!$Z334,[2]species_comp_Region2_forR!$AB334)</f>
        <v>0.81360226899999999</v>
      </c>
      <c r="H197">
        <f>IF([2]species_comp_Region2_forR!$H334&gt;49,[2]species_comp_Region2_forR!$AA334,[2]species_comp_Region2_forR!$AC334)</f>
        <v>5.5146800000000005E-4</v>
      </c>
      <c r="I197" s="13">
        <f t="shared" si="266"/>
        <v>76.478613285999998</v>
      </c>
      <c r="J197">
        <f t="shared" si="267"/>
        <v>4.8727712480000003</v>
      </c>
      <c r="K197">
        <f t="shared" si="231"/>
        <v>2.207435445941738</v>
      </c>
      <c r="L197" s="6">
        <f t="shared" si="232"/>
        <v>4.3265734740458068</v>
      </c>
      <c r="N197" s="2">
        <f>'rockfish release'!O196</f>
        <v>922.10699927560518</v>
      </c>
      <c r="O197">
        <f>'rockfish release'!P196</f>
        <v>691860.23005387664</v>
      </c>
      <c r="P197">
        <f>IF([2]species_comp_Region2_forR!$D361&gt;49,[2]species_comp_Region2_forR!$J361,[2]species_comp_Region2_forR!$L361)</f>
        <v>0.348890796</v>
      </c>
      <c r="Q197">
        <f>IF([2]species_comp_Region2_forR!$D361&gt;49,[2]species_comp_Region2_forR!$K361,[2]species_comp_Region2_forR!$M361)</f>
        <v>4.454235E-3</v>
      </c>
      <c r="T197" s="13">
        <f t="shared" si="265"/>
        <v>321.71464497443731</v>
      </c>
      <c r="U197" s="14">
        <f t="shared" si="239"/>
        <v>91085.600364995349</v>
      </c>
      <c r="V197">
        <f t="shared" si="233"/>
        <v>301.80391045345215</v>
      </c>
      <c r="W197" s="6">
        <f t="shared" si="234"/>
        <v>591.5356644887662</v>
      </c>
      <c r="Y197" s="13">
        <f t="shared" si="229"/>
        <v>398.19325826043729</v>
      </c>
      <c r="Z197">
        <f t="shared" si="230"/>
        <v>91090.473136243352</v>
      </c>
      <c r="AA197">
        <f t="shared" si="235"/>
        <v>301.81198308921296</v>
      </c>
      <c r="AB197" s="6">
        <f t="shared" si="236"/>
        <v>591.55148685485744</v>
      </c>
      <c r="AC197" s="14">
        <f t="shared" si="228"/>
        <v>0.75795352339143218</v>
      </c>
    </row>
    <row r="198" spans="1:29" x14ac:dyDescent="0.3">
      <c r="A198" t="str">
        <f>'rockfish release'!A197</f>
        <v>SC</v>
      </c>
      <c r="B198">
        <f>'rockfish release'!B197</f>
        <v>2002</v>
      </c>
      <c r="C198" t="str">
        <f>'rockfish release'!C197</f>
        <v>PWSO</v>
      </c>
      <c r="D198">
        <f>'rockfish release'!D197</f>
        <v>1719</v>
      </c>
      <c r="E198">
        <f>[1]logbook_release_forR!$F215</f>
        <v>176</v>
      </c>
      <c r="F198" t="str">
        <f>[1]logbook_release_forR!$G215</f>
        <v>NA</v>
      </c>
      <c r="G198">
        <f>IF([2]species_comp_Region2_forR!$H335&gt;49,[2]species_comp_Region2_forR!$Z335,[2]species_comp_Region2_forR!$AB335)</f>
        <v>0.88427394800000003</v>
      </c>
      <c r="H198">
        <f>IF([2]species_comp_Region2_forR!$H335&gt;49,[2]species_comp_Region2_forR!$AA335,[2]species_comp_Region2_forR!$AC335)</f>
        <v>3.61603E-4</v>
      </c>
      <c r="I198" s="13">
        <f t="shared" si="266"/>
        <v>155.63221484800002</v>
      </c>
      <c r="J198">
        <f t="shared" si="267"/>
        <v>11.201014528</v>
      </c>
      <c r="K198">
        <f t="shared" si="231"/>
        <v>3.346791676815275</v>
      </c>
      <c r="L198" s="6">
        <f t="shared" si="232"/>
        <v>6.5597116865579386</v>
      </c>
      <c r="N198" s="2">
        <f>'rockfish release'!O197</f>
        <v>902.67763767355655</v>
      </c>
      <c r="O198">
        <f>'rockfish release'!P197</f>
        <v>663011.55467626557</v>
      </c>
      <c r="P198" s="29">
        <v>0.15778043999999999</v>
      </c>
      <c r="Q198" s="29">
        <v>6.0110550000000004E-3</v>
      </c>
      <c r="T198" s="13">
        <f t="shared" si="265"/>
        <v>142.42487485029432</v>
      </c>
      <c r="U198" s="14">
        <f t="shared" si="239"/>
        <v>25388.820372015929</v>
      </c>
      <c r="V198">
        <f t="shared" si="233"/>
        <v>159.33869703250346</v>
      </c>
      <c r="W198" s="6">
        <f t="shared" si="234"/>
        <v>312.30384618370675</v>
      </c>
      <c r="Y198" s="13">
        <f t="shared" si="229"/>
        <v>298.05708969829436</v>
      </c>
      <c r="Z198">
        <f t="shared" si="230"/>
        <v>25400.021386543929</v>
      </c>
      <c r="AA198">
        <f t="shared" si="235"/>
        <v>159.37384160063385</v>
      </c>
      <c r="AB198" s="6">
        <f t="shared" si="236"/>
        <v>312.37272953724232</v>
      </c>
      <c r="AC198" s="14">
        <f t="shared" si="228"/>
        <v>0.53470911147243172</v>
      </c>
    </row>
    <row r="199" spans="1:29" x14ac:dyDescent="0.3">
      <c r="A199" t="str">
        <f>'rockfish release'!A198</f>
        <v>SC</v>
      </c>
      <c r="B199">
        <f>'rockfish release'!B198</f>
        <v>2003</v>
      </c>
      <c r="C199" t="str">
        <f>'rockfish release'!C198</f>
        <v>PWSO</v>
      </c>
      <c r="D199">
        <f>'rockfish release'!D198</f>
        <v>1548</v>
      </c>
      <c r="E199">
        <f>[1]logbook_release_forR!$F216</f>
        <v>176</v>
      </c>
      <c r="F199" t="str">
        <f>[1]logbook_release_forR!$G216</f>
        <v>NA</v>
      </c>
      <c r="G199">
        <f>IF([2]species_comp_Region2_forR!$H336&gt;49,[2]species_comp_Region2_forR!$Z336,[2]species_comp_Region2_forR!$AB336)</f>
        <v>0.84754753500000002</v>
      </c>
      <c r="H199">
        <f>IF([2]species_comp_Region2_forR!$H336&gt;49,[2]species_comp_Region2_forR!$AA336,[2]species_comp_Region2_forR!$AC336)</f>
        <v>4.5021200000000002E-4</v>
      </c>
      <c r="I199" s="13">
        <f t="shared" si="266"/>
        <v>149.16836616000001</v>
      </c>
      <c r="J199">
        <f t="shared" si="267"/>
        <v>13.945766912</v>
      </c>
      <c r="K199">
        <f t="shared" si="231"/>
        <v>3.7344031533834157</v>
      </c>
      <c r="L199" s="6">
        <f t="shared" si="232"/>
        <v>7.3194301806314943</v>
      </c>
      <c r="N199" s="2">
        <f>'rockfish release'!O198</f>
        <v>812.88247999922396</v>
      </c>
      <c r="O199">
        <f>'rockfish release'!P198</f>
        <v>537664.36867253203</v>
      </c>
      <c r="P199">
        <f>IF([2]species_comp_Region2_forR!$D363&gt;49,[2]species_comp_Region2_forR!$J363,[2]species_comp_Region2_forR!$L363)</f>
        <v>7.0760806999999995E-2</v>
      </c>
      <c r="Q199">
        <f>IF([2]species_comp_Region2_forR!$D363&gt;49,[2]species_comp_Region2_forR!$K363,[2]species_comp_Region2_forR!$M363)</f>
        <v>1.0958949999999999E-3</v>
      </c>
      <c r="T199" s="13">
        <f t="shared" si="265"/>
        <v>57.520220280906443</v>
      </c>
      <c r="U199" s="14">
        <f t="shared" si="239"/>
        <v>4005.5017742902796</v>
      </c>
      <c r="V199">
        <f t="shared" si="233"/>
        <v>63.289033602120043</v>
      </c>
      <c r="W199" s="6">
        <f t="shared" si="234"/>
        <v>124.04650586015528</v>
      </c>
      <c r="Y199" s="13">
        <f t="shared" si="229"/>
        <v>206.68858644090645</v>
      </c>
      <c r="Z199">
        <f t="shared" si="230"/>
        <v>4019.4475412022798</v>
      </c>
      <c r="AA199">
        <f t="shared" si="235"/>
        <v>63.399113094760878</v>
      </c>
      <c r="AB199" s="6">
        <f t="shared" si="236"/>
        <v>124.26226166573132</v>
      </c>
      <c r="AC199" s="14">
        <f t="shared" si="228"/>
        <v>0.30673736845593591</v>
      </c>
    </row>
    <row r="200" spans="1:29" x14ac:dyDescent="0.3">
      <c r="A200" t="str">
        <f>'rockfish release'!A199</f>
        <v>SC</v>
      </c>
      <c r="B200">
        <f>'rockfish release'!B199</f>
        <v>2004</v>
      </c>
      <c r="C200" t="str">
        <f>'rockfish release'!C199</f>
        <v>PWSO</v>
      </c>
      <c r="D200">
        <f>'rockfish release'!D199</f>
        <v>1830</v>
      </c>
      <c r="E200">
        <f>[1]logbook_release_forR!$F217</f>
        <v>168</v>
      </c>
      <c r="F200" t="str">
        <f>[1]logbook_release_forR!$G217</f>
        <v>NA</v>
      </c>
      <c r="G200">
        <f>IF([2]species_comp_Region2_forR!$H337&gt;49,[2]species_comp_Region2_forR!$Z337,[2]species_comp_Region2_forR!$AB337)</f>
        <v>0.87092449199999999</v>
      </c>
      <c r="H200">
        <f>IF([2]species_comp_Region2_forR!$H337&gt;49,[2]species_comp_Region2_forR!$AA337,[2]species_comp_Region2_forR!$AC337)</f>
        <v>3.6617300000000002E-4</v>
      </c>
      <c r="I200" s="13">
        <f t="shared" si="266"/>
        <v>146.315314656</v>
      </c>
      <c r="J200">
        <f t="shared" si="267"/>
        <v>10.334866752</v>
      </c>
      <c r="K200">
        <f t="shared" si="231"/>
        <v>3.2147887569792202</v>
      </c>
      <c r="L200" s="6">
        <f t="shared" si="232"/>
        <v>6.3009859636792713</v>
      </c>
      <c r="N200" s="2">
        <f>'rockfish release'!O199</f>
        <v>960.96572247970244</v>
      </c>
      <c r="O200">
        <f>'rockfish release'!P199</f>
        <v>751400.57532243093</v>
      </c>
      <c r="P200">
        <f>IF([2]species_comp_Region2_forR!$D364&gt;49,[2]species_comp_Region2_forR!$J364,[2]species_comp_Region2_forR!$L364)</f>
        <v>7.6303002999999994E-2</v>
      </c>
      <c r="Q200">
        <f>IF([2]species_comp_Region2_forR!$D364&gt;49,[2]species_comp_Region2_forR!$K364,[2]species_comp_Region2_forR!$M364)</f>
        <v>1.305201E-3</v>
      </c>
      <c r="T200" s="13">
        <f t="shared" si="265"/>
        <v>73.324570405265902</v>
      </c>
      <c r="U200" s="14">
        <f t="shared" si="239"/>
        <v>6560.7888854041557</v>
      </c>
      <c r="V200">
        <f t="shared" si="233"/>
        <v>80.998696812999128</v>
      </c>
      <c r="W200" s="6">
        <f t="shared" si="234"/>
        <v>158.75744575347829</v>
      </c>
      <c r="Y200" s="13">
        <f t="shared" si="229"/>
        <v>219.63988506126589</v>
      </c>
      <c r="Z200">
        <f t="shared" si="230"/>
        <v>6571.1237521561561</v>
      </c>
      <c r="AA200">
        <f t="shared" si="235"/>
        <v>81.062468209129662</v>
      </c>
      <c r="AB200" s="6">
        <f t="shared" si="236"/>
        <v>158.88243768989415</v>
      </c>
      <c r="AC200" s="14">
        <f t="shared" si="228"/>
        <v>0.36906988995426887</v>
      </c>
    </row>
    <row r="201" spans="1:29" x14ac:dyDescent="0.3">
      <c r="A201" t="str">
        <f>'rockfish release'!A200</f>
        <v>SC</v>
      </c>
      <c r="B201">
        <f>'rockfish release'!B200</f>
        <v>2005</v>
      </c>
      <c r="C201" t="str">
        <f>'rockfish release'!C200</f>
        <v>PWSO</v>
      </c>
      <c r="D201">
        <f>'rockfish release'!D200</f>
        <v>1432</v>
      </c>
      <c r="E201">
        <f>[1]logbook_release_forR!$F218</f>
        <v>103</v>
      </c>
      <c r="F201" t="str">
        <f>[1]logbook_release_forR!$G218</f>
        <v>NA</v>
      </c>
      <c r="G201">
        <f>IF([2]species_comp_Region2_forR!$H338&gt;49,[2]species_comp_Region2_forR!$Z338,[2]species_comp_Region2_forR!$AB338)</f>
        <v>0.71818884400000005</v>
      </c>
      <c r="H201">
        <f>IF([2]species_comp_Region2_forR!$H338&gt;49,[2]species_comp_Region2_forR!$AA338,[2]species_comp_Region2_forR!$AC338)</f>
        <v>1.9649870000000001E-3</v>
      </c>
      <c r="I201" s="13">
        <f t="shared" si="266"/>
        <v>73.973450932000006</v>
      </c>
      <c r="J201">
        <f t="shared" si="267"/>
        <v>20.846547083000001</v>
      </c>
      <c r="K201">
        <f t="shared" si="231"/>
        <v>4.5658019101796343</v>
      </c>
      <c r="L201" s="6">
        <f t="shared" si="232"/>
        <v>8.9489717439520824</v>
      </c>
      <c r="N201" s="2">
        <f>'rockfish release'!O200</f>
        <v>751.96880578739592</v>
      </c>
      <c r="O201">
        <f>'rockfish release'!P200</f>
        <v>460103.33344381273</v>
      </c>
      <c r="P201">
        <f>IF([2]species_comp_Region2_forR!$D365&gt;49,[2]species_comp_Region2_forR!$J365,[2]species_comp_Region2_forR!$L365)</f>
        <v>7.7582278000000005E-2</v>
      </c>
      <c r="Q201">
        <f>IF([2]species_comp_Region2_forR!$D365&gt;49,[2]species_comp_Region2_forR!$K365,[2]species_comp_Region2_forR!$M365)</f>
        <v>1.233849E-3</v>
      </c>
      <c r="T201" s="13">
        <f t="shared" si="265"/>
        <v>58.339452937925763</v>
      </c>
      <c r="U201" s="14">
        <f t="shared" si="239"/>
        <v>4034.7531970501273</v>
      </c>
      <c r="V201">
        <f t="shared" si="233"/>
        <v>63.519707154946232</v>
      </c>
      <c r="W201" s="6">
        <f t="shared" si="234"/>
        <v>124.49862602369461</v>
      </c>
      <c r="Y201" s="13">
        <f t="shared" si="229"/>
        <v>132.31290386992578</v>
      </c>
      <c r="Z201">
        <f t="shared" si="230"/>
        <v>4055.5997441331274</v>
      </c>
      <c r="AA201">
        <f t="shared" si="235"/>
        <v>63.683590854576721</v>
      </c>
      <c r="AB201" s="6">
        <f t="shared" si="236"/>
        <v>124.81983807497038</v>
      </c>
      <c r="AC201" s="14">
        <f t="shared" si="228"/>
        <v>0.48131050707784945</v>
      </c>
    </row>
    <row r="202" spans="1:29" x14ac:dyDescent="0.3">
      <c r="A202" t="str">
        <f>'rockfish release'!A201</f>
        <v>SC</v>
      </c>
      <c r="B202">
        <f>'rockfish release'!B201</f>
        <v>2006</v>
      </c>
      <c r="C202" t="str">
        <f>'rockfish release'!C201</f>
        <v>PWSO</v>
      </c>
      <c r="D202">
        <f>'rockfish release'!D201</f>
        <v>1336</v>
      </c>
      <c r="E202">
        <f>[1]logbook_release_forR!$F219</f>
        <v>213</v>
      </c>
      <c r="F202">
        <f>[1]logbook_release_forR!$G219</f>
        <v>166</v>
      </c>
      <c r="I202" s="13">
        <f t="shared" si="238"/>
        <v>166</v>
      </c>
      <c r="J202">
        <f t="shared" si="237"/>
        <v>0</v>
      </c>
      <c r="K202">
        <f t="shared" si="231"/>
        <v>0</v>
      </c>
      <c r="L202" s="6">
        <f t="shared" si="232"/>
        <v>0</v>
      </c>
      <c r="N202" s="2">
        <f>'rockfish release'!O201</f>
        <v>701.55748919829648</v>
      </c>
      <c r="O202">
        <f>'rockfish release'!P201</f>
        <v>400481.31663850986</v>
      </c>
      <c r="P202" s="29">
        <v>0.15778043999999999</v>
      </c>
      <c r="Q202" s="29">
        <v>6.0110550000000004E-3</v>
      </c>
      <c r="T202" s="13">
        <f t="shared" si="265"/>
        <v>110.69204933100247</v>
      </c>
      <c r="U202" s="14">
        <f t="shared" si="239"/>
        <v>15335.702882958434</v>
      </c>
      <c r="V202">
        <f t="shared" si="233"/>
        <v>123.83740502351635</v>
      </c>
      <c r="W202" s="6">
        <f t="shared" si="234"/>
        <v>242.72131384609204</v>
      </c>
      <c r="Y202" s="13">
        <f t="shared" si="229"/>
        <v>276.69204933100247</v>
      </c>
      <c r="Z202">
        <f t="shared" si="230"/>
        <v>15335.702882958434</v>
      </c>
      <c r="AA202">
        <f t="shared" si="235"/>
        <v>123.83740502351635</v>
      </c>
      <c r="AB202" s="6">
        <f t="shared" si="236"/>
        <v>242.72131384609204</v>
      </c>
      <c r="AC202" s="14">
        <f t="shared" si="228"/>
        <v>0.44756401683003028</v>
      </c>
    </row>
    <row r="203" spans="1:29" x14ac:dyDescent="0.3">
      <c r="A203" t="str">
        <f>'rockfish release'!A202</f>
        <v>SC</v>
      </c>
      <c r="B203">
        <f>'rockfish release'!B202</f>
        <v>2007</v>
      </c>
      <c r="C203" t="str">
        <f>'rockfish release'!C202</f>
        <v>PWSO</v>
      </c>
      <c r="D203">
        <f>'rockfish release'!D202</f>
        <v>925</v>
      </c>
      <c r="E203">
        <f>[1]logbook_release_forR!$F220</f>
        <v>247</v>
      </c>
      <c r="F203">
        <f>[1]logbook_release_forR!$G220</f>
        <v>217</v>
      </c>
      <c r="I203" s="13">
        <f t="shared" si="238"/>
        <v>217</v>
      </c>
      <c r="J203">
        <f t="shared" si="237"/>
        <v>0</v>
      </c>
      <c r="K203">
        <f t="shared" si="231"/>
        <v>0</v>
      </c>
      <c r="L203" s="6">
        <f t="shared" si="232"/>
        <v>0</v>
      </c>
      <c r="N203" s="2">
        <f>'rockfish release'!O202</f>
        <v>485.73404005121574</v>
      </c>
      <c r="O203">
        <f>'rockfish release'!P202</f>
        <v>191978.59513877839</v>
      </c>
      <c r="P203" s="29">
        <v>0.15778043999999999</v>
      </c>
      <c r="Q203" s="29">
        <v>6.0110550000000004E-3</v>
      </c>
      <c r="T203" s="13">
        <f t="shared" si="265"/>
        <v>76.639330562258436</v>
      </c>
      <c r="U203" s="14">
        <f t="shared" si="239"/>
        <v>7351.4707743371664</v>
      </c>
      <c r="V203">
        <f t="shared" si="233"/>
        <v>85.740718298467542</v>
      </c>
      <c r="W203" s="6">
        <f t="shared" si="234"/>
        <v>168.05180786499639</v>
      </c>
      <c r="Y203" s="13">
        <f t="shared" si="229"/>
        <v>293.63933056225846</v>
      </c>
      <c r="Z203">
        <f t="shared" si="230"/>
        <v>7351.4707743371664</v>
      </c>
      <c r="AA203">
        <f t="shared" si="235"/>
        <v>85.740718298467542</v>
      </c>
      <c r="AB203" s="6">
        <f t="shared" si="236"/>
        <v>168.05180786499639</v>
      </c>
      <c r="AC203" s="14">
        <f t="shared" si="228"/>
        <v>0.29199330394294198</v>
      </c>
    </row>
    <row r="204" spans="1:29" x14ac:dyDescent="0.3">
      <c r="A204" t="str">
        <f>'rockfish release'!A203</f>
        <v>SC</v>
      </c>
      <c r="B204">
        <f>'rockfish release'!B203</f>
        <v>2008</v>
      </c>
      <c r="C204" t="str">
        <f>'rockfish release'!C203</f>
        <v>PWSO</v>
      </c>
      <c r="D204">
        <f>'rockfish release'!D203</f>
        <v>962</v>
      </c>
      <c r="E204">
        <f>[1]logbook_release_forR!$F221</f>
        <v>225</v>
      </c>
      <c r="F204">
        <f>[1]logbook_release_forR!$G221</f>
        <v>191</v>
      </c>
      <c r="I204" s="13">
        <f t="shared" si="238"/>
        <v>191</v>
      </c>
      <c r="J204">
        <f t="shared" si="237"/>
        <v>0</v>
      </c>
      <c r="K204">
        <f t="shared" si="231"/>
        <v>0</v>
      </c>
      <c r="L204" s="6">
        <f t="shared" si="232"/>
        <v>0</v>
      </c>
      <c r="N204" s="2">
        <f>'rockfish release'!O203</f>
        <v>505.16340165326437</v>
      </c>
      <c r="O204">
        <f>'rockfish release'!P203</f>
        <v>207644.0485021027</v>
      </c>
      <c r="P204" s="29">
        <v>0.15778043999999999</v>
      </c>
      <c r="Q204" s="29">
        <v>6.0110550000000004E-3</v>
      </c>
      <c r="T204" s="13">
        <f t="shared" si="265"/>
        <v>79.70490378474878</v>
      </c>
      <c r="U204" s="14">
        <f t="shared" si="239"/>
        <v>7951.3507895230787</v>
      </c>
      <c r="V204">
        <f t="shared" si="233"/>
        <v>89.170347030406234</v>
      </c>
      <c r="W204" s="6">
        <f t="shared" si="234"/>
        <v>174.7738801795962</v>
      </c>
      <c r="Y204" s="13">
        <f t="shared" si="229"/>
        <v>270.70490378474881</v>
      </c>
      <c r="Z204">
        <f t="shared" si="230"/>
        <v>7951.3507895230787</v>
      </c>
      <c r="AA204">
        <f t="shared" si="235"/>
        <v>89.170347030406234</v>
      </c>
      <c r="AB204" s="6">
        <f t="shared" si="236"/>
        <v>174.7738801795962</v>
      </c>
      <c r="AC204" s="14">
        <f t="shared" si="228"/>
        <v>0.32940056047640015</v>
      </c>
    </row>
    <row r="205" spans="1:29" x14ac:dyDescent="0.3">
      <c r="A205" t="str">
        <f>'rockfish release'!A204</f>
        <v>SC</v>
      </c>
      <c r="B205">
        <f>'rockfish release'!B204</f>
        <v>2009</v>
      </c>
      <c r="C205" t="str">
        <f>'rockfish release'!C204</f>
        <v>PWSO</v>
      </c>
      <c r="D205">
        <f>'rockfish release'!D204</f>
        <v>1119</v>
      </c>
      <c r="E205">
        <f>[1]logbook_release_forR!$F222</f>
        <v>232</v>
      </c>
      <c r="F205">
        <f>[1]logbook_release_forR!$G222</f>
        <v>200</v>
      </c>
      <c r="I205" s="13">
        <f t="shared" si="238"/>
        <v>200</v>
      </c>
      <c r="J205">
        <f t="shared" si="237"/>
        <v>0</v>
      </c>
      <c r="K205">
        <f t="shared" si="231"/>
        <v>0</v>
      </c>
      <c r="L205" s="6">
        <f t="shared" si="232"/>
        <v>0</v>
      </c>
      <c r="N205" s="2">
        <f>'rockfish release'!O204</f>
        <v>587.60690899168708</v>
      </c>
      <c r="O205">
        <f>'rockfish release'!P204</f>
        <v>280950.31078751542</v>
      </c>
      <c r="P205">
        <v>0.19363633899999999</v>
      </c>
      <c r="Q205">
        <v>1.577185E-3</v>
      </c>
      <c r="T205" s="13">
        <f t="shared" si="265"/>
        <v>113.78205062825646</v>
      </c>
      <c r="U205" s="14">
        <f t="shared" si="239"/>
        <v>11521.9248489808</v>
      </c>
      <c r="V205">
        <f t="shared" si="233"/>
        <v>107.34022940622403</v>
      </c>
      <c r="W205" s="6">
        <f t="shared" si="234"/>
        <v>210.38684963619909</v>
      </c>
      <c r="Y205" s="13">
        <f t="shared" si="229"/>
        <v>313.78205062825646</v>
      </c>
      <c r="Z205">
        <f t="shared" si="230"/>
        <v>11521.9248489808</v>
      </c>
      <c r="AA205">
        <f t="shared" si="235"/>
        <v>107.34022940622403</v>
      </c>
      <c r="AB205" s="6">
        <f t="shared" si="236"/>
        <v>210.38684963619909</v>
      </c>
      <c r="AC205" s="14">
        <f t="shared" si="228"/>
        <v>0.34208530791135672</v>
      </c>
    </row>
    <row r="206" spans="1:29" x14ac:dyDescent="0.3">
      <c r="A206" t="str">
        <f>'rockfish release'!A205</f>
        <v>SC</v>
      </c>
      <c r="B206">
        <f>'rockfish release'!B205</f>
        <v>2010</v>
      </c>
      <c r="C206" t="str">
        <f>'rockfish release'!C205</f>
        <v>PWSO</v>
      </c>
      <c r="D206">
        <f>'rockfish release'!D205</f>
        <v>810</v>
      </c>
      <c r="E206">
        <f>[1]logbook_release_forR!$F223</f>
        <v>320</v>
      </c>
      <c r="F206">
        <f>[1]logbook_release_forR!$G223</f>
        <v>257</v>
      </c>
      <c r="I206" s="13">
        <f t="shared" si="238"/>
        <v>257</v>
      </c>
      <c r="J206">
        <f t="shared" si="237"/>
        <v>0</v>
      </c>
      <c r="K206">
        <f t="shared" si="231"/>
        <v>0</v>
      </c>
      <c r="L206" s="6">
        <f t="shared" si="232"/>
        <v>0</v>
      </c>
      <c r="N206" s="2">
        <f>'rockfish release'!O205</f>
        <v>425.34548372052404</v>
      </c>
      <c r="O206">
        <f>'rockfish release'!P205</f>
        <v>147210.70126580278</v>
      </c>
      <c r="P206">
        <v>0.11916523599999999</v>
      </c>
      <c r="Q206">
        <v>1.029067E-3</v>
      </c>
      <c r="T206" s="13">
        <f t="shared" si="265"/>
        <v>50.686394949090406</v>
      </c>
      <c r="U206" s="14">
        <f t="shared" si="239"/>
        <v>2428.1112141130793</v>
      </c>
      <c r="V206">
        <f t="shared" si="233"/>
        <v>49.275868476497493</v>
      </c>
      <c r="W206" s="6">
        <f t="shared" si="234"/>
        <v>96.580702213935083</v>
      </c>
      <c r="Y206" s="13">
        <f t="shared" si="229"/>
        <v>307.68639494909041</v>
      </c>
      <c r="Z206">
        <f t="shared" si="230"/>
        <v>2428.1112141130793</v>
      </c>
      <c r="AA206">
        <f t="shared" si="235"/>
        <v>49.275868476497493</v>
      </c>
      <c r="AB206" s="6">
        <f t="shared" si="236"/>
        <v>96.580702213935083</v>
      </c>
      <c r="AC206" s="14">
        <f t="shared" si="228"/>
        <v>0.16014965005082737</v>
      </c>
    </row>
    <row r="207" spans="1:29" x14ac:dyDescent="0.3">
      <c r="A207" t="str">
        <f>'rockfish release'!A206</f>
        <v>SC</v>
      </c>
      <c r="B207">
        <f>'rockfish release'!B206</f>
        <v>2011</v>
      </c>
      <c r="C207" t="str">
        <f>'rockfish release'!C206</f>
        <v>PWSO</v>
      </c>
      <c r="D207">
        <f>'rockfish release'!D206</f>
        <v>594</v>
      </c>
      <c r="E207">
        <f>[1]logbook_release_forR!$F224</f>
        <v>185</v>
      </c>
      <c r="F207">
        <f>[1]logbook_release_forR!$G224</f>
        <v>115</v>
      </c>
      <c r="I207" s="13">
        <f t="shared" si="238"/>
        <v>115</v>
      </c>
      <c r="J207">
        <f t="shared" si="237"/>
        <v>0</v>
      </c>
      <c r="K207">
        <f t="shared" si="231"/>
        <v>0</v>
      </c>
      <c r="L207" s="6">
        <f t="shared" si="232"/>
        <v>0</v>
      </c>
      <c r="N207" s="2">
        <f>'rockfish release'!O206</f>
        <v>725.36287845546281</v>
      </c>
      <c r="O207">
        <f>'rockfish release'!P206</f>
        <v>641484.02636759693</v>
      </c>
      <c r="P207">
        <v>0.119794738</v>
      </c>
      <c r="Q207">
        <v>7.6408699999999999E-4</v>
      </c>
      <c r="T207" s="13">
        <f t="shared" si="265"/>
        <v>86.894655979498012</v>
      </c>
      <c r="U207" s="14">
        <f t="shared" si="239"/>
        <v>10097.970634174771</v>
      </c>
      <c r="V207">
        <f t="shared" si="233"/>
        <v>100.48865923165047</v>
      </c>
      <c r="W207" s="6">
        <f t="shared" si="234"/>
        <v>196.95777209403494</v>
      </c>
      <c r="Y207" s="13">
        <f t="shared" si="229"/>
        <v>201.894655979498</v>
      </c>
      <c r="Z207">
        <f t="shared" si="230"/>
        <v>10097.970634174771</v>
      </c>
      <c r="AA207">
        <f t="shared" si="235"/>
        <v>100.48865923165047</v>
      </c>
      <c r="AB207" s="6">
        <f t="shared" si="236"/>
        <v>196.95777209403494</v>
      </c>
      <c r="AC207" s="14">
        <f t="shared" si="228"/>
        <v>0.49772817781692497</v>
      </c>
    </row>
    <row r="208" spans="1:29" x14ac:dyDescent="0.3">
      <c r="A208" t="str">
        <f>'rockfish release'!A207</f>
        <v>SC</v>
      </c>
      <c r="B208">
        <f>'rockfish release'!B207</f>
        <v>2012</v>
      </c>
      <c r="C208" t="str">
        <f>'rockfish release'!C207</f>
        <v>PWSO</v>
      </c>
      <c r="D208">
        <f>'rockfish release'!D207</f>
        <v>621</v>
      </c>
      <c r="E208">
        <f>[1]logbook_release_forR!$F225</f>
        <v>119</v>
      </c>
      <c r="F208">
        <f>[1]logbook_release_forR!$G225</f>
        <v>74</v>
      </c>
      <c r="I208" s="13">
        <f t="shared" si="238"/>
        <v>74</v>
      </c>
      <c r="J208">
        <f t="shared" si="237"/>
        <v>0</v>
      </c>
      <c r="K208">
        <f t="shared" si="231"/>
        <v>0</v>
      </c>
      <c r="L208" s="6">
        <f t="shared" si="232"/>
        <v>0</v>
      </c>
      <c r="N208" s="2">
        <f>'rockfish release'!O207</f>
        <v>210.93639344262306</v>
      </c>
      <c r="O208">
        <f>'rockfish release'!P207</f>
        <v>52355.262563031181</v>
      </c>
      <c r="P208">
        <v>0.20699561999999999</v>
      </c>
      <c r="Q208">
        <v>5.8624399999999998E-4</v>
      </c>
      <c r="T208" s="13">
        <f t="shared" si="265"/>
        <v>43.66290954121969</v>
      </c>
      <c r="U208" s="14">
        <f t="shared" si="239"/>
        <v>2300.0531038226136</v>
      </c>
      <c r="V208">
        <f t="shared" si="233"/>
        <v>47.95886887555433</v>
      </c>
      <c r="W208" s="6">
        <f t="shared" si="234"/>
        <v>93.999382996086482</v>
      </c>
      <c r="Y208" s="13">
        <f t="shared" si="229"/>
        <v>117.66290954121969</v>
      </c>
      <c r="Z208">
        <f t="shared" si="230"/>
        <v>2300.0531038226136</v>
      </c>
      <c r="AA208">
        <f t="shared" si="235"/>
        <v>47.95886887555433</v>
      </c>
      <c r="AB208" s="6">
        <f t="shared" si="236"/>
        <v>93.999382996086482</v>
      </c>
      <c r="AC208" s="14">
        <f t="shared" si="228"/>
        <v>0.40759546965608029</v>
      </c>
    </row>
    <row r="209" spans="1:32" x14ac:dyDescent="0.3">
      <c r="A209" t="str">
        <f>'rockfish release'!A208</f>
        <v>SC</v>
      </c>
      <c r="B209">
        <f>'rockfish release'!B208</f>
        <v>2013</v>
      </c>
      <c r="C209" t="str">
        <f>'rockfish release'!C208</f>
        <v>PWSO</v>
      </c>
      <c r="D209">
        <f>'rockfish release'!D208</f>
        <v>604</v>
      </c>
      <c r="E209">
        <f>[1]logbook_release_forR!$F226</f>
        <v>184</v>
      </c>
      <c r="F209">
        <f>[1]logbook_release_forR!$G226</f>
        <v>89</v>
      </c>
      <c r="I209" s="13">
        <f t="shared" si="238"/>
        <v>89</v>
      </c>
      <c r="J209">
        <f t="shared" si="237"/>
        <v>0</v>
      </c>
      <c r="K209">
        <f t="shared" si="231"/>
        <v>0</v>
      </c>
      <c r="L209" s="6">
        <f t="shared" si="232"/>
        <v>0</v>
      </c>
      <c r="N209" s="2">
        <f>'rockfish release'!O208</f>
        <v>774.18622696411239</v>
      </c>
      <c r="O209">
        <f>'rockfish release'!P208</f>
        <v>1012819.9447599896</v>
      </c>
      <c r="P209">
        <v>8.3464936000000003E-2</v>
      </c>
      <c r="Q209">
        <v>2.34658E-4</v>
      </c>
      <c r="T209" s="13">
        <f t="shared" si="265"/>
        <v>64.617403885641124</v>
      </c>
      <c r="U209" s="14">
        <f t="shared" si="239"/>
        <v>7434.016281299173</v>
      </c>
      <c r="V209">
        <f t="shared" si="233"/>
        <v>86.220741595622883</v>
      </c>
      <c r="W209" s="6">
        <f t="shared" si="234"/>
        <v>168.99265352742086</v>
      </c>
      <c r="Y209" s="13">
        <f t="shared" si="229"/>
        <v>153.61740388564112</v>
      </c>
      <c r="Z209">
        <f t="shared" si="230"/>
        <v>7434.016281299173</v>
      </c>
      <c r="AA209">
        <f t="shared" si="235"/>
        <v>86.220741595622883</v>
      </c>
      <c r="AB209" s="6">
        <f t="shared" si="236"/>
        <v>168.99265352742086</v>
      </c>
      <c r="AC209" s="14">
        <f t="shared" si="228"/>
        <v>0.5612693576035761</v>
      </c>
    </row>
    <row r="210" spans="1:32" x14ac:dyDescent="0.3">
      <c r="A210" t="str">
        <f>'rockfish release'!A209</f>
        <v>SC</v>
      </c>
      <c r="B210">
        <f>'rockfish release'!B209</f>
        <v>2014</v>
      </c>
      <c r="C210" t="str">
        <f>'rockfish release'!C209</f>
        <v>PWSO</v>
      </c>
      <c r="D210">
        <f>'rockfish release'!D209</f>
        <v>794</v>
      </c>
      <c r="E210">
        <f>[1]logbook_release_forR!$F227</f>
        <v>306</v>
      </c>
      <c r="F210">
        <f>[1]logbook_release_forR!$G227</f>
        <v>222</v>
      </c>
      <c r="I210" s="13">
        <f t="shared" si="238"/>
        <v>222</v>
      </c>
      <c r="J210">
        <f t="shared" si="237"/>
        <v>0</v>
      </c>
      <c r="K210">
        <f t="shared" si="231"/>
        <v>0</v>
      </c>
      <c r="L210" s="6">
        <f t="shared" si="232"/>
        <v>0</v>
      </c>
      <c r="N210" s="2">
        <f>'rockfish release'!O209</f>
        <v>498.33045622688041</v>
      </c>
      <c r="O210">
        <f>'rockfish release'!P209</f>
        <v>389455.65517483751</v>
      </c>
      <c r="P210">
        <v>0.173590098</v>
      </c>
      <c r="Q210">
        <v>5.3729099999999996E-4</v>
      </c>
      <c r="T210" s="13">
        <f t="shared" si="265"/>
        <v>86.505232732808878</v>
      </c>
      <c r="U210" s="14">
        <f t="shared" si="239"/>
        <v>12078.348836604817</v>
      </c>
      <c r="V210">
        <f t="shared" si="233"/>
        <v>109.90154155699918</v>
      </c>
      <c r="W210" s="6">
        <f t="shared" si="234"/>
        <v>215.40702145171838</v>
      </c>
      <c r="Y210" s="13">
        <f t="shared" si="229"/>
        <v>308.50523273280885</v>
      </c>
      <c r="Z210">
        <f t="shared" si="230"/>
        <v>12078.348836604817</v>
      </c>
      <c r="AA210">
        <f t="shared" si="235"/>
        <v>109.90154155699918</v>
      </c>
      <c r="AB210" s="6">
        <f t="shared" si="236"/>
        <v>215.40702145171838</v>
      </c>
      <c r="AC210" s="14">
        <f t="shared" si="228"/>
        <v>0.35623882481171087</v>
      </c>
    </row>
    <row r="211" spans="1:32" x14ac:dyDescent="0.3">
      <c r="A211" t="str">
        <f>'rockfish release'!A210</f>
        <v>SC</v>
      </c>
      <c r="B211">
        <f>'rockfish release'!B210</f>
        <v>2015</v>
      </c>
      <c r="C211" t="str">
        <f>'rockfish release'!C210</f>
        <v>PWSO</v>
      </c>
      <c r="D211">
        <f>'rockfish release'!D210</f>
        <v>736</v>
      </c>
      <c r="E211">
        <f>[1]logbook_release_forR!$F228</f>
        <v>186</v>
      </c>
      <c r="F211">
        <f>[1]logbook_release_forR!$G228</f>
        <v>127</v>
      </c>
      <c r="I211" s="13">
        <f t="shared" si="238"/>
        <v>127</v>
      </c>
      <c r="J211">
        <f t="shared" si="237"/>
        <v>0</v>
      </c>
      <c r="K211">
        <f t="shared" si="231"/>
        <v>0</v>
      </c>
      <c r="L211" s="6">
        <f t="shared" si="232"/>
        <v>0</v>
      </c>
      <c r="N211" s="2">
        <f>'rockfish release'!O210</f>
        <v>196.13046495489243</v>
      </c>
      <c r="O211">
        <f>'rockfish release'!P210</f>
        <v>74505.083446790479</v>
      </c>
      <c r="P211">
        <v>0.147708798</v>
      </c>
      <c r="Q211">
        <v>6.2945500000000001E-4</v>
      </c>
      <c r="T211" s="13">
        <f t="shared" si="265"/>
        <v>28.970195229668285</v>
      </c>
      <c r="U211" s="14">
        <f t="shared" si="239"/>
        <v>1696.6545841176496</v>
      </c>
      <c r="V211">
        <f t="shared" si="233"/>
        <v>41.190467151000483</v>
      </c>
      <c r="W211" s="6">
        <f t="shared" si="234"/>
        <v>80.733315615960947</v>
      </c>
      <c r="Y211" s="13">
        <f t="shared" si="229"/>
        <v>155.97019522966829</v>
      </c>
      <c r="Z211">
        <f t="shared" si="230"/>
        <v>1696.6545841176496</v>
      </c>
      <c r="AA211">
        <f t="shared" si="235"/>
        <v>41.190467151000483</v>
      </c>
      <c r="AB211" s="6">
        <f t="shared" si="236"/>
        <v>80.733315615960947</v>
      </c>
      <c r="AC211" s="14">
        <f t="shared" si="228"/>
        <v>0.26409191249871133</v>
      </c>
    </row>
    <row r="212" spans="1:32" x14ac:dyDescent="0.3">
      <c r="A212" t="str">
        <f>'rockfish release'!A211</f>
        <v>SC</v>
      </c>
      <c r="B212">
        <f>'rockfish release'!B211</f>
        <v>2016</v>
      </c>
      <c r="C212" t="str">
        <f>'rockfish release'!C211</f>
        <v>PWSO</v>
      </c>
      <c r="D212">
        <f>'rockfish release'!D211</f>
        <v>1017</v>
      </c>
      <c r="E212">
        <f>[1]logbook_release_forR!$F229</f>
        <v>272</v>
      </c>
      <c r="F212">
        <f>[1]logbook_release_forR!$G229</f>
        <v>188</v>
      </c>
      <c r="I212" s="13">
        <f t="shared" ref="I212:I236" si="268">F212</f>
        <v>188</v>
      </c>
      <c r="J212">
        <f t="shared" si="237"/>
        <v>0</v>
      </c>
      <c r="K212">
        <f t="shared" si="231"/>
        <v>0</v>
      </c>
      <c r="L212" s="6">
        <f t="shared" si="232"/>
        <v>0</v>
      </c>
      <c r="N212" s="2">
        <f>'rockfish release'!O211</f>
        <v>262.79743589743589</v>
      </c>
      <c r="O212">
        <f>'rockfish release'!P211</f>
        <v>105363.49222858474</v>
      </c>
      <c r="P212">
        <v>0.22273826699999999</v>
      </c>
      <c r="Q212">
        <v>7.7984699999999996E-4</v>
      </c>
      <c r="T212" s="13">
        <f t="shared" si="265"/>
        <v>58.535045443838456</v>
      </c>
      <c r="U212" s="14">
        <f t="shared" si="239"/>
        <v>5363.3545157424433</v>
      </c>
      <c r="V212">
        <f t="shared" si="233"/>
        <v>73.234926884256822</v>
      </c>
      <c r="W212" s="6">
        <f t="shared" si="234"/>
        <v>143.54045669314337</v>
      </c>
      <c r="Y212" s="13">
        <f t="shared" si="229"/>
        <v>246.53504544383844</v>
      </c>
      <c r="Z212">
        <f t="shared" si="230"/>
        <v>5363.3545157424433</v>
      </c>
      <c r="AA212">
        <f t="shared" si="235"/>
        <v>73.234926884256822</v>
      </c>
      <c r="AB212" s="6">
        <f t="shared" si="236"/>
        <v>143.54045669314337</v>
      </c>
      <c r="AC212" s="14">
        <f t="shared" si="228"/>
        <v>0.29705686164176603</v>
      </c>
    </row>
    <row r="213" spans="1:32" x14ac:dyDescent="0.3">
      <c r="A213" t="str">
        <f>'rockfish release'!A212</f>
        <v>SC</v>
      </c>
      <c r="B213">
        <f>'rockfish release'!B212</f>
        <v>2017</v>
      </c>
      <c r="C213" t="str">
        <f>'rockfish release'!C212</f>
        <v>PWSO</v>
      </c>
      <c r="D213">
        <f>'rockfish release'!D212</f>
        <v>669</v>
      </c>
      <c r="E213">
        <f>[1]logbook_release_forR!$F230</f>
        <v>271</v>
      </c>
      <c r="F213">
        <f>[1]logbook_release_forR!$G230</f>
        <v>178</v>
      </c>
      <c r="I213" s="13">
        <f t="shared" si="268"/>
        <v>178</v>
      </c>
      <c r="J213">
        <f t="shared" si="237"/>
        <v>0</v>
      </c>
      <c r="K213">
        <f t="shared" si="231"/>
        <v>0</v>
      </c>
      <c r="L213" s="6">
        <f t="shared" si="232"/>
        <v>0</v>
      </c>
      <c r="N213" s="2">
        <f>'rockfish release'!O212</f>
        <v>403.40867389491245</v>
      </c>
      <c r="O213">
        <f>'rockfish release'!P212</f>
        <v>436676.90102633164</v>
      </c>
      <c r="P213">
        <v>0.16015768599999999</v>
      </c>
      <c r="Q213">
        <v>9.6767800000000003E-4</v>
      </c>
      <c r="T213" s="13">
        <f t="shared" si="265"/>
        <v>64.608999723337789</v>
      </c>
      <c r="U213" s="14">
        <f t="shared" si="239"/>
        <v>11781.015183739071</v>
      </c>
      <c r="V213">
        <f t="shared" si="233"/>
        <v>108.54038503588916</v>
      </c>
      <c r="W213" s="6">
        <f t="shared" si="234"/>
        <v>212.73915467034274</v>
      </c>
      <c r="Y213" s="13">
        <f t="shared" si="229"/>
        <v>242.60899972333777</v>
      </c>
      <c r="Z213">
        <f t="shared" si="230"/>
        <v>11781.015183739071</v>
      </c>
      <c r="AA213">
        <f t="shared" si="235"/>
        <v>108.54038503588916</v>
      </c>
      <c r="AB213" s="6">
        <f t="shared" si="236"/>
        <v>212.73915467034274</v>
      </c>
      <c r="AC213" s="14">
        <f t="shared" si="228"/>
        <v>0.44738812311029086</v>
      </c>
    </row>
    <row r="214" spans="1:32" x14ac:dyDescent="0.3">
      <c r="A214" t="str">
        <f>'rockfish release'!A213</f>
        <v>SC</v>
      </c>
      <c r="B214">
        <f>'rockfish release'!B213</f>
        <v>2018</v>
      </c>
      <c r="C214" t="str">
        <f>'rockfish release'!C213</f>
        <v>PWSO</v>
      </c>
      <c r="D214">
        <f>'rockfish release'!D213</f>
        <v>1046</v>
      </c>
      <c r="E214">
        <f>[1]logbook_release_forR!$F231</f>
        <v>500</v>
      </c>
      <c r="F214">
        <f>[1]logbook_release_forR!$G231</f>
        <v>355</v>
      </c>
      <c r="I214" s="13">
        <f t="shared" si="268"/>
        <v>355</v>
      </c>
      <c r="J214">
        <f t="shared" si="237"/>
        <v>0</v>
      </c>
      <c r="K214">
        <f t="shared" si="231"/>
        <v>0</v>
      </c>
      <c r="L214" s="6">
        <f t="shared" si="232"/>
        <v>0</v>
      </c>
      <c r="N214" s="2">
        <f>'rockfish release'!O213</f>
        <v>281.24095139607039</v>
      </c>
      <c r="O214">
        <f>'rockfish release'!P213</f>
        <v>349345.97169103171</v>
      </c>
      <c r="P214">
        <v>0.208137559</v>
      </c>
      <c r="Q214">
        <v>1.471574E-3</v>
      </c>
      <c r="T214" s="13">
        <f>N214*P214</f>
        <v>58.536805114415735</v>
      </c>
      <c r="U214" s="14">
        <f t="shared" si="239"/>
        <v>15764.586655385025</v>
      </c>
      <c r="V214">
        <f t="shared" si="233"/>
        <v>125.55710515691665</v>
      </c>
      <c r="W214" s="6">
        <f t="shared" si="234"/>
        <v>246.09192610755662</v>
      </c>
      <c r="Y214" s="13">
        <f t="shared" si="229"/>
        <v>413.53680511441576</v>
      </c>
      <c r="Z214">
        <f t="shared" si="230"/>
        <v>15764.586655385025</v>
      </c>
      <c r="AA214">
        <f t="shared" si="235"/>
        <v>125.55710515691665</v>
      </c>
      <c r="AB214" s="6">
        <f t="shared" si="236"/>
        <v>246.09192610755662</v>
      </c>
      <c r="AC214" s="14">
        <f t="shared" si="228"/>
        <v>0.30361772786385482</v>
      </c>
    </row>
    <row r="215" spans="1:32" x14ac:dyDescent="0.3">
      <c r="A215" t="str">
        <f>'rockfish release'!A214</f>
        <v>SC</v>
      </c>
      <c r="B215">
        <f>'rockfish release'!B214</f>
        <v>2019</v>
      </c>
      <c r="C215" t="str">
        <f>'rockfish release'!C214</f>
        <v>PWSO</v>
      </c>
      <c r="D215">
        <f>'rockfish release'!D214</f>
        <v>1837</v>
      </c>
      <c r="E215">
        <f>[1]logbook_release_forR!$F232</f>
        <v>1148</v>
      </c>
      <c r="F215">
        <f>[1]logbook_release_forR!$G232</f>
        <v>992</v>
      </c>
      <c r="I215" s="13">
        <f t="shared" si="268"/>
        <v>992</v>
      </c>
      <c r="J215">
        <f t="shared" ref="J215:J217" si="269">(E215^2)*H215</f>
        <v>0</v>
      </c>
      <c r="L215" s="6">
        <f t="shared" si="232"/>
        <v>0</v>
      </c>
      <c r="N215" s="2">
        <f>'rockfish release'!O214</f>
        <v>729.57382645803682</v>
      </c>
      <c r="O215">
        <f>'rockfish release'!P214</f>
        <v>635636.56754388998</v>
      </c>
      <c r="P215">
        <v>0.153464304</v>
      </c>
      <c r="Q215">
        <v>5.3025700000000002E-4</v>
      </c>
      <c r="T215" s="13">
        <f t="shared" ref="T215:T217" si="270">N215*P215</f>
        <v>111.96353949399941</v>
      </c>
      <c r="U215" s="14">
        <f t="shared" si="239"/>
        <v>15589.357648894875</v>
      </c>
      <c r="V215">
        <f t="shared" ref="V215" si="271">SQRT(U215)</f>
        <v>124.85734919857491</v>
      </c>
      <c r="W215" s="6">
        <f t="shared" ref="W215" si="272">(1.96*V215)</f>
        <v>244.72040442920681</v>
      </c>
      <c r="Y215" s="13">
        <f t="shared" ref="Y215:Y217" si="273">T215+I215</f>
        <v>1103.9635394939994</v>
      </c>
      <c r="Z215">
        <f t="shared" ref="Z215:Z217" si="274">U215+J215</f>
        <v>15589.357648894875</v>
      </c>
      <c r="AA215">
        <f t="shared" ref="AA215:AA217" si="275">SQRT(Z215)</f>
        <v>124.85734919857491</v>
      </c>
      <c r="AB215" s="6">
        <f t="shared" ref="AB215:AB217" si="276">(1.96*AA215)</f>
        <v>244.72040442920681</v>
      </c>
      <c r="AC215" s="14">
        <f t="shared" si="228"/>
        <v>0.1130991601912896</v>
      </c>
    </row>
    <row r="216" spans="1:32" x14ac:dyDescent="0.3">
      <c r="A216" t="str">
        <f>'rockfish release'!A215</f>
        <v>SC</v>
      </c>
      <c r="B216">
        <f>'rockfish release'!B215</f>
        <v>2020</v>
      </c>
      <c r="C216" t="str">
        <f>'rockfish release'!C215</f>
        <v>PWSO</v>
      </c>
      <c r="D216">
        <f>'rockfish release'!D215</f>
        <v>854</v>
      </c>
      <c r="E216">
        <v>402</v>
      </c>
      <c r="F216">
        <v>268</v>
      </c>
      <c r="I216" s="13">
        <f t="shared" ref="I216:I217" si="277">F216</f>
        <v>268</v>
      </c>
      <c r="J216">
        <f t="shared" si="269"/>
        <v>0</v>
      </c>
      <c r="K216">
        <f t="shared" ref="K216:K217" si="278">SQRT(J216)</f>
        <v>0</v>
      </c>
      <c r="L216" s="6">
        <f t="shared" ref="L216:L217" si="279">(1.96*K216)</f>
        <v>0</v>
      </c>
      <c r="N216" s="2">
        <f>'rockfish release'!O215</f>
        <v>412.65633074935408</v>
      </c>
      <c r="O216">
        <f>'rockfish release'!P215</f>
        <v>185736.58290941446</v>
      </c>
      <c r="P216">
        <v>0.13973998479323602</v>
      </c>
      <c r="Q216">
        <v>6.8692983681841249E-4</v>
      </c>
      <c r="T216" s="13">
        <f t="shared" si="270"/>
        <v>57.664589383747312</v>
      </c>
      <c r="U216" s="14">
        <f t="shared" si="239"/>
        <v>3871.4891859385261</v>
      </c>
      <c r="V216">
        <f t="shared" ref="V216:V217" si="280">SQRT(U216)</f>
        <v>62.221292062593221</v>
      </c>
      <c r="W216" s="6">
        <f t="shared" ref="W216:W217" si="281">(1.96*V216)</f>
        <v>121.95373244268271</v>
      </c>
      <c r="Y216" s="13">
        <f t="shared" si="273"/>
        <v>325.66458938374728</v>
      </c>
      <c r="Z216">
        <f t="shared" si="274"/>
        <v>3871.4891859385261</v>
      </c>
      <c r="AA216">
        <f t="shared" si="275"/>
        <v>62.221292062593221</v>
      </c>
      <c r="AB216" s="6">
        <f t="shared" si="276"/>
        <v>121.95373244268271</v>
      </c>
      <c r="AC216" s="14">
        <f t="shared" ref="AC216:AC217" si="282">AA216/Y216</f>
        <v>0.19105943381911469</v>
      </c>
      <c r="AE216" s="17"/>
      <c r="AF216" s="17"/>
    </row>
    <row r="217" spans="1:32" x14ac:dyDescent="0.3">
      <c r="A217" t="str">
        <f>'rockfish release'!A216</f>
        <v>SC</v>
      </c>
      <c r="B217">
        <f>'rockfish release'!B216</f>
        <v>2021</v>
      </c>
      <c r="C217" t="str">
        <f>'rockfish release'!C216</f>
        <v>PWSO</v>
      </c>
      <c r="D217">
        <f>'rockfish release'!D216</f>
        <v>734</v>
      </c>
      <c r="E217">
        <v>374</v>
      </c>
      <c r="F217">
        <v>241</v>
      </c>
      <c r="I217" s="13">
        <f t="shared" si="277"/>
        <v>241</v>
      </c>
      <c r="J217">
        <f t="shared" si="269"/>
        <v>0</v>
      </c>
      <c r="K217">
        <f t="shared" si="278"/>
        <v>0</v>
      </c>
      <c r="L217" s="6">
        <f t="shared" si="279"/>
        <v>0</v>
      </c>
      <c r="N217" s="2">
        <f>'rockfish release'!O216</f>
        <v>373.93090741593733</v>
      </c>
      <c r="O217">
        <f>'rockfish release'!P216</f>
        <v>97169.545850276685</v>
      </c>
      <c r="P217">
        <v>0.26300720732145494</v>
      </c>
      <c r="Q217">
        <v>2.3930174841780764E-3</v>
      </c>
      <c r="T217" s="13">
        <f t="shared" si="270"/>
        <v>98.346523690643195</v>
      </c>
      <c r="U217" s="14">
        <f t="shared" si="239"/>
        <v>7288.6191697258164</v>
      </c>
      <c r="V217">
        <f t="shared" si="280"/>
        <v>85.373410203211492</v>
      </c>
      <c r="W217" s="6">
        <f t="shared" si="281"/>
        <v>167.33188399829453</v>
      </c>
      <c r="Y217" s="13">
        <f t="shared" si="273"/>
        <v>339.34652369064321</v>
      </c>
      <c r="Z217">
        <f t="shared" si="274"/>
        <v>7288.6191697258164</v>
      </c>
      <c r="AA217">
        <f t="shared" si="275"/>
        <v>85.373410203211492</v>
      </c>
      <c r="AB217" s="6">
        <f t="shared" si="276"/>
        <v>167.33188399829453</v>
      </c>
      <c r="AC217" s="14">
        <f t="shared" si="282"/>
        <v>0.25158180279766185</v>
      </c>
      <c r="AE217" s="17"/>
      <c r="AF217" s="17"/>
    </row>
    <row r="218" spans="1:32" x14ac:dyDescent="0.3">
      <c r="A218" t="s">
        <v>147</v>
      </c>
      <c r="B218">
        <f>'rockfish release'!B217</f>
        <v>2022</v>
      </c>
      <c r="C218" t="str">
        <f>'rockfish release'!C217</f>
        <v>PWSO</v>
      </c>
      <c r="D218">
        <v>664</v>
      </c>
      <c r="E218">
        <v>327</v>
      </c>
      <c r="F218">
        <v>211</v>
      </c>
      <c r="I218" s="13">
        <f t="shared" ref="I218" si="283">F218</f>
        <v>211</v>
      </c>
      <c r="J218">
        <f t="shared" ref="J218" si="284">(E218^2)*H218</f>
        <v>0</v>
      </c>
      <c r="L218" s="6">
        <f t="shared" ref="L218" si="285">(1.96*K218)</f>
        <v>0</v>
      </c>
      <c r="N218" s="2">
        <f>'rockfish release'!O217</f>
        <v>532.98654708520189</v>
      </c>
      <c r="O218">
        <f>'rockfish release'!P217</f>
        <v>699615.77082737978</v>
      </c>
      <c r="P218" s="72">
        <v>0.15870998748713316</v>
      </c>
      <c r="Q218" s="72">
        <v>1.1921529228479215E-3</v>
      </c>
      <c r="T218" s="13">
        <f t="shared" ref="T218" si="286">N218*P218</f>
        <v>84.590288218702696</v>
      </c>
      <c r="U218" s="14">
        <f t="shared" si="239"/>
        <v>18795.233216371755</v>
      </c>
      <c r="V218">
        <f t="shared" ref="V218" si="287">SQRT(U218)</f>
        <v>137.09570823469184</v>
      </c>
      <c r="W218" s="6">
        <f t="shared" ref="W218" si="288">(1.96*V218)</f>
        <v>268.70758813999601</v>
      </c>
      <c r="Y218" s="13">
        <f t="shared" ref="Y218" si="289">T218+I218</f>
        <v>295.59028821870271</v>
      </c>
      <c r="Z218">
        <f t="shared" ref="Z218" si="290">U218+J218</f>
        <v>18795.233216371755</v>
      </c>
      <c r="AA218">
        <f t="shared" ref="AA218" si="291">SQRT(Z218)</f>
        <v>137.09570823469184</v>
      </c>
      <c r="AB218" s="6">
        <f t="shared" ref="AB218" si="292">(1.96*AA218)</f>
        <v>268.70758813999601</v>
      </c>
      <c r="AC218" s="14">
        <f t="shared" ref="AC218" si="293">AA218/Y218</f>
        <v>0.46380315490357665</v>
      </c>
      <c r="AE218" s="17"/>
      <c r="AF218" s="17"/>
    </row>
    <row r="219" spans="1:32" x14ac:dyDescent="0.3">
      <c r="A219" t="str">
        <f>'rockfish release'!A218</f>
        <v>SE</v>
      </c>
      <c r="B219">
        <f>'rockfish release'!B218</f>
        <v>1999</v>
      </c>
      <c r="C219" t="str">
        <f>'rockfish release'!C218</f>
        <v>CSEO</v>
      </c>
      <c r="D219">
        <f>'rockfish release'!D218</f>
        <v>8490</v>
      </c>
      <c r="E219">
        <f>[1]logbook_release_forR!F317</f>
        <v>1378</v>
      </c>
      <c r="F219" t="str">
        <f>[1]logbook_release_forR!G317</f>
        <v>NA</v>
      </c>
      <c r="G219" s="29">
        <v>0.47160923900000001</v>
      </c>
      <c r="H219" s="29">
        <v>2.4346362999999999E-2</v>
      </c>
      <c r="I219" s="13">
        <f>E219*G219</f>
        <v>649.877531342</v>
      </c>
      <c r="J219">
        <f>(E219^2)*H219</f>
        <v>46230.919158892</v>
      </c>
      <c r="K219">
        <f t="shared" si="231"/>
        <v>215.01376504515241</v>
      </c>
      <c r="L219" s="6">
        <f t="shared" si="232"/>
        <v>421.42697948849872</v>
      </c>
      <c r="N219" s="2">
        <f>'rockfish release'!O218</f>
        <v>4688.8779783601785</v>
      </c>
      <c r="O219">
        <f>'rockfish release'!P218</f>
        <v>7342918.2871000143</v>
      </c>
      <c r="P219" s="29">
        <v>0.143502775</v>
      </c>
      <c r="Q219" s="29">
        <v>1.71893E-3</v>
      </c>
      <c r="T219" s="13">
        <f t="shared" ref="T219:T237" si="294">N219*P219</f>
        <v>672.86700153107552</v>
      </c>
      <c r="U219" s="14">
        <f t="shared" si="239"/>
        <v>201626.68711899305</v>
      </c>
      <c r="V219">
        <f t="shared" si="233"/>
        <v>449.02860389845216</v>
      </c>
      <c r="W219" s="6">
        <f t="shared" si="234"/>
        <v>880.09606364096624</v>
      </c>
      <c r="Y219" s="13">
        <f t="shared" si="229"/>
        <v>1322.7445328730755</v>
      </c>
      <c r="Z219">
        <f t="shared" si="230"/>
        <v>247857.60627788506</v>
      </c>
      <c r="AA219">
        <f t="shared" si="235"/>
        <v>497.85299665451953</v>
      </c>
      <c r="AB219" s="6">
        <f t="shared" si="236"/>
        <v>975.79187344285822</v>
      </c>
      <c r="AC219" s="14">
        <f t="shared" si="228"/>
        <v>0.37637879747887132</v>
      </c>
      <c r="AE219" s="17"/>
      <c r="AF219" s="17"/>
    </row>
    <row r="220" spans="1:32" x14ac:dyDescent="0.3">
      <c r="A220" t="str">
        <f>'rockfish release'!A219</f>
        <v>SE</v>
      </c>
      <c r="B220">
        <f>'rockfish release'!B219</f>
        <v>2000</v>
      </c>
      <c r="C220" t="str">
        <f>'rockfish release'!C219</f>
        <v>CSEO</v>
      </c>
      <c r="D220">
        <f>'rockfish release'!D219</f>
        <v>6035</v>
      </c>
      <c r="E220">
        <f>[1]logbook_release_forR!F318</f>
        <v>1145</v>
      </c>
      <c r="F220" t="str">
        <f>[1]logbook_release_forR!G318</f>
        <v>NA</v>
      </c>
      <c r="G220" s="29">
        <v>0.47160923900000001</v>
      </c>
      <c r="H220" s="29">
        <v>2.4346362999999999E-2</v>
      </c>
      <c r="I220" s="13">
        <f t="shared" ref="I220:I225" si="295">E220*G220</f>
        <v>539.99257865499999</v>
      </c>
      <c r="J220">
        <f t="shared" ref="J220:J225" si="296">(E220^2)*H220</f>
        <v>31918.690552075001</v>
      </c>
      <c r="K220">
        <f t="shared" si="231"/>
        <v>178.65802683359905</v>
      </c>
      <c r="L220" s="6">
        <f t="shared" si="232"/>
        <v>350.16973259385412</v>
      </c>
      <c r="N220" s="2">
        <f>'rockfish release'!O219</f>
        <v>3333.0245700122123</v>
      </c>
      <c r="O220">
        <f>'rockfish release'!P219</f>
        <v>3710290.0674539045</v>
      </c>
      <c r="P220" s="29">
        <v>0.143502775</v>
      </c>
      <c r="Q220" s="29">
        <v>1.71893E-3</v>
      </c>
      <c r="T220" s="13">
        <f t="shared" si="294"/>
        <v>478.29827493993423</v>
      </c>
      <c r="U220" s="14">
        <f t="shared" si="239"/>
        <v>101879.5886460403</v>
      </c>
      <c r="V220">
        <f t="shared" si="233"/>
        <v>319.18582149907644</v>
      </c>
      <c r="W220" s="6">
        <f t="shared" si="234"/>
        <v>625.60421013818984</v>
      </c>
      <c r="Y220" s="13">
        <f t="shared" si="229"/>
        <v>1018.2908535949342</v>
      </c>
      <c r="Z220">
        <f t="shared" si="230"/>
        <v>133798.27919811528</v>
      </c>
      <c r="AA220">
        <f t="shared" si="235"/>
        <v>365.78447096359253</v>
      </c>
      <c r="AB220" s="6">
        <f t="shared" si="236"/>
        <v>716.93756308864135</v>
      </c>
      <c r="AC220" s="14">
        <f t="shared" si="228"/>
        <v>0.35921413776058314</v>
      </c>
      <c r="AE220" s="17"/>
      <c r="AF220" s="17"/>
    </row>
    <row r="221" spans="1:32" x14ac:dyDescent="0.3">
      <c r="A221" t="str">
        <f>'rockfish release'!A220</f>
        <v>SE</v>
      </c>
      <c r="B221">
        <f>'rockfish release'!B220</f>
        <v>2001</v>
      </c>
      <c r="C221" t="str">
        <f>'rockfish release'!C220</f>
        <v>CSEO</v>
      </c>
      <c r="D221">
        <f>'rockfish release'!D220</f>
        <v>5594</v>
      </c>
      <c r="E221">
        <f>[1]logbook_release_forR!F319</f>
        <v>1090</v>
      </c>
      <c r="F221" t="str">
        <f>[1]logbook_release_forR!G319</f>
        <v>NA</v>
      </c>
      <c r="G221" s="29">
        <v>0.47160923900000001</v>
      </c>
      <c r="H221" s="29">
        <v>2.4346362999999999E-2</v>
      </c>
      <c r="I221" s="13">
        <f t="shared" si="295"/>
        <v>514.05407050999997</v>
      </c>
      <c r="J221">
        <f t="shared" si="296"/>
        <v>28925.913880299999</v>
      </c>
      <c r="K221">
        <f t="shared" si="231"/>
        <v>170.07620021713797</v>
      </c>
      <c r="L221" s="6">
        <f t="shared" si="232"/>
        <v>333.34935242559038</v>
      </c>
      <c r="N221" s="2">
        <f>'rockfish release'!O220</f>
        <v>3089.4680107122313</v>
      </c>
      <c r="O221">
        <f>'rockfish release'!P220</f>
        <v>3187852.6489228187</v>
      </c>
      <c r="P221" s="29">
        <v>0.143502775</v>
      </c>
      <c r="Q221" s="29">
        <v>1.71893E-3</v>
      </c>
      <c r="T221" s="13">
        <f t="shared" si="294"/>
        <v>443.34723281093488</v>
      </c>
      <c r="U221" s="14">
        <f t="shared" si="239"/>
        <v>87534.157877666134</v>
      </c>
      <c r="V221">
        <f t="shared" si="233"/>
        <v>295.86172087254909</v>
      </c>
      <c r="W221" s="6">
        <f t="shared" si="234"/>
        <v>579.88897291019623</v>
      </c>
      <c r="Y221" s="13">
        <f t="shared" si="229"/>
        <v>957.40130332093486</v>
      </c>
      <c r="Z221">
        <f t="shared" si="230"/>
        <v>116460.07175796613</v>
      </c>
      <c r="AA221">
        <f t="shared" si="235"/>
        <v>341.26246754948914</v>
      </c>
      <c r="AB221" s="6">
        <f t="shared" si="236"/>
        <v>668.8744363969987</v>
      </c>
      <c r="AC221" s="14">
        <f t="shared" si="228"/>
        <v>0.35644662939746696</v>
      </c>
      <c r="AE221" s="17"/>
      <c r="AF221" s="17"/>
    </row>
    <row r="222" spans="1:32" x14ac:dyDescent="0.3">
      <c r="A222" t="str">
        <f>'rockfish release'!A221</f>
        <v>SE</v>
      </c>
      <c r="B222">
        <f>'rockfish release'!B221</f>
        <v>2002</v>
      </c>
      <c r="C222" t="str">
        <f>'rockfish release'!C221</f>
        <v>CSEO</v>
      </c>
      <c r="D222">
        <f>'rockfish release'!D221</f>
        <v>6354</v>
      </c>
      <c r="E222">
        <f>[1]logbook_release_forR!F320</f>
        <v>1316</v>
      </c>
      <c r="F222" t="str">
        <f>[1]logbook_release_forR!G320</f>
        <v>NA</v>
      </c>
      <c r="G222" s="29">
        <v>0.47160923900000001</v>
      </c>
      <c r="H222" s="29">
        <v>2.4346362999999999E-2</v>
      </c>
      <c r="I222" s="13">
        <f t="shared" si="295"/>
        <v>620.63775852399999</v>
      </c>
      <c r="J222">
        <f t="shared" si="296"/>
        <v>42164.394839727996</v>
      </c>
      <c r="K222">
        <f t="shared" si="231"/>
        <v>205.33970595023263</v>
      </c>
      <c r="L222" s="6">
        <f t="shared" si="232"/>
        <v>402.46582366245593</v>
      </c>
      <c r="N222" s="2">
        <f>'rockfish release'!O221</f>
        <v>3509.2026707303394</v>
      </c>
      <c r="O222">
        <f>'rockfish release'!P221</f>
        <v>4112896.0748842969</v>
      </c>
      <c r="P222" s="29">
        <v>0.143502775</v>
      </c>
      <c r="Q222" s="29">
        <v>1.71893E-3</v>
      </c>
      <c r="T222" s="13">
        <f t="shared" si="294"/>
        <v>503.58032128721499</v>
      </c>
      <c r="U222" s="14">
        <f t="shared" si="239"/>
        <v>112934.60959527301</v>
      </c>
      <c r="V222">
        <f t="shared" si="233"/>
        <v>336.05744984343528</v>
      </c>
      <c r="W222" s="6">
        <f t="shared" si="234"/>
        <v>658.67260169313317</v>
      </c>
      <c r="Y222" s="13">
        <f t="shared" si="229"/>
        <v>1124.2180798112149</v>
      </c>
      <c r="Z222">
        <f t="shared" si="230"/>
        <v>155099.004435001</v>
      </c>
      <c r="AA222">
        <f t="shared" si="235"/>
        <v>393.82610938712656</v>
      </c>
      <c r="AB222" s="6">
        <f t="shared" si="236"/>
        <v>771.89917439876808</v>
      </c>
      <c r="AC222" s="14">
        <f t="shared" si="228"/>
        <v>0.35031113309729023</v>
      </c>
      <c r="AE222" s="17"/>
      <c r="AF222" s="17"/>
    </row>
    <row r="223" spans="1:32" x14ac:dyDescent="0.3">
      <c r="A223" t="str">
        <f>'rockfish release'!A222</f>
        <v>SE</v>
      </c>
      <c r="B223">
        <f>'rockfish release'!B222</f>
        <v>2003</v>
      </c>
      <c r="C223" t="str">
        <f>'rockfish release'!C222</f>
        <v>CSEO</v>
      </c>
      <c r="D223">
        <f>'rockfish release'!D222</f>
        <v>8201</v>
      </c>
      <c r="E223">
        <f>[1]logbook_release_forR!F321</f>
        <v>1549</v>
      </c>
      <c r="F223" t="str">
        <f>[1]logbook_release_forR!G321</f>
        <v>NA</v>
      </c>
      <c r="G223" s="29">
        <v>0.47160923900000001</v>
      </c>
      <c r="H223" s="29">
        <v>2.4346362999999999E-2</v>
      </c>
      <c r="I223" s="13">
        <f t="shared" si="295"/>
        <v>730.522711211</v>
      </c>
      <c r="J223">
        <f t="shared" si="296"/>
        <v>58416.687728562996</v>
      </c>
      <c r="K223">
        <f t="shared" si="231"/>
        <v>241.69544416178596</v>
      </c>
      <c r="L223" s="6">
        <f t="shared" si="232"/>
        <v>473.72307055710047</v>
      </c>
      <c r="N223" s="2">
        <f>'rockfish release'!O222</f>
        <v>4529.2683510638199</v>
      </c>
      <c r="O223">
        <f>'rockfish release'!P222</f>
        <v>6851520.1397810448</v>
      </c>
      <c r="P223" s="29">
        <v>0.143502775</v>
      </c>
      <c r="Q223" s="29">
        <v>1.71893E-3</v>
      </c>
      <c r="T223" s="13">
        <f t="shared" si="294"/>
        <v>649.96257709733231</v>
      </c>
      <c r="U223" s="14">
        <f t="shared" si="239"/>
        <v>188133.55310517791</v>
      </c>
      <c r="V223">
        <f t="shared" si="233"/>
        <v>433.74364906610208</v>
      </c>
      <c r="W223" s="6">
        <f t="shared" si="234"/>
        <v>850.13755216956008</v>
      </c>
      <c r="Y223" s="13">
        <f t="shared" si="229"/>
        <v>1380.4852883083322</v>
      </c>
      <c r="Z223">
        <f t="shared" si="230"/>
        <v>246550.24083374091</v>
      </c>
      <c r="AA223">
        <f t="shared" si="235"/>
        <v>496.53825717032208</v>
      </c>
      <c r="AB223" s="6">
        <f t="shared" si="236"/>
        <v>973.21498405383124</v>
      </c>
      <c r="AC223" s="14">
        <f t="shared" si="228"/>
        <v>0.35968384551115912</v>
      </c>
      <c r="AE223" s="17"/>
      <c r="AF223" s="17"/>
    </row>
    <row r="224" spans="1:32" x14ac:dyDescent="0.3">
      <c r="A224" t="str">
        <f>'rockfish release'!A223</f>
        <v>SE</v>
      </c>
      <c r="B224">
        <f>'rockfish release'!B223</f>
        <v>2004</v>
      </c>
      <c r="C224" t="str">
        <f>'rockfish release'!C223</f>
        <v>CSEO</v>
      </c>
      <c r="D224">
        <f>'rockfish release'!D223</f>
        <v>7046</v>
      </c>
      <c r="E224">
        <f>[1]logbook_release_forR!F322</f>
        <v>1205</v>
      </c>
      <c r="F224" t="str">
        <f>[1]logbook_release_forR!G322</f>
        <v>NA</v>
      </c>
      <c r="G224" s="29">
        <v>0.47160923900000001</v>
      </c>
      <c r="H224" s="29">
        <v>2.4346362999999999E-2</v>
      </c>
      <c r="I224" s="13">
        <f t="shared" si="295"/>
        <v>568.28913299500005</v>
      </c>
      <c r="J224">
        <f t="shared" si="296"/>
        <v>35351.527735074997</v>
      </c>
      <c r="K224">
        <f t="shared" si="231"/>
        <v>188.02001950610205</v>
      </c>
      <c r="L224" s="6">
        <f t="shared" si="232"/>
        <v>368.51923823196</v>
      </c>
      <c r="N224" s="2">
        <f>'rockfish release'!O223</f>
        <v>3891.3821243257735</v>
      </c>
      <c r="O224">
        <f>'rockfish release'!P223</f>
        <v>5057531.4554209635</v>
      </c>
      <c r="P224" s="29">
        <v>0.143502775</v>
      </c>
      <c r="Q224" s="29">
        <v>1.71893E-3</v>
      </c>
      <c r="T224" s="13">
        <f t="shared" si="294"/>
        <v>558.4241334261435</v>
      </c>
      <c r="U224" s="14">
        <f t="shared" si="239"/>
        <v>138873.0301068566</v>
      </c>
      <c r="V224">
        <f t="shared" si="233"/>
        <v>372.65671885376844</v>
      </c>
      <c r="W224" s="6">
        <f t="shared" si="234"/>
        <v>730.40716895338608</v>
      </c>
      <c r="Y224" s="13">
        <f t="shared" si="229"/>
        <v>1126.7132664211435</v>
      </c>
      <c r="Z224">
        <f t="shared" si="230"/>
        <v>174224.55784193159</v>
      </c>
      <c r="AA224">
        <f t="shared" si="235"/>
        <v>417.4021536143909</v>
      </c>
      <c r="AB224" s="6">
        <f t="shared" si="236"/>
        <v>818.10822108420609</v>
      </c>
      <c r="AC224" s="14">
        <f t="shared" si="228"/>
        <v>0.37045996177910812</v>
      </c>
      <c r="AE224" s="17"/>
      <c r="AF224" s="17"/>
    </row>
    <row r="225" spans="1:32" x14ac:dyDescent="0.3">
      <c r="A225" t="str">
        <f>'rockfish release'!A224</f>
        <v>SE</v>
      </c>
      <c r="B225">
        <f>'rockfish release'!B224</f>
        <v>2005</v>
      </c>
      <c r="C225" t="str">
        <f>'rockfish release'!C224</f>
        <v>CSEO</v>
      </c>
      <c r="D225">
        <f>'rockfish release'!D224</f>
        <v>8114</v>
      </c>
      <c r="E225">
        <f>[1]logbook_release_forR!F323</f>
        <v>1735</v>
      </c>
      <c r="F225" t="str">
        <f>[1]logbook_release_forR!G323</f>
        <v>NA</v>
      </c>
      <c r="G225" s="29">
        <v>0.47160923900000001</v>
      </c>
      <c r="H225" s="29">
        <v>2.4346362999999999E-2</v>
      </c>
      <c r="I225" s="13">
        <f t="shared" si="295"/>
        <v>818.24202966500002</v>
      </c>
      <c r="J225">
        <f t="shared" si="296"/>
        <v>73288.030561674997</v>
      </c>
      <c r="K225">
        <f t="shared" si="231"/>
        <v>270.71762144654531</v>
      </c>
      <c r="L225" s="6">
        <f t="shared" si="232"/>
        <v>530.60653803522882</v>
      </c>
      <c r="N225" s="2">
        <f>'rockfish release'!O224</f>
        <v>4481.219778140694</v>
      </c>
      <c r="O225">
        <f>'rockfish release'!P224</f>
        <v>6706923.01892104</v>
      </c>
      <c r="P225" s="29">
        <v>0.143502775</v>
      </c>
      <c r="Q225" s="29">
        <v>1.71893E-3</v>
      </c>
      <c r="T225" s="13">
        <f t="shared" si="294"/>
        <v>643.06747354807396</v>
      </c>
      <c r="U225" s="14">
        <f t="shared" si="239"/>
        <v>184163.11011425342</v>
      </c>
      <c r="V225">
        <f t="shared" si="233"/>
        <v>429.14229588127694</v>
      </c>
      <c r="W225" s="6">
        <f t="shared" si="234"/>
        <v>841.11889992730278</v>
      </c>
      <c r="Y225" s="13">
        <f t="shared" si="229"/>
        <v>1461.3095032130741</v>
      </c>
      <c r="Z225">
        <f t="shared" si="230"/>
        <v>257451.14067592841</v>
      </c>
      <c r="AA225">
        <f t="shared" si="235"/>
        <v>507.39643344817512</v>
      </c>
      <c r="AB225" s="6">
        <f t="shared" si="236"/>
        <v>994.4970095584232</v>
      </c>
      <c r="AC225" s="14">
        <f t="shared" si="228"/>
        <v>0.34722037482992502</v>
      </c>
      <c r="AE225" s="17"/>
      <c r="AF225" s="17"/>
    </row>
    <row r="226" spans="1:32" x14ac:dyDescent="0.3">
      <c r="A226" t="str">
        <f>'rockfish release'!A225</f>
        <v>SE</v>
      </c>
      <c r="B226">
        <f>'rockfish release'!B225</f>
        <v>2006</v>
      </c>
      <c r="C226" t="str">
        <f>'rockfish release'!C225</f>
        <v>CSEO</v>
      </c>
      <c r="D226">
        <f>'rockfish release'!D225</f>
        <v>5240</v>
      </c>
      <c r="E226">
        <f>[1]logbook_release_forR!F324</f>
        <v>1185</v>
      </c>
      <c r="F226">
        <f>[1]logbook_release_forR!G324</f>
        <v>677</v>
      </c>
      <c r="I226" s="13">
        <f t="shared" si="268"/>
        <v>677</v>
      </c>
      <c r="J226">
        <f t="shared" si="237"/>
        <v>0</v>
      </c>
      <c r="K226">
        <f t="shared" si="231"/>
        <v>0</v>
      </c>
      <c r="L226" s="6">
        <f t="shared" si="232"/>
        <v>0</v>
      </c>
      <c r="N226" s="2">
        <f>'rockfish release'!O225</f>
        <v>2893.9600243353761</v>
      </c>
      <c r="O226">
        <f>'rockfish release'!P225</f>
        <v>2797150.8524527205</v>
      </c>
      <c r="P226">
        <f>IF([3]species_comp_Region1_forR!$D32&gt;49,[3]species_comp_Region1_forR!$J32,[3]species_comp_Region1_forR!$L32)</f>
        <v>0.175675676</v>
      </c>
      <c r="Q226">
        <f>IF([3]species_comp_Region1_forR!$D32&gt;49,[3]species_comp_Region1_forR!$K32,[3]species_comp_Region1_forR!$M32)</f>
        <v>2.8010399999999999E-4</v>
      </c>
      <c r="T226" s="13">
        <f t="shared" si="294"/>
        <v>508.39838359209364</v>
      </c>
      <c r="U226" s="14">
        <f t="shared" si="239"/>
        <v>89454.875994105954</v>
      </c>
      <c r="V226">
        <f t="shared" si="233"/>
        <v>299.09008006636719</v>
      </c>
      <c r="W226" s="6">
        <f t="shared" si="234"/>
        <v>586.21655693007972</v>
      </c>
      <c r="Y226" s="13">
        <f t="shared" si="229"/>
        <v>1185.3983835920935</v>
      </c>
      <c r="Z226">
        <f t="shared" si="230"/>
        <v>89454.875994105954</v>
      </c>
      <c r="AA226">
        <f t="shared" si="235"/>
        <v>299.09008006636719</v>
      </c>
      <c r="AB226" s="6">
        <f t="shared" si="236"/>
        <v>586.21655693007972</v>
      </c>
      <c r="AC226" s="14">
        <f t="shared" si="228"/>
        <v>0.25231186764405683</v>
      </c>
      <c r="AE226" s="17"/>
      <c r="AF226" s="17"/>
    </row>
    <row r="227" spans="1:32" x14ac:dyDescent="0.3">
      <c r="A227" t="str">
        <f>'rockfish release'!A226</f>
        <v>SE</v>
      </c>
      <c r="B227">
        <f>'rockfish release'!B226</f>
        <v>2007</v>
      </c>
      <c r="C227" t="str">
        <f>'rockfish release'!C226</f>
        <v>CSEO</v>
      </c>
      <c r="D227">
        <f>'rockfish release'!D226</f>
        <v>5145</v>
      </c>
      <c r="E227">
        <f>[1]logbook_release_forR!F325</f>
        <v>1070</v>
      </c>
      <c r="F227">
        <f>[1]logbook_release_forR!G325</f>
        <v>678</v>
      </c>
      <c r="I227" s="13">
        <f t="shared" si="268"/>
        <v>678</v>
      </c>
      <c r="J227">
        <f t="shared" si="237"/>
        <v>0</v>
      </c>
      <c r="K227">
        <f t="shared" si="231"/>
        <v>0</v>
      </c>
      <c r="L227" s="6">
        <f t="shared" si="232"/>
        <v>0</v>
      </c>
      <c r="N227" s="2">
        <f>'rockfish release'!O226</f>
        <v>2841.4931918331122</v>
      </c>
      <c r="O227">
        <f>'rockfish release'!P226</f>
        <v>2696646.8352677319</v>
      </c>
      <c r="P227">
        <f>IF([3]species_comp_Region1_forR!$D33&gt;49,[3]species_comp_Region1_forR!$J33,[3]species_comp_Region1_forR!$L33)</f>
        <v>0.18820224699999999</v>
      </c>
      <c r="Q227">
        <f>IF([3]species_comp_Region1_forR!$D33&gt;49,[3]species_comp_Region1_forR!$K33,[3]species_comp_Region1_forR!$M33)</f>
        <v>4.3037199999999999E-4</v>
      </c>
      <c r="T227" s="13">
        <f t="shared" si="294"/>
        <v>534.7754035381937</v>
      </c>
      <c r="U227" s="14">
        <f t="shared" si="239"/>
        <v>100150.88299369731</v>
      </c>
      <c r="V227">
        <f t="shared" si="233"/>
        <v>316.46624305555451</v>
      </c>
      <c r="W227" s="6">
        <f t="shared" si="234"/>
        <v>620.27383638888682</v>
      </c>
      <c r="Y227" s="13">
        <f t="shared" si="229"/>
        <v>1212.7754035381936</v>
      </c>
      <c r="Z227">
        <f t="shared" si="230"/>
        <v>100150.88299369731</v>
      </c>
      <c r="AA227">
        <f t="shared" si="235"/>
        <v>316.46624305555451</v>
      </c>
      <c r="AB227" s="6">
        <f t="shared" si="236"/>
        <v>620.27383638888682</v>
      </c>
      <c r="AC227" s="14">
        <f t="shared" si="228"/>
        <v>0.26094381707633973</v>
      </c>
      <c r="AE227" s="17"/>
      <c r="AF227" s="17"/>
    </row>
    <row r="228" spans="1:32" x14ac:dyDescent="0.3">
      <c r="A228" t="str">
        <f>'rockfish release'!A227</f>
        <v>SE</v>
      </c>
      <c r="B228">
        <f>'rockfish release'!B227</f>
        <v>2008</v>
      </c>
      <c r="C228" t="str">
        <f>'rockfish release'!C227</f>
        <v>CSEO</v>
      </c>
      <c r="D228">
        <f>'rockfish release'!D227</f>
        <v>4496</v>
      </c>
      <c r="E228">
        <f>[1]logbook_release_forR!F326</f>
        <v>1119</v>
      </c>
      <c r="F228">
        <f>[1]logbook_release_forR!G326</f>
        <v>561</v>
      </c>
      <c r="I228" s="13">
        <f t="shared" si="268"/>
        <v>561</v>
      </c>
      <c r="J228">
        <f t="shared" si="237"/>
        <v>0</v>
      </c>
      <c r="K228">
        <f t="shared" ref="K228:K233" si="297">SQRT(J228)</f>
        <v>0</v>
      </c>
      <c r="L228" s="6">
        <f t="shared" ref="L228:L233" si="298">(1.96*K228)</f>
        <v>0</v>
      </c>
      <c r="N228" s="2">
        <f>'rockfish release'!O227</f>
        <v>2483.0618834755442</v>
      </c>
      <c r="O228">
        <f>'rockfish release'!P227</f>
        <v>2059235.0418788581</v>
      </c>
      <c r="P228">
        <f>IF([3]species_comp_Region1_forR!$D34&gt;49,[3]species_comp_Region1_forR!$J34,[3]species_comp_Region1_forR!$L34)</f>
        <v>0.10836501900000001</v>
      </c>
      <c r="Q228">
        <f>IF([3]species_comp_Region1_forR!$D34&gt;49,[3]species_comp_Region1_forR!$K34,[3]species_comp_Region1_forR!$M34)</f>
        <v>1.8404200000000001E-4</v>
      </c>
      <c r="T228" s="13">
        <f t="shared" si="294"/>
        <v>269.07704818100314</v>
      </c>
      <c r="U228" s="14">
        <f t="shared" si="239"/>
        <v>25695.264853410041</v>
      </c>
      <c r="V228">
        <f t="shared" ref="V228:V233" si="299">SQRT(U228)</f>
        <v>160.29742622203901</v>
      </c>
      <c r="W228" s="6">
        <f t="shared" ref="W228:W233" si="300">(1.96*V228)</f>
        <v>314.18295539519647</v>
      </c>
      <c r="Y228" s="13">
        <f t="shared" ref="Y228:Z232" si="301">T228+I228</f>
        <v>830.07704818100319</v>
      </c>
      <c r="Z228">
        <f t="shared" si="301"/>
        <v>25695.264853410041</v>
      </c>
      <c r="AA228">
        <f t="shared" ref="AA228:AA233" si="302">SQRT(Z228)</f>
        <v>160.29742622203901</v>
      </c>
      <c r="AB228" s="6">
        <f t="shared" ref="AB228:AB233" si="303">(1.96*AA228)</f>
        <v>314.18295539519647</v>
      </c>
      <c r="AC228" s="14">
        <f t="shared" si="228"/>
        <v>0.19311150280965872</v>
      </c>
      <c r="AE228" s="17"/>
      <c r="AF228" s="17"/>
    </row>
    <row r="229" spans="1:32" x14ac:dyDescent="0.3">
      <c r="A229" t="str">
        <f>'rockfish release'!A228</f>
        <v>SE</v>
      </c>
      <c r="B229">
        <f>'rockfish release'!B228</f>
        <v>2009</v>
      </c>
      <c r="C229" t="str">
        <f>'rockfish release'!C228</f>
        <v>CSEO</v>
      </c>
      <c r="D229">
        <f>'rockfish release'!D228</f>
        <v>2028</v>
      </c>
      <c r="E229">
        <f>[1]logbook_release_forR!F327</f>
        <v>472</v>
      </c>
      <c r="F229">
        <f>[1]logbook_release_forR!G327</f>
        <v>367</v>
      </c>
      <c r="I229" s="13">
        <f t="shared" si="268"/>
        <v>367</v>
      </c>
      <c r="J229">
        <f t="shared" si="237"/>
        <v>0</v>
      </c>
      <c r="K229">
        <f t="shared" si="297"/>
        <v>0</v>
      </c>
      <c r="L229" s="6">
        <f t="shared" si="298"/>
        <v>0</v>
      </c>
      <c r="N229" s="2">
        <f>'rockfish release'!O228</f>
        <v>1120.0288033114775</v>
      </c>
      <c r="O229">
        <f>'rockfish release'!P228</f>
        <v>418976.06752061035</v>
      </c>
      <c r="P229">
        <f>IF([3]species_comp_Region1_forR!$D35&gt;49,[3]species_comp_Region1_forR!$J35,[3]species_comp_Region1_forR!$L35)</f>
        <v>0.1</v>
      </c>
      <c r="Q229">
        <f>IF([3]species_comp_Region1_forR!$D35&gt;49,[3]species_comp_Region1_forR!$K35,[3]species_comp_Region1_forR!$M35)</f>
        <v>2.3136200000000001E-4</v>
      </c>
      <c r="T229" s="13">
        <f t="shared" si="294"/>
        <v>112.00288033114776</v>
      </c>
      <c r="U229" s="14">
        <f t="shared" si="239"/>
        <v>4576.9312364732732</v>
      </c>
      <c r="V229">
        <f t="shared" si="299"/>
        <v>67.653020896876981</v>
      </c>
      <c r="W229" s="6">
        <f t="shared" si="300"/>
        <v>132.59992095787888</v>
      </c>
      <c r="Y229" s="13">
        <f t="shared" si="301"/>
        <v>479.00288033114776</v>
      </c>
      <c r="Z229">
        <f t="shared" si="301"/>
        <v>4576.9312364732732</v>
      </c>
      <c r="AA229">
        <f t="shared" si="302"/>
        <v>67.653020896876981</v>
      </c>
      <c r="AB229" s="6">
        <f t="shared" si="303"/>
        <v>132.59992095787888</v>
      </c>
      <c r="AC229" s="14">
        <f t="shared" si="228"/>
        <v>0.14123719016074934</v>
      </c>
      <c r="AE229" s="17"/>
      <c r="AF229" s="17"/>
    </row>
    <row r="230" spans="1:32" x14ac:dyDescent="0.3">
      <c r="A230" t="str">
        <f>'rockfish release'!A229</f>
        <v>SE</v>
      </c>
      <c r="B230">
        <f>'rockfish release'!B229</f>
        <v>2010</v>
      </c>
      <c r="C230" t="str">
        <f>'rockfish release'!C229</f>
        <v>CSEO</v>
      </c>
      <c r="D230">
        <f>'rockfish release'!D229</f>
        <v>2413</v>
      </c>
      <c r="E230">
        <f>[1]logbook_release_forR!F328</f>
        <v>888</v>
      </c>
      <c r="F230">
        <f>[1]logbook_release_forR!G328</f>
        <v>659</v>
      </c>
      <c r="I230" s="13">
        <f t="shared" si="268"/>
        <v>659</v>
      </c>
      <c r="J230">
        <f t="shared" si="237"/>
        <v>0</v>
      </c>
      <c r="K230">
        <f t="shared" si="297"/>
        <v>0</v>
      </c>
      <c r="L230" s="6">
        <f t="shared" si="298"/>
        <v>0</v>
      </c>
      <c r="N230" s="2">
        <f>'rockfish release'!O229</f>
        <v>1332.6575455574925</v>
      </c>
      <c r="O230">
        <f>'rockfish release'!P229</f>
        <v>593154.67636700894</v>
      </c>
      <c r="P230">
        <f>IF([3]species_comp_Region1_forR!$D36&gt;49,[3]species_comp_Region1_forR!$J36,[3]species_comp_Region1_forR!$L36)</f>
        <v>0.100110011</v>
      </c>
      <c r="Q230">
        <f>IF([3]species_comp_Region1_forR!$D36&gt;49,[3]species_comp_Region1_forR!$K36,[3]species_comp_Region1_forR!$M36)</f>
        <v>9.9199999999999999E-5</v>
      </c>
      <c r="T230" s="13">
        <f t="shared" si="294"/>
        <v>133.41236154499359</v>
      </c>
      <c r="U230" s="14">
        <f t="shared" si="239"/>
        <v>6179.6224264592956</v>
      </c>
      <c r="V230">
        <f t="shared" si="299"/>
        <v>78.610574520603109</v>
      </c>
      <c r="W230" s="6">
        <f t="shared" si="300"/>
        <v>154.0767260603821</v>
      </c>
      <c r="Y230" s="13">
        <f t="shared" si="301"/>
        <v>792.41236154499359</v>
      </c>
      <c r="Z230">
        <f t="shared" si="301"/>
        <v>6179.6224264592956</v>
      </c>
      <c r="AA230">
        <f t="shared" si="302"/>
        <v>78.610574520603109</v>
      </c>
      <c r="AB230" s="6">
        <f t="shared" si="303"/>
        <v>154.0767260603821</v>
      </c>
      <c r="AC230" s="14">
        <f t="shared" si="228"/>
        <v>9.9204124437601363E-2</v>
      </c>
      <c r="AE230" s="17"/>
      <c r="AF230" s="17"/>
    </row>
    <row r="231" spans="1:32" x14ac:dyDescent="0.3">
      <c r="A231" t="str">
        <f>'rockfish release'!A230</f>
        <v>SE</v>
      </c>
      <c r="B231">
        <f>'rockfish release'!B230</f>
        <v>2011</v>
      </c>
      <c r="C231" t="str">
        <f>'rockfish release'!C230</f>
        <v>CSEO</v>
      </c>
      <c r="D231">
        <f>'rockfish release'!D230</f>
        <v>3363</v>
      </c>
      <c r="E231">
        <f>[1]logbook_release_forR!F329</f>
        <v>1058</v>
      </c>
      <c r="F231">
        <f>[1]logbook_release_forR!G329</f>
        <v>647</v>
      </c>
      <c r="I231" s="13">
        <f t="shared" si="268"/>
        <v>647</v>
      </c>
      <c r="J231">
        <f t="shared" si="237"/>
        <v>0</v>
      </c>
      <c r="K231">
        <f t="shared" si="297"/>
        <v>0</v>
      </c>
      <c r="L231" s="6">
        <f t="shared" si="298"/>
        <v>0</v>
      </c>
      <c r="N231" s="2">
        <f>'rockfish release'!O230</f>
        <v>1640.2403459372481</v>
      </c>
      <c r="O231">
        <f>'rockfish release'!P230</f>
        <v>1713584.9683327924</v>
      </c>
      <c r="P231">
        <f>IF([3]species_comp_Region1_forR!$D37&gt;49,[3]species_comp_Region1_forR!$J37,[3]species_comp_Region1_forR!$L37)</f>
        <v>0.17507002799999999</v>
      </c>
      <c r="Q231">
        <f>IF([3]species_comp_Region1_forR!$D37&gt;49,[3]species_comp_Region1_forR!$K37,[3]species_comp_Region1_forR!$M37)</f>
        <v>2.0255300000000001E-4</v>
      </c>
      <c r="T231" s="13">
        <f t="shared" si="294"/>
        <v>287.15692328996369</v>
      </c>
      <c r="U231" s="14">
        <f t="shared" si="239"/>
        <v>53412.585699478223</v>
      </c>
      <c r="V231">
        <f t="shared" si="299"/>
        <v>231.1116303855741</v>
      </c>
      <c r="W231" s="6">
        <f t="shared" si="300"/>
        <v>452.97879555572524</v>
      </c>
      <c r="Y231" s="13">
        <f t="shared" si="301"/>
        <v>934.15692328996374</v>
      </c>
      <c r="Z231">
        <f t="shared" si="301"/>
        <v>53412.585699478223</v>
      </c>
      <c r="AA231">
        <f t="shared" si="302"/>
        <v>231.1116303855741</v>
      </c>
      <c r="AB231" s="6">
        <f t="shared" si="303"/>
        <v>452.97879555572524</v>
      </c>
      <c r="AC231" s="14">
        <f t="shared" si="228"/>
        <v>0.24740129267750094</v>
      </c>
      <c r="AE231" s="17"/>
      <c r="AF231" s="17"/>
    </row>
    <row r="232" spans="1:32" x14ac:dyDescent="0.3">
      <c r="A232" t="str">
        <f>'rockfish release'!A231</f>
        <v>SE</v>
      </c>
      <c r="B232">
        <f>'rockfish release'!B231</f>
        <v>2012</v>
      </c>
      <c r="C232" t="str">
        <f>'rockfish release'!C231</f>
        <v>CSEO</v>
      </c>
      <c r="D232">
        <f>'rockfish release'!D231</f>
        <v>3615</v>
      </c>
      <c r="E232">
        <f>[1]logbook_release_forR!F330</f>
        <v>1875</v>
      </c>
      <c r="F232">
        <f>[1]logbook_release_forR!G330</f>
        <v>1123</v>
      </c>
      <c r="I232" s="13">
        <f t="shared" si="268"/>
        <v>1123</v>
      </c>
      <c r="J232">
        <f t="shared" si="237"/>
        <v>0</v>
      </c>
      <c r="K232">
        <f t="shared" si="297"/>
        <v>0</v>
      </c>
      <c r="L232" s="6">
        <f t="shared" si="298"/>
        <v>0</v>
      </c>
      <c r="N232" s="2">
        <f>'rockfish release'!O231</f>
        <v>1878.6947390166642</v>
      </c>
      <c r="O232">
        <f>'rockfish release'!P231</f>
        <v>984669.71134943073</v>
      </c>
      <c r="P232">
        <f>IF([3]species_comp_Region1_forR!$D38&gt;49,[3]species_comp_Region1_forR!$J38,[3]species_comp_Region1_forR!$L38)</f>
        <v>0.14499252600000001</v>
      </c>
      <c r="Q232">
        <f>IF([3]species_comp_Region1_forR!$D38&gt;49,[3]species_comp_Region1_forR!$K38,[3]species_comp_Region1_forR!$M38)</f>
        <v>1.8558299999999999E-4</v>
      </c>
      <c r="T232" s="13">
        <f t="shared" si="294"/>
        <v>272.39669579293695</v>
      </c>
      <c r="U232" s="14">
        <f t="shared" si="239"/>
        <v>21538.29853355731</v>
      </c>
      <c r="V232">
        <f t="shared" si="299"/>
        <v>146.75932179441725</v>
      </c>
      <c r="W232" s="6">
        <f t="shared" si="300"/>
        <v>287.64827071705781</v>
      </c>
      <c r="Y232" s="13">
        <f t="shared" si="301"/>
        <v>1395.396695792937</v>
      </c>
      <c r="Z232">
        <f t="shared" si="301"/>
        <v>21538.29853355731</v>
      </c>
      <c r="AA232">
        <f t="shared" si="302"/>
        <v>146.75932179441725</v>
      </c>
      <c r="AB232" s="6">
        <f t="shared" si="303"/>
        <v>287.64827071705781</v>
      </c>
      <c r="AC232" s="14">
        <f t="shared" si="228"/>
        <v>0.1051739066294843</v>
      </c>
      <c r="AE232" s="17"/>
      <c r="AF232" s="17"/>
    </row>
    <row r="233" spans="1:32" x14ac:dyDescent="0.3">
      <c r="A233" t="str">
        <f>'rockfish release'!A232</f>
        <v>SE</v>
      </c>
      <c r="B233">
        <f>'rockfish release'!B232</f>
        <v>2013</v>
      </c>
      <c r="C233" t="str">
        <f>'rockfish release'!C232</f>
        <v>CSEO</v>
      </c>
      <c r="D233">
        <f>'rockfish release'!D232</f>
        <v>3645</v>
      </c>
      <c r="E233">
        <f>[1]logbook_release_forR!F331</f>
        <v>1501</v>
      </c>
      <c r="F233">
        <f>[1]logbook_release_forR!G331</f>
        <v>1053</v>
      </c>
      <c r="I233" s="13">
        <f t="shared" si="268"/>
        <v>1053</v>
      </c>
      <c r="J233">
        <f t="shared" si="237"/>
        <v>0</v>
      </c>
      <c r="K233">
        <f t="shared" si="297"/>
        <v>0</v>
      </c>
      <c r="L233" s="6">
        <f t="shared" si="298"/>
        <v>0</v>
      </c>
      <c r="N233" s="2">
        <f>'rockfish release'!O232</f>
        <v>1123.5556170448262</v>
      </c>
      <c r="O233">
        <f>'rockfish release'!P232</f>
        <v>578647.0898395332</v>
      </c>
      <c r="P233">
        <f>IF([3]species_comp_Region1_forR!$D39&gt;49,[3]species_comp_Region1_forR!$J39,[3]species_comp_Region1_forR!$L39)</f>
        <v>9.9128540000000001E-2</v>
      </c>
      <c r="Q233">
        <f>IF([3]species_comp_Region1_forR!$D39&gt;49,[3]species_comp_Region1_forR!$K39,[3]species_comp_Region1_forR!$M39)</f>
        <v>9.7399999999999996E-5</v>
      </c>
      <c r="T233" s="13">
        <f t="shared" si="294"/>
        <v>111.37642792645275</v>
      </c>
      <c r="U233" s="14">
        <f t="shared" si="239"/>
        <v>5865.3725572495578</v>
      </c>
      <c r="V233">
        <f t="shared" si="299"/>
        <v>76.585720322064986</v>
      </c>
      <c r="W233" s="6">
        <f t="shared" si="300"/>
        <v>150.10801183124738</v>
      </c>
      <c r="Y233" s="13">
        <f t="shared" ref="Y233:Y283" si="304">T233+I233</f>
        <v>1164.3764279264528</v>
      </c>
      <c r="Z233">
        <f t="shared" ref="Z233:Z283" si="305">U233+J233</f>
        <v>5865.3725572495578</v>
      </c>
      <c r="AA233">
        <f t="shared" si="302"/>
        <v>76.585720322064986</v>
      </c>
      <c r="AB233" s="6">
        <f t="shared" si="303"/>
        <v>150.10801183124738</v>
      </c>
      <c r="AC233" s="14">
        <f t="shared" si="228"/>
        <v>6.5774021600944393E-2</v>
      </c>
      <c r="AE233" s="17"/>
      <c r="AF233" s="17"/>
    </row>
    <row r="234" spans="1:32" x14ac:dyDescent="0.3">
      <c r="A234" t="str">
        <f>'rockfish release'!A233</f>
        <v>SE</v>
      </c>
      <c r="B234">
        <f>'rockfish release'!B233</f>
        <v>2014</v>
      </c>
      <c r="C234" t="str">
        <f>'rockfish release'!C233</f>
        <v>CSEO</v>
      </c>
      <c r="D234">
        <f>'rockfish release'!D233</f>
        <v>2622</v>
      </c>
      <c r="E234">
        <f>[1]logbook_release_forR!F332</f>
        <v>1114</v>
      </c>
      <c r="F234">
        <f>[1]logbook_release_forR!G332</f>
        <v>737</v>
      </c>
      <c r="I234" s="13">
        <f t="shared" si="268"/>
        <v>737</v>
      </c>
      <c r="J234">
        <f t="shared" si="237"/>
        <v>0</v>
      </c>
      <c r="K234">
        <f t="shared" ref="K234:K284" si="306">SQRT(J234)</f>
        <v>0</v>
      </c>
      <c r="L234" s="6">
        <f t="shared" ref="L234:L284" si="307">(1.96*K234)</f>
        <v>0</v>
      </c>
      <c r="N234" s="2">
        <f>'rockfish release'!O233</f>
        <v>3265.0060795267827</v>
      </c>
      <c r="O234">
        <f>'rockfish release'!P233</f>
        <v>5538426.3829656541</v>
      </c>
      <c r="P234">
        <f>IF([3]species_comp_Region1_forR!$D40&gt;49,[3]species_comp_Region1_forR!$J40,[3]species_comp_Region1_forR!$L40)</f>
        <v>9.4339622999999997E-2</v>
      </c>
      <c r="Q234">
        <f>IF([3]species_comp_Region1_forR!$D40&gt;49,[3]species_comp_Region1_forR!$K40,[3]species_comp_Region1_forR!$M40)</f>
        <v>8.0699999999999996E-5</v>
      </c>
      <c r="T234" s="13">
        <f t="shared" si="294"/>
        <v>308.01944263526468</v>
      </c>
      <c r="U234" s="14">
        <f t="shared" si="239"/>
        <v>50599.032386164043</v>
      </c>
      <c r="V234">
        <f t="shared" ref="V234:V284" si="308">SQRT(U234)</f>
        <v>224.94228678966533</v>
      </c>
      <c r="W234" s="6">
        <f t="shared" ref="W234:W284" si="309">(1.96*V234)</f>
        <v>440.88688210774404</v>
      </c>
      <c r="Y234" s="13">
        <f t="shared" si="304"/>
        <v>1045.0194426352646</v>
      </c>
      <c r="Z234">
        <f t="shared" si="305"/>
        <v>50599.032386164043</v>
      </c>
      <c r="AA234">
        <f t="shared" ref="AA234:AA284" si="310">SQRT(Z234)</f>
        <v>224.94228678966533</v>
      </c>
      <c r="AB234" s="6">
        <f t="shared" ref="AB234:AB284" si="311">(1.96*AA234)</f>
        <v>440.88688210774404</v>
      </c>
      <c r="AC234" s="14">
        <f t="shared" si="228"/>
        <v>0.21525177198849044</v>
      </c>
      <c r="AE234" s="17"/>
      <c r="AF234" s="17"/>
    </row>
    <row r="235" spans="1:32" x14ac:dyDescent="0.3">
      <c r="A235" t="str">
        <f>'rockfish release'!A234</f>
        <v>SE</v>
      </c>
      <c r="B235">
        <f>'rockfish release'!B234</f>
        <v>2015</v>
      </c>
      <c r="C235" t="str">
        <f>'rockfish release'!C234</f>
        <v>CSEO</v>
      </c>
      <c r="D235">
        <f>'rockfish release'!D234</f>
        <v>3178</v>
      </c>
      <c r="E235">
        <f>[1]logbook_release_forR!F333</f>
        <v>1555</v>
      </c>
      <c r="F235">
        <f>[1]logbook_release_forR!G333</f>
        <v>908</v>
      </c>
      <c r="I235" s="13">
        <f t="shared" si="268"/>
        <v>908</v>
      </c>
      <c r="J235">
        <f t="shared" si="237"/>
        <v>0</v>
      </c>
      <c r="K235">
        <f t="shared" si="306"/>
        <v>0</v>
      </c>
      <c r="L235" s="6">
        <f t="shared" si="307"/>
        <v>0</v>
      </c>
      <c r="N235" s="2">
        <f>'rockfish release'!O234</f>
        <v>1201.026725480021</v>
      </c>
      <c r="O235">
        <f>'rockfish release'!P234</f>
        <v>773658.92489022878</v>
      </c>
      <c r="P235">
        <f>IF([3]species_comp_Region1_forR!$D41&gt;49,[3]species_comp_Region1_forR!$J41,[3]species_comp_Region1_forR!$L41)</f>
        <v>0.121836926</v>
      </c>
      <c r="Q235">
        <f>IF([3]species_comp_Region1_forR!$D41&gt;49,[3]species_comp_Region1_forR!$K41,[3]species_comp_Region1_forR!$M41)</f>
        <v>1.00368E-4</v>
      </c>
      <c r="T235" s="13">
        <f t="shared" si="294"/>
        <v>146.32940427633164</v>
      </c>
      <c r="U235" s="14">
        <f t="shared" si="239"/>
        <v>11706.804025828829</v>
      </c>
      <c r="V235">
        <f t="shared" si="308"/>
        <v>108.19798531316944</v>
      </c>
      <c r="W235" s="6">
        <f t="shared" si="309"/>
        <v>212.06805121381211</v>
      </c>
      <c r="Y235" s="13">
        <f t="shared" si="304"/>
        <v>1054.3294042763316</v>
      </c>
      <c r="Z235">
        <f t="shared" si="305"/>
        <v>11706.804025828829</v>
      </c>
      <c r="AA235">
        <f t="shared" si="310"/>
        <v>108.19798531316944</v>
      </c>
      <c r="AB235" s="6">
        <f t="shared" si="311"/>
        <v>212.06805121381211</v>
      </c>
      <c r="AC235" s="14">
        <f t="shared" si="228"/>
        <v>0.1026225626206775</v>
      </c>
      <c r="AE235" s="17"/>
      <c r="AF235" s="17"/>
    </row>
    <row r="236" spans="1:32" x14ac:dyDescent="0.3">
      <c r="A236" t="str">
        <f>'rockfish release'!A235</f>
        <v>SE</v>
      </c>
      <c r="B236">
        <f>'rockfish release'!B235</f>
        <v>2016</v>
      </c>
      <c r="C236" t="str">
        <f>'rockfish release'!C235</f>
        <v>CSEO</v>
      </c>
      <c r="D236">
        <f>'rockfish release'!D235</f>
        <v>3587</v>
      </c>
      <c r="E236">
        <f>[1]logbook_release_forR!F334</f>
        <v>1935</v>
      </c>
      <c r="F236">
        <f>[1]logbook_release_forR!G334</f>
        <v>926</v>
      </c>
      <c r="I236" s="13">
        <f t="shared" si="268"/>
        <v>926</v>
      </c>
      <c r="J236">
        <f t="shared" si="237"/>
        <v>0</v>
      </c>
      <c r="K236">
        <f t="shared" si="306"/>
        <v>0</v>
      </c>
      <c r="L236" s="6">
        <f t="shared" si="307"/>
        <v>0</v>
      </c>
      <c r="N236" s="2">
        <f>'rockfish release'!O235</f>
        <v>3568.611022108299</v>
      </c>
      <c r="O236">
        <f>'rockfish release'!P235</f>
        <v>3499836.0048137954</v>
      </c>
      <c r="P236">
        <f>IF([3]species_comp_Region1_forR!$D42&gt;49,[3]species_comp_Region1_forR!$J42,[3]species_comp_Region1_forR!$L42)</f>
        <v>0.12372013699999999</v>
      </c>
      <c r="Q236">
        <f>IF([3]species_comp_Region1_forR!$D42&gt;49,[3]species_comp_Region1_forR!$K42,[3]species_comp_Region1_forR!$M42)</f>
        <v>9.2600000000000001E-5</v>
      </c>
      <c r="T236" s="13">
        <f t="shared" si="294"/>
        <v>441.50904455494879</v>
      </c>
      <c r="U236" s="14">
        <f t="shared" si="239"/>
        <v>55074.187217488194</v>
      </c>
      <c r="V236">
        <f t="shared" si="308"/>
        <v>234.67890236978738</v>
      </c>
      <c r="W236" s="6">
        <f t="shared" si="309"/>
        <v>459.97064864478324</v>
      </c>
      <c r="Y236" s="13">
        <f t="shared" si="304"/>
        <v>1367.5090445549488</v>
      </c>
      <c r="Z236">
        <f t="shared" si="305"/>
        <v>55074.187217488194</v>
      </c>
      <c r="AA236">
        <f t="shared" si="310"/>
        <v>234.67890236978738</v>
      </c>
      <c r="AB236" s="6">
        <f t="shared" si="311"/>
        <v>459.97064864478324</v>
      </c>
      <c r="AC236" s="14">
        <f t="shared" si="228"/>
        <v>0.17161049376910179</v>
      </c>
      <c r="AE236" s="17"/>
      <c r="AF236" s="17"/>
    </row>
    <row r="237" spans="1:32" x14ac:dyDescent="0.3">
      <c r="A237" t="str">
        <f>'rockfish release'!A236</f>
        <v>SE</v>
      </c>
      <c r="B237">
        <f>'rockfish release'!B236</f>
        <v>2017</v>
      </c>
      <c r="C237" t="str">
        <f>'rockfish release'!C236</f>
        <v>CSEO</v>
      </c>
      <c r="D237">
        <f>'rockfish release'!D236</f>
        <v>5317</v>
      </c>
      <c r="E237">
        <f>[1]logbook_release_forR!F335</f>
        <v>3316</v>
      </c>
      <c r="F237">
        <f>[1]logbook_release_forR!G335</f>
        <v>1623</v>
      </c>
      <c r="I237" s="13">
        <f t="shared" ref="I237:I263" si="312">F237</f>
        <v>1623</v>
      </c>
      <c r="J237">
        <f>(E237^2)*H237</f>
        <v>0</v>
      </c>
      <c r="K237">
        <f t="shared" si="306"/>
        <v>0</v>
      </c>
      <c r="L237" s="6">
        <f t="shared" si="307"/>
        <v>0</v>
      </c>
      <c r="N237" s="2">
        <f>'rockfish release'!O236</f>
        <v>2561.4321525885562</v>
      </c>
      <c r="O237">
        <f>'rockfish release'!P236</f>
        <v>4371531.4306587288</v>
      </c>
      <c r="P237">
        <f>IF([3]species_comp_Region1_forR!$D43&gt;49,[3]species_comp_Region1_forR!$J43,[3]species_comp_Region1_forR!$L43)</f>
        <v>0.20811518300000001</v>
      </c>
      <c r="Q237">
        <f>IF([3]species_comp_Region1_forR!$D43&gt;49,[3]species_comp_Region1_forR!$K43,[3]species_comp_Region1_forR!$M43)</f>
        <v>2.1599400000000001E-4</v>
      </c>
      <c r="T237" s="13">
        <f t="shared" si="294"/>
        <v>533.07292117805127</v>
      </c>
      <c r="U237" s="14">
        <f t="shared" si="239"/>
        <v>191700.80775669965</v>
      </c>
      <c r="V237">
        <f t="shared" si="308"/>
        <v>437.83650802177249</v>
      </c>
      <c r="W237" s="6">
        <f t="shared" si="309"/>
        <v>858.1595557226741</v>
      </c>
      <c r="Y237" s="13">
        <f t="shared" si="304"/>
        <v>2156.0729211780513</v>
      </c>
      <c r="Z237">
        <f t="shared" si="305"/>
        <v>191700.80775669965</v>
      </c>
      <c r="AA237">
        <f t="shared" si="310"/>
        <v>437.83650802177249</v>
      </c>
      <c r="AB237" s="6">
        <f t="shared" si="311"/>
        <v>858.1595557226741</v>
      </c>
      <c r="AC237" s="14">
        <f t="shared" si="228"/>
        <v>0.20307128934328628</v>
      </c>
      <c r="AE237" s="17"/>
      <c r="AF237" s="17"/>
    </row>
    <row r="238" spans="1:32" x14ac:dyDescent="0.3">
      <c r="A238" t="str">
        <f>'rockfish release'!A237</f>
        <v>SE</v>
      </c>
      <c r="B238">
        <f>'rockfish release'!B237</f>
        <v>2018</v>
      </c>
      <c r="C238" t="str">
        <f>'rockfish release'!C237</f>
        <v>CSEO</v>
      </c>
      <c r="D238">
        <f>'rockfish release'!D237</f>
        <v>5432</v>
      </c>
      <c r="E238">
        <f>[1]logbook_release_forR!F336</f>
        <v>3527</v>
      </c>
      <c r="F238">
        <f>[1]logbook_release_forR!G336</f>
        <v>1460</v>
      </c>
      <c r="I238" s="13">
        <f t="shared" si="312"/>
        <v>1460</v>
      </c>
      <c r="J238">
        <f>(E238^2)*H238</f>
        <v>0</v>
      </c>
      <c r="K238">
        <f t="shared" si="306"/>
        <v>0</v>
      </c>
      <c r="L238" s="6">
        <f t="shared" si="307"/>
        <v>0</v>
      </c>
      <c r="N238" s="2">
        <f>'rockfish release'!O237</f>
        <v>2198.9043109540635</v>
      </c>
      <c r="O238">
        <f>'rockfish release'!P237</f>
        <v>1795545.6799634765</v>
      </c>
      <c r="P238">
        <f>IF([3]species_comp_Region1_forR!$D44&gt;49,[3]species_comp_Region1_forR!$J44,[3]species_comp_Region1_forR!$L44)</f>
        <v>0.17302798999999999</v>
      </c>
      <c r="Q238">
        <f>IF([3]species_comp_Region1_forR!$D44&gt;49,[3]species_comp_Region1_forR!$K44,[3]species_comp_Region1_forR!$M44)</f>
        <v>1.8227900000000001E-4</v>
      </c>
      <c r="T238" s="13">
        <f>N238*P238</f>
        <v>380.4719931267166</v>
      </c>
      <c r="U238" s="14">
        <f t="shared" si="239"/>
        <v>54964.919173263232</v>
      </c>
      <c r="V238">
        <f t="shared" si="308"/>
        <v>234.44598348716326</v>
      </c>
      <c r="W238" s="6">
        <f t="shared" si="309"/>
        <v>459.51412763484001</v>
      </c>
      <c r="Y238" s="13">
        <f t="shared" si="304"/>
        <v>1840.4719931267166</v>
      </c>
      <c r="Z238">
        <f t="shared" si="305"/>
        <v>54964.919173263232</v>
      </c>
      <c r="AA238">
        <f t="shared" si="310"/>
        <v>234.44598348716326</v>
      </c>
      <c r="AB238" s="6">
        <f t="shared" si="311"/>
        <v>459.51412763484001</v>
      </c>
      <c r="AC238" s="14">
        <f t="shared" si="228"/>
        <v>0.12738361918176802</v>
      </c>
      <c r="AE238" s="17"/>
      <c r="AF238" s="17"/>
    </row>
    <row r="239" spans="1:32" x14ac:dyDescent="0.3">
      <c r="A239" t="str">
        <f>'rockfish release'!A238</f>
        <v>SE</v>
      </c>
      <c r="B239">
        <f>'rockfish release'!B238</f>
        <v>2019</v>
      </c>
      <c r="C239" t="str">
        <f>'rockfish release'!C238</f>
        <v>CSEO</v>
      </c>
      <c r="D239">
        <f>'rockfish release'!D238</f>
        <v>6082</v>
      </c>
      <c r="E239">
        <f>[1]logbook_release_forR!F337</f>
        <v>3802</v>
      </c>
      <c r="F239">
        <f>[1]logbook_release_forR!G337</f>
        <v>1696</v>
      </c>
      <c r="I239" s="13">
        <f t="shared" si="312"/>
        <v>1696</v>
      </c>
      <c r="J239">
        <f t="shared" ref="J239:J241" si="313">(E239^2)*H239</f>
        <v>0</v>
      </c>
      <c r="L239" s="6"/>
      <c r="N239" s="2">
        <f>'rockfish release'!O238</f>
        <v>4129.6820289580774</v>
      </c>
      <c r="O239">
        <f>'rockfish release'!P238</f>
        <v>6461933.0359656289</v>
      </c>
      <c r="P239">
        <v>0.18926174496644296</v>
      </c>
      <c r="Q239">
        <v>2.0623889362728502E-4</v>
      </c>
      <c r="T239" s="13">
        <f t="shared" ref="T239:T241" si="314">N239*P239</f>
        <v>781.59082695716631</v>
      </c>
      <c r="U239" s="14">
        <f t="shared" si="239"/>
        <v>236316.45019132874</v>
      </c>
      <c r="V239">
        <f t="shared" ref="V239:V241" si="315">SQRT(U239)</f>
        <v>486.12390415544138</v>
      </c>
      <c r="W239" s="6">
        <f t="shared" ref="W239:W241" si="316">(1.96*V239)</f>
        <v>952.80285214466505</v>
      </c>
      <c r="Y239" s="13">
        <f t="shared" ref="Y239:Y241" si="317">T239+I239</f>
        <v>2477.5908269571664</v>
      </c>
      <c r="Z239">
        <f t="shared" ref="Z239:Z241" si="318">U239+J239</f>
        <v>236316.45019132874</v>
      </c>
      <c r="AA239">
        <f t="shared" ref="AA239:AA241" si="319">SQRT(Z239)</f>
        <v>486.12390415544138</v>
      </c>
      <c r="AB239" s="6">
        <f t="shared" ref="AB239:AB241" si="320">(1.96*AA239)</f>
        <v>952.80285214466505</v>
      </c>
      <c r="AC239" s="14">
        <f t="shared" si="228"/>
        <v>0.19620830803303813</v>
      </c>
      <c r="AE239" s="17"/>
      <c r="AF239" s="17"/>
    </row>
    <row r="240" spans="1:32" x14ac:dyDescent="0.3">
      <c r="A240" t="str">
        <f>'rockfish release'!A239</f>
        <v>SE</v>
      </c>
      <c r="B240">
        <f>'rockfish release'!B239</f>
        <v>2020</v>
      </c>
      <c r="C240" t="str">
        <f>'rockfish release'!C239</f>
        <v>CSEO</v>
      </c>
      <c r="D240">
        <f>'rockfish release'!D239</f>
        <v>4441</v>
      </c>
      <c r="E240">
        <v>3314</v>
      </c>
      <c r="F240">
        <v>1724</v>
      </c>
      <c r="I240" s="13">
        <f t="shared" si="312"/>
        <v>1724</v>
      </c>
      <c r="J240">
        <f t="shared" si="313"/>
        <v>0</v>
      </c>
      <c r="K240">
        <f t="shared" ref="K240:K241" si="321">SQRT(J240)</f>
        <v>0</v>
      </c>
      <c r="L240" s="6">
        <f t="shared" ref="L240:L242" si="322">(1.96*K240)</f>
        <v>0</v>
      </c>
      <c r="N240" s="2">
        <f>'rockfish release'!O239</f>
        <v>9569.9634760705285</v>
      </c>
      <c r="O240">
        <f>'rockfish release'!P239</f>
        <v>31121567.432101503</v>
      </c>
      <c r="P240" s="50">
        <v>0.14298897503636901</v>
      </c>
      <c r="Q240" s="50">
        <v>1.6650934258895301E-3</v>
      </c>
      <c r="T240" s="13">
        <f t="shared" si="314"/>
        <v>1368.3992685788121</v>
      </c>
      <c r="U240" s="14">
        <f t="shared" si="239"/>
        <v>840623.37377922155</v>
      </c>
      <c r="V240">
        <f t="shared" si="315"/>
        <v>916.8551541978818</v>
      </c>
      <c r="W240" s="6">
        <f t="shared" si="316"/>
        <v>1797.0361022278482</v>
      </c>
      <c r="Y240" s="13">
        <f t="shared" si="317"/>
        <v>3092.3992685788121</v>
      </c>
      <c r="Z240">
        <f t="shared" si="318"/>
        <v>840623.37377922155</v>
      </c>
      <c r="AA240">
        <f t="shared" si="319"/>
        <v>916.8551541978818</v>
      </c>
      <c r="AB240" s="6">
        <f t="shared" si="320"/>
        <v>1797.0361022278482</v>
      </c>
      <c r="AC240" s="14">
        <f t="shared" ref="AC240:AC241" si="323">AA240/Y240</f>
        <v>0.29648666765441484</v>
      </c>
      <c r="AE240" s="17"/>
      <c r="AF240" s="17"/>
    </row>
    <row r="241" spans="1:32" x14ac:dyDescent="0.3">
      <c r="A241" t="str">
        <f>'rockfish release'!A240</f>
        <v>SE</v>
      </c>
      <c r="B241">
        <f>'rockfish release'!B240</f>
        <v>2021</v>
      </c>
      <c r="C241" t="str">
        <f>'rockfish release'!C240</f>
        <v>CSEO</v>
      </c>
      <c r="D241">
        <f>'rockfish release'!D240</f>
        <v>9236</v>
      </c>
      <c r="E241">
        <v>7145</v>
      </c>
      <c r="F241">
        <v>3073</v>
      </c>
      <c r="I241" s="13">
        <f t="shared" si="312"/>
        <v>3073</v>
      </c>
      <c r="J241">
        <f t="shared" si="313"/>
        <v>0</v>
      </c>
      <c r="K241">
        <f t="shared" si="321"/>
        <v>0</v>
      </c>
      <c r="L241" s="6">
        <f t="shared" si="322"/>
        <v>0</v>
      </c>
      <c r="N241" s="2">
        <f>'rockfish release'!O240</f>
        <v>6688.9373149697512</v>
      </c>
      <c r="O241">
        <f>'rockfish release'!P240</f>
        <v>13073339.323194047</v>
      </c>
      <c r="P241" s="50">
        <v>0.14298897503636901</v>
      </c>
      <c r="Q241" s="50">
        <v>1.6650934258895301E-3</v>
      </c>
      <c r="T241" s="13">
        <f t="shared" si="314"/>
        <v>956.44429075004689</v>
      </c>
      <c r="U241" s="14">
        <f t="shared" si="239"/>
        <v>363563.24095877458</v>
      </c>
      <c r="V241">
        <f t="shared" si="315"/>
        <v>602.96205598592564</v>
      </c>
      <c r="W241" s="6">
        <f t="shared" si="316"/>
        <v>1181.8056297324142</v>
      </c>
      <c r="Y241" s="13">
        <f t="shared" si="317"/>
        <v>4029.444290750047</v>
      </c>
      <c r="Z241">
        <f t="shared" si="318"/>
        <v>363563.24095877458</v>
      </c>
      <c r="AA241">
        <f t="shared" si="319"/>
        <v>602.96205598592564</v>
      </c>
      <c r="AB241" s="6">
        <f t="shared" si="320"/>
        <v>1181.8056297324142</v>
      </c>
      <c r="AC241" s="14">
        <f t="shared" si="323"/>
        <v>0.14963901036430247</v>
      </c>
      <c r="AE241" s="17"/>
      <c r="AF241" s="17"/>
    </row>
    <row r="242" spans="1:32" x14ac:dyDescent="0.3">
      <c r="A242" t="s">
        <v>148</v>
      </c>
      <c r="B242">
        <f>'rockfish release'!B241</f>
        <v>2022</v>
      </c>
      <c r="C242" t="str">
        <f>'rockfish release'!C241</f>
        <v>CSEO</v>
      </c>
      <c r="D242">
        <f>'rockfish release'!D241</f>
        <v>8546</v>
      </c>
      <c r="E242">
        <v>6297</v>
      </c>
      <c r="F242">
        <v>2234</v>
      </c>
      <c r="I242" s="13">
        <f t="shared" ref="I242" si="324">F242</f>
        <v>2234</v>
      </c>
      <c r="J242">
        <f t="shared" ref="J242" si="325">(E242^2)*H242</f>
        <v>0</v>
      </c>
      <c r="L242" s="6">
        <f t="shared" si="322"/>
        <v>0</v>
      </c>
      <c r="N242" s="2">
        <f>'rockfish release'!O241</f>
        <v>4624.7180385288975</v>
      </c>
      <c r="O242">
        <f>'rockfish release'!P241</f>
        <v>9055878.802325625</v>
      </c>
      <c r="P242" s="50">
        <v>0.14298897503636901</v>
      </c>
      <c r="Q242" s="50">
        <v>1.6650934258895301E-3</v>
      </c>
      <c r="T242" s="13">
        <f t="shared" ref="T242" si="326">N242*P242</f>
        <v>661.28369216145393</v>
      </c>
      <c r="U242" s="14">
        <f t="shared" si="239"/>
        <v>235847.04293162344</v>
      </c>
      <c r="V242">
        <f t="shared" ref="V242" si="327">SQRT(U242)</f>
        <v>485.6408579718385</v>
      </c>
      <c r="W242" s="6">
        <f t="shared" ref="W242" si="328">(1.96*V242)</f>
        <v>951.85608162480344</v>
      </c>
      <c r="Y242" s="13">
        <f t="shared" ref="Y242" si="329">T242+I242</f>
        <v>2895.2836921614539</v>
      </c>
      <c r="Z242">
        <f t="shared" ref="Z242" si="330">U242+J242</f>
        <v>235847.04293162344</v>
      </c>
      <c r="AA242">
        <f t="shared" ref="AA242" si="331">SQRT(Z242)</f>
        <v>485.6408579718385</v>
      </c>
      <c r="AB242" s="6">
        <f t="shared" ref="AB242" si="332">(1.96*AA242)</f>
        <v>951.85608162480344</v>
      </c>
      <c r="AC242" s="14">
        <f t="shared" ref="AC242" si="333">AA242/Y242</f>
        <v>0.16773515468851574</v>
      </c>
      <c r="AE242" s="17"/>
      <c r="AF242" s="17"/>
    </row>
    <row r="243" spans="1:32" x14ac:dyDescent="0.3">
      <c r="A243" t="str">
        <f>'rockfish release'!A242</f>
        <v>SE</v>
      </c>
      <c r="B243">
        <f>'rockfish release'!B242</f>
        <v>1999</v>
      </c>
      <c r="C243" t="str">
        <f>'rockfish release'!C242</f>
        <v>NSEI</v>
      </c>
      <c r="D243">
        <f>'rockfish release'!D242</f>
        <v>6691</v>
      </c>
      <c r="E243">
        <f>[1]logbook_release_forR!F380</f>
        <v>1645</v>
      </c>
      <c r="F243" t="str">
        <f>[1]logbook_release_forR!G380</f>
        <v>NA</v>
      </c>
      <c r="G243" s="29">
        <v>0.30371494999999998</v>
      </c>
      <c r="H243" s="29">
        <v>1.6418268E-2</v>
      </c>
      <c r="I243" s="13">
        <f>E243*G243</f>
        <v>499.61109274999995</v>
      </c>
      <c r="J243">
        <f>(E243^2)*H243</f>
        <v>44428.243664699999</v>
      </c>
      <c r="K243">
        <f t="shared" si="306"/>
        <v>210.78008365284421</v>
      </c>
      <c r="L243" s="6">
        <f t="shared" si="307"/>
        <v>413.12896395957466</v>
      </c>
      <c r="N243" s="2">
        <f>'rockfish release'!O242</f>
        <v>9629.9384940119708</v>
      </c>
      <c r="O243">
        <f>'rockfish release'!P242</f>
        <v>20762404.05734273</v>
      </c>
      <c r="P243" s="29">
        <v>0.12447847099999999</v>
      </c>
      <c r="Q243" s="29">
        <v>4.2601679999999999E-3</v>
      </c>
      <c r="T243" s="13">
        <f t="shared" ref="T243:T261" si="334">N243*P243</f>
        <v>1198.7200195586527</v>
      </c>
      <c r="U243" s="14">
        <f t="shared" si="239"/>
        <v>805232.21822347608</v>
      </c>
      <c r="V243">
        <f t="shared" si="308"/>
        <v>897.34732307143815</v>
      </c>
      <c r="W243" s="6">
        <f t="shared" si="309"/>
        <v>1758.8007532200188</v>
      </c>
      <c r="Y243" s="13">
        <f t="shared" si="304"/>
        <v>1698.3311123086526</v>
      </c>
      <c r="Z243">
        <f t="shared" si="305"/>
        <v>849660.46188817604</v>
      </c>
      <c r="AA243">
        <f t="shared" si="310"/>
        <v>921.77028694147873</v>
      </c>
      <c r="AB243" s="6">
        <f t="shared" si="311"/>
        <v>1806.6697624052983</v>
      </c>
      <c r="AC243" s="14">
        <f t="shared" si="228"/>
        <v>0.54275063340767282</v>
      </c>
      <c r="AE243" s="17"/>
      <c r="AF243" s="17"/>
    </row>
    <row r="244" spans="1:32" x14ac:dyDescent="0.3">
      <c r="A244" t="str">
        <f>'rockfish release'!A243</f>
        <v>SE</v>
      </c>
      <c r="B244">
        <f>'rockfish release'!B243</f>
        <v>2000</v>
      </c>
      <c r="C244" t="str">
        <f>'rockfish release'!C243</f>
        <v>NSEI</v>
      </c>
      <c r="D244">
        <f>'rockfish release'!D243</f>
        <v>7565</v>
      </c>
      <c r="E244">
        <f>[1]logbook_release_forR!F381</f>
        <v>2164</v>
      </c>
      <c r="F244" t="str">
        <f>[1]logbook_release_forR!G381</f>
        <v>NA</v>
      </c>
      <c r="G244" s="29">
        <v>0.30371494999999998</v>
      </c>
      <c r="H244" s="29">
        <v>1.6418268E-2</v>
      </c>
      <c r="I244" s="13">
        <f t="shared" ref="I244:I249" si="335">E244*G244</f>
        <v>657.23915179999995</v>
      </c>
      <c r="J244">
        <f t="shared" ref="J244:J248" si="336">(E244^2)*H244</f>
        <v>76885.041544128006</v>
      </c>
      <c r="K244">
        <f t="shared" si="306"/>
        <v>277.28152037979021</v>
      </c>
      <c r="L244" s="6">
        <f t="shared" si="307"/>
        <v>543.4717799443888</v>
      </c>
      <c r="N244" s="2">
        <f>'rockfish release'!O243</f>
        <v>10887.832118846294</v>
      </c>
      <c r="O244">
        <f>'rockfish release'!P243</f>
        <v>26540765.423181478</v>
      </c>
      <c r="P244" s="29">
        <v>0.12447847099999999</v>
      </c>
      <c r="Q244" s="29">
        <v>4.2601679999999999E-3</v>
      </c>
      <c r="T244" s="13">
        <f t="shared" si="334"/>
        <v>1355.300694658677</v>
      </c>
      <c r="U244" s="14">
        <f t="shared" si="239"/>
        <v>1029335.4929435168</v>
      </c>
      <c r="V244">
        <f t="shared" si="308"/>
        <v>1014.561724560668</v>
      </c>
      <c r="W244" s="6">
        <f t="shared" si="309"/>
        <v>1988.5409801389094</v>
      </c>
      <c r="Y244" s="13">
        <f t="shared" si="304"/>
        <v>2012.5398464586769</v>
      </c>
      <c r="Z244">
        <f t="shared" si="305"/>
        <v>1106220.5344876449</v>
      </c>
      <c r="AA244">
        <f t="shared" si="310"/>
        <v>1051.7701909103741</v>
      </c>
      <c r="AB244" s="6">
        <f t="shared" si="311"/>
        <v>2061.4695741843334</v>
      </c>
      <c r="AC244" s="14">
        <f t="shared" si="228"/>
        <v>0.52260838102713802</v>
      </c>
      <c r="AE244" s="17"/>
      <c r="AF244" s="17"/>
    </row>
    <row r="245" spans="1:32" x14ac:dyDescent="0.3">
      <c r="A245" t="str">
        <f>'rockfish release'!A244</f>
        <v>SE</v>
      </c>
      <c r="B245">
        <f>'rockfish release'!B244</f>
        <v>2001</v>
      </c>
      <c r="C245" t="str">
        <f>'rockfish release'!C244</f>
        <v>NSEI</v>
      </c>
      <c r="D245">
        <f>'rockfish release'!D244</f>
        <v>5344</v>
      </c>
      <c r="E245">
        <f>[1]logbook_release_forR!F382</f>
        <v>1327</v>
      </c>
      <c r="F245" t="str">
        <f>[1]logbook_release_forR!G382</f>
        <v>NA</v>
      </c>
      <c r="G245" s="29">
        <v>0.30371494999999998</v>
      </c>
      <c r="H245" s="29">
        <v>1.6418268E-2</v>
      </c>
      <c r="I245" s="13">
        <f t="shared" si="335"/>
        <v>403.02973864999996</v>
      </c>
      <c r="J245">
        <f t="shared" si="336"/>
        <v>28911.404250971998</v>
      </c>
      <c r="K245">
        <f t="shared" si="306"/>
        <v>170.03353860627615</v>
      </c>
      <c r="L245" s="6">
        <f t="shared" si="307"/>
        <v>333.26573566830126</v>
      </c>
      <c r="N245" s="2">
        <f>'rockfish release'!O244</f>
        <v>7691.2855047078119</v>
      </c>
      <c r="O245">
        <f>'rockfish release'!P244</f>
        <v>13244283.78424483</v>
      </c>
      <c r="P245" s="29">
        <v>0.12447847099999999</v>
      </c>
      <c r="Q245" s="29">
        <v>4.2601679999999999E-3</v>
      </c>
      <c r="T245" s="13">
        <f t="shared" si="334"/>
        <v>957.39945965049174</v>
      </c>
      <c r="U245" s="14">
        <f t="shared" si="239"/>
        <v>513655.54686799593</v>
      </c>
      <c r="V245">
        <f t="shared" si="308"/>
        <v>716.69766768700731</v>
      </c>
      <c r="W245" s="6">
        <f t="shared" si="309"/>
        <v>1404.7274286665343</v>
      </c>
      <c r="Y245" s="13">
        <f t="shared" si="304"/>
        <v>1360.4291983004916</v>
      </c>
      <c r="Z245">
        <f t="shared" si="305"/>
        <v>542566.95111896796</v>
      </c>
      <c r="AA245">
        <f t="shared" si="310"/>
        <v>736.59144111167075</v>
      </c>
      <c r="AB245" s="6">
        <f t="shared" si="311"/>
        <v>1443.7192245788747</v>
      </c>
      <c r="AC245" s="14">
        <f t="shared" ref="AC245:AC317" si="337">AA245/Y245</f>
        <v>0.54144048218889551</v>
      </c>
      <c r="AE245" s="17"/>
      <c r="AF245" s="17"/>
    </row>
    <row r="246" spans="1:32" x14ac:dyDescent="0.3">
      <c r="A246" t="str">
        <f>'rockfish release'!A245</f>
        <v>SE</v>
      </c>
      <c r="B246">
        <f>'rockfish release'!B245</f>
        <v>2002</v>
      </c>
      <c r="C246" t="str">
        <f>'rockfish release'!C245</f>
        <v>NSEI</v>
      </c>
      <c r="D246">
        <f>'rockfish release'!D245</f>
        <v>5038</v>
      </c>
      <c r="E246">
        <f>[1]logbook_release_forR!F383</f>
        <v>1129</v>
      </c>
      <c r="F246" t="str">
        <f>[1]logbook_release_forR!G383</f>
        <v>NA</v>
      </c>
      <c r="G246" s="29">
        <v>0.30371494999999998</v>
      </c>
      <c r="H246" s="29">
        <v>1.6418268E-2</v>
      </c>
      <c r="I246" s="13">
        <f t="shared" si="335"/>
        <v>342.89417854999999</v>
      </c>
      <c r="J246">
        <f t="shared" si="336"/>
        <v>20927.397541787999</v>
      </c>
      <c r="K246">
        <f t="shared" si="306"/>
        <v>144.66304829426207</v>
      </c>
      <c r="L246" s="6">
        <f t="shared" si="307"/>
        <v>283.53957465675364</v>
      </c>
      <c r="N246" s="2">
        <f>'rockfish release'!O245</f>
        <v>7250.8788122600981</v>
      </c>
      <c r="O246">
        <f>'rockfish release'!P245</f>
        <v>11770960.576621769</v>
      </c>
      <c r="P246" s="29">
        <v>0.12447847099999999</v>
      </c>
      <c r="Q246" s="29">
        <v>4.2601679999999999E-3</v>
      </c>
      <c r="T246" s="13">
        <f t="shared" si="334"/>
        <v>902.57830795643304</v>
      </c>
      <c r="U246" s="14">
        <f t="shared" si="239"/>
        <v>456515.37604009616</v>
      </c>
      <c r="V246">
        <f t="shared" si="308"/>
        <v>675.65921590702521</v>
      </c>
      <c r="W246" s="6">
        <f t="shared" si="309"/>
        <v>1324.2920631777695</v>
      </c>
      <c r="Y246" s="13">
        <f t="shared" si="304"/>
        <v>1245.4724865064331</v>
      </c>
      <c r="Z246">
        <f t="shared" si="305"/>
        <v>477442.77358188416</v>
      </c>
      <c r="AA246">
        <f t="shared" si="310"/>
        <v>690.97233923065562</v>
      </c>
      <c r="AB246" s="6">
        <f t="shared" si="311"/>
        <v>1354.3057848920851</v>
      </c>
      <c r="AC246" s="14">
        <f t="shared" si="337"/>
        <v>0.55478731703567552</v>
      </c>
      <c r="AE246" s="17"/>
      <c r="AF246" s="17"/>
    </row>
    <row r="247" spans="1:32" x14ac:dyDescent="0.3">
      <c r="A247" t="str">
        <f>'rockfish release'!A246</f>
        <v>SE</v>
      </c>
      <c r="B247">
        <f>'rockfish release'!B246</f>
        <v>2003</v>
      </c>
      <c r="C247" t="str">
        <f>'rockfish release'!C246</f>
        <v>NSEI</v>
      </c>
      <c r="D247">
        <f>'rockfish release'!D246</f>
        <v>6124</v>
      </c>
      <c r="E247">
        <f>[1]logbook_release_forR!F384</f>
        <v>1422</v>
      </c>
      <c r="F247" t="str">
        <f>[1]logbook_release_forR!G384</f>
        <v>NA</v>
      </c>
      <c r="G247" s="29">
        <v>0.30371494999999998</v>
      </c>
      <c r="H247" s="29">
        <v>1.6418268E-2</v>
      </c>
      <c r="I247" s="13">
        <f t="shared" si="335"/>
        <v>431.88265889999997</v>
      </c>
      <c r="J247">
        <f t="shared" si="336"/>
        <v>33199.117030512003</v>
      </c>
      <c r="K247">
        <f t="shared" si="306"/>
        <v>182.20624860446472</v>
      </c>
      <c r="L247" s="6">
        <f t="shared" si="307"/>
        <v>357.12424726475086</v>
      </c>
      <c r="N247" s="2">
        <f>'rockfish release'!O246</f>
        <v>8813.8907991823817</v>
      </c>
      <c r="O247">
        <f>'rockfish release'!P246</f>
        <v>17392657.422730677</v>
      </c>
      <c r="P247" s="29">
        <v>0.12447847099999999</v>
      </c>
      <c r="Q247" s="29">
        <v>4.2601679999999999E-3</v>
      </c>
      <c r="T247" s="13">
        <f t="shared" si="334"/>
        <v>1097.1396502431908</v>
      </c>
      <c r="U247" s="14">
        <f t="shared" si="239"/>
        <v>674542.70125108398</v>
      </c>
      <c r="V247">
        <f t="shared" si="308"/>
        <v>821.30548594970674</v>
      </c>
      <c r="W247" s="6">
        <f t="shared" si="309"/>
        <v>1609.7587524614253</v>
      </c>
      <c r="Y247" s="13">
        <f t="shared" si="304"/>
        <v>1529.0223091431908</v>
      </c>
      <c r="Z247">
        <f t="shared" si="305"/>
        <v>707741.81828159594</v>
      </c>
      <c r="AA247">
        <f t="shared" si="310"/>
        <v>841.27392583010442</v>
      </c>
      <c r="AB247" s="6">
        <f t="shared" si="311"/>
        <v>1648.8968946270047</v>
      </c>
      <c r="AC247" s="14">
        <f t="shared" si="337"/>
        <v>0.5502038268503251</v>
      </c>
      <c r="AE247" s="17"/>
      <c r="AF247" s="17"/>
    </row>
    <row r="248" spans="1:32" x14ac:dyDescent="0.3">
      <c r="A248" t="str">
        <f>'rockfish release'!A247</f>
        <v>SE</v>
      </c>
      <c r="B248">
        <f>'rockfish release'!B247</f>
        <v>2004</v>
      </c>
      <c r="C248" t="str">
        <f>'rockfish release'!C247</f>
        <v>NSEI</v>
      </c>
      <c r="D248">
        <f>'rockfish release'!D247</f>
        <v>4849</v>
      </c>
      <c r="E248">
        <f>[1]logbook_release_forR!F385</f>
        <v>1124</v>
      </c>
      <c r="F248" t="str">
        <f>[1]logbook_release_forR!G385</f>
        <v>NA</v>
      </c>
      <c r="G248" s="29">
        <v>0.30371494999999998</v>
      </c>
      <c r="H248" s="29">
        <v>1.6418268E-2</v>
      </c>
      <c r="I248" s="13">
        <f t="shared" si="335"/>
        <v>341.37560379999996</v>
      </c>
      <c r="J248">
        <f t="shared" si="336"/>
        <v>20742.445752767999</v>
      </c>
      <c r="K248">
        <f t="shared" si="306"/>
        <v>144.02237934698897</v>
      </c>
      <c r="L248" s="6">
        <f t="shared" si="307"/>
        <v>282.28386352009835</v>
      </c>
      <c r="N248" s="2">
        <f>'rockfish release'!O247</f>
        <v>6978.8629139835666</v>
      </c>
      <c r="O248">
        <f>'rockfish release'!P247</f>
        <v>10904354.126461556</v>
      </c>
      <c r="P248" s="29">
        <v>0.12447847099999999</v>
      </c>
      <c r="Q248" s="29">
        <v>4.2601679999999999E-3</v>
      </c>
      <c r="T248" s="13">
        <f t="shared" si="334"/>
        <v>868.71818485127881</v>
      </c>
      <c r="U248" s="14">
        <f t="shared" si="239"/>
        <v>422905.6152309911</v>
      </c>
      <c r="V248">
        <f t="shared" si="308"/>
        <v>650.31193686644804</v>
      </c>
      <c r="W248" s="6">
        <f t="shared" si="309"/>
        <v>1274.6113962582381</v>
      </c>
      <c r="Y248" s="13">
        <f t="shared" si="304"/>
        <v>1210.0937886512788</v>
      </c>
      <c r="Z248">
        <f t="shared" si="305"/>
        <v>443648.06098375912</v>
      </c>
      <c r="AA248">
        <f t="shared" si="310"/>
        <v>666.06911126681075</v>
      </c>
      <c r="AB248" s="6">
        <f t="shared" si="311"/>
        <v>1305.495458082949</v>
      </c>
      <c r="AC248" s="14">
        <f t="shared" si="337"/>
        <v>0.55042767553512051</v>
      </c>
      <c r="AE248" s="17"/>
      <c r="AF248" s="17"/>
    </row>
    <row r="249" spans="1:32" x14ac:dyDescent="0.3">
      <c r="A249" t="str">
        <f>'rockfish release'!A248</f>
        <v>SE</v>
      </c>
      <c r="B249">
        <f>'rockfish release'!B248</f>
        <v>2005</v>
      </c>
      <c r="C249" t="str">
        <f>'rockfish release'!C248</f>
        <v>NSEI</v>
      </c>
      <c r="D249">
        <f>'rockfish release'!D248</f>
        <v>6055</v>
      </c>
      <c r="E249">
        <f>[1]logbook_release_forR!F386</f>
        <v>1305</v>
      </c>
      <c r="F249" t="str">
        <f>[1]logbook_release_forR!G386</f>
        <v>NA</v>
      </c>
      <c r="G249" s="29">
        <v>0.30371494999999998</v>
      </c>
      <c r="H249" s="29">
        <v>1.6418268E-2</v>
      </c>
      <c r="I249" s="13">
        <f t="shared" si="335"/>
        <v>396.34800974999996</v>
      </c>
      <c r="J249">
        <f>(E249^2)*H249</f>
        <v>27960.720860699999</v>
      </c>
      <c r="K249">
        <f t="shared" si="306"/>
        <v>167.21459523827457</v>
      </c>
      <c r="L249" s="6">
        <f t="shared" si="307"/>
        <v>327.74060666701814</v>
      </c>
      <c r="N249" s="2">
        <f>'rockfish release'!O248</f>
        <v>8714.5834077480922</v>
      </c>
      <c r="O249">
        <f>'rockfish release'!P248</f>
        <v>17002934.186671898</v>
      </c>
      <c r="P249" s="29">
        <v>0.12447847099999999</v>
      </c>
      <c r="Q249" s="29">
        <v>4.2601679999999999E-3</v>
      </c>
      <c r="T249" s="13">
        <f t="shared" si="334"/>
        <v>1084.778017998452</v>
      </c>
      <c r="U249" s="14">
        <f t="shared" si="239"/>
        <v>659427.9917502898</v>
      </c>
      <c r="V249">
        <f t="shared" si="308"/>
        <v>812.05171741108325</v>
      </c>
      <c r="W249" s="6">
        <f t="shared" si="309"/>
        <v>1591.6213661257232</v>
      </c>
      <c r="Y249" s="13">
        <f t="shared" si="304"/>
        <v>1481.1260277484521</v>
      </c>
      <c r="Z249">
        <f t="shared" si="305"/>
        <v>687388.71261098981</v>
      </c>
      <c r="AA249">
        <f t="shared" si="310"/>
        <v>829.08908605227089</v>
      </c>
      <c r="AB249" s="6">
        <f t="shared" si="311"/>
        <v>1625.0146086624509</v>
      </c>
      <c r="AC249" s="14">
        <f t="shared" si="337"/>
        <v>0.55976943927764111</v>
      </c>
      <c r="AE249" s="17"/>
      <c r="AF249" s="17"/>
    </row>
    <row r="250" spans="1:32" x14ac:dyDescent="0.3">
      <c r="A250" t="str">
        <f>'rockfish release'!A249</f>
        <v>SE</v>
      </c>
      <c r="B250">
        <f>'rockfish release'!B249</f>
        <v>2006</v>
      </c>
      <c r="C250" t="str">
        <f>'rockfish release'!C249</f>
        <v>NSEI</v>
      </c>
      <c r="D250">
        <f>'rockfish release'!D249</f>
        <v>4774</v>
      </c>
      <c r="E250">
        <f>[1]logbook_release_forR!F387</f>
        <v>1141</v>
      </c>
      <c r="F250">
        <f>[1]logbook_release_forR!G387</f>
        <v>122</v>
      </c>
      <c r="I250" s="13">
        <f t="shared" si="312"/>
        <v>122</v>
      </c>
      <c r="J250">
        <f t="shared" ref="J250:J263" si="338">(E250^2)*H250</f>
        <v>0</v>
      </c>
      <c r="K250">
        <f t="shared" si="306"/>
        <v>0</v>
      </c>
      <c r="L250" s="6">
        <f t="shared" si="307"/>
        <v>0</v>
      </c>
      <c r="N250" s="2">
        <f>'rockfish release'!O249</f>
        <v>6870.9200972071667</v>
      </c>
      <c r="O250">
        <f>'rockfish release'!P249</f>
        <v>10569645.174434936</v>
      </c>
      <c r="P250">
        <f>IF([3]species_comp_Region1_forR!$D164&gt;49,[3]species_comp_Region1_forR!$J164,[3]species_comp_Region1_forR!$L164)</f>
        <v>0.15263157899999999</v>
      </c>
      <c r="Q250">
        <f>IF([3]species_comp_Region1_forR!$D164&gt;49,[3]species_comp_Region1_forR!$K164,[3]species_comp_Region1_forR!$M164)</f>
        <v>6.8431299999999998E-4</v>
      </c>
      <c r="T250" s="13">
        <f t="shared" si="334"/>
        <v>1048.7193836195634</v>
      </c>
      <c r="U250" s="14">
        <f t="shared" si="239"/>
        <v>285773.71988503984</v>
      </c>
      <c r="V250">
        <f t="shared" si="308"/>
        <v>534.57807650991435</v>
      </c>
      <c r="W250" s="6">
        <f t="shared" si="309"/>
        <v>1047.7730299594321</v>
      </c>
      <c r="Y250" s="13">
        <f t="shared" si="304"/>
        <v>1170.7193836195634</v>
      </c>
      <c r="Z250">
        <f t="shared" si="305"/>
        <v>285773.71988503984</v>
      </c>
      <c r="AA250">
        <f t="shared" si="310"/>
        <v>534.57807650991435</v>
      </c>
      <c r="AB250" s="6">
        <f t="shared" si="311"/>
        <v>1047.7730299594321</v>
      </c>
      <c r="AC250" s="14">
        <f t="shared" si="337"/>
        <v>0.45662358032984501</v>
      </c>
      <c r="AE250" s="17"/>
      <c r="AF250" s="17"/>
    </row>
    <row r="251" spans="1:32" x14ac:dyDescent="0.3">
      <c r="A251" t="str">
        <f>'rockfish release'!A250</f>
        <v>SE</v>
      </c>
      <c r="B251">
        <f>'rockfish release'!B250</f>
        <v>2007</v>
      </c>
      <c r="C251" t="str">
        <f>'rockfish release'!C250</f>
        <v>NSEI</v>
      </c>
      <c r="D251">
        <f>'rockfish release'!D250</f>
        <v>2342</v>
      </c>
      <c r="E251">
        <f>[1]logbook_release_forR!F388</f>
        <v>452</v>
      </c>
      <c r="F251">
        <f>[1]logbook_release_forR!G388</f>
        <v>100</v>
      </c>
      <c r="I251" s="13">
        <f t="shared" si="312"/>
        <v>100</v>
      </c>
      <c r="J251">
        <f t="shared" si="338"/>
        <v>0</v>
      </c>
      <c r="K251">
        <f t="shared" si="306"/>
        <v>0</v>
      </c>
      <c r="L251" s="6">
        <f t="shared" si="307"/>
        <v>0</v>
      </c>
      <c r="N251" s="2">
        <f>'rockfish release'!O250</f>
        <v>3370.694358537743</v>
      </c>
      <c r="O251">
        <f>'rockfish release'!P250</f>
        <v>2543720.326085058</v>
      </c>
      <c r="P251">
        <f>IF([3]species_comp_Region1_forR!$D165&gt;49,[3]species_comp_Region1_forR!$J165,[3]species_comp_Region1_forR!$L165)</f>
        <v>0.23444976100000001</v>
      </c>
      <c r="Q251">
        <f>IF([3]species_comp_Region1_forR!$D165&gt;49,[3]species_comp_Region1_forR!$K165,[3]species_comp_Region1_forR!$M165)</f>
        <v>8.6289899999999998E-4</v>
      </c>
      <c r="T251" s="13">
        <f t="shared" si="334"/>
        <v>790.25848676322221</v>
      </c>
      <c r="U251" s="14">
        <f t="shared" si="239"/>
        <v>151818.75785380954</v>
      </c>
      <c r="V251">
        <f t="shared" si="308"/>
        <v>389.63926631412488</v>
      </c>
      <c r="W251" s="6">
        <f t="shared" si="309"/>
        <v>763.69296197568474</v>
      </c>
      <c r="Y251" s="13">
        <f t="shared" si="304"/>
        <v>890.25848676322221</v>
      </c>
      <c r="Z251">
        <f t="shared" si="305"/>
        <v>151818.75785380954</v>
      </c>
      <c r="AA251">
        <f t="shared" si="310"/>
        <v>389.63926631412488</v>
      </c>
      <c r="AB251" s="6">
        <f t="shared" si="311"/>
        <v>763.69296197568474</v>
      </c>
      <c r="AC251" s="14">
        <f t="shared" si="337"/>
        <v>0.437669814000611</v>
      </c>
      <c r="AE251" s="17"/>
      <c r="AF251" s="17"/>
    </row>
    <row r="252" spans="1:32" x14ac:dyDescent="0.3">
      <c r="A252" t="str">
        <f>'rockfish release'!A251</f>
        <v>SE</v>
      </c>
      <c r="B252">
        <f>'rockfish release'!B251</f>
        <v>2008</v>
      </c>
      <c r="C252" t="str">
        <f>'rockfish release'!C251</f>
        <v>NSEI</v>
      </c>
      <c r="D252">
        <f>'rockfish release'!D251</f>
        <v>2770</v>
      </c>
      <c r="E252">
        <f>[1]logbook_release_forR!F389</f>
        <v>734</v>
      </c>
      <c r="F252">
        <f>[1]logbook_release_forR!G389</f>
        <v>108</v>
      </c>
      <c r="I252" s="13">
        <f t="shared" si="312"/>
        <v>108</v>
      </c>
      <c r="J252">
        <f t="shared" si="338"/>
        <v>0</v>
      </c>
      <c r="K252">
        <f t="shared" si="306"/>
        <v>0</v>
      </c>
      <c r="L252" s="6">
        <f t="shared" si="307"/>
        <v>0</v>
      </c>
      <c r="N252" s="2">
        <f>'rockfish release'!O251</f>
        <v>3986.6880329417372</v>
      </c>
      <c r="O252">
        <f>'rockfish release'!P251</f>
        <v>3558402.8792199991</v>
      </c>
      <c r="P252">
        <f>IF([3]species_comp_Region1_forR!$D166&gt;49,[3]species_comp_Region1_forR!$J166,[3]species_comp_Region1_forR!$L166)</f>
        <v>0.20930232600000001</v>
      </c>
      <c r="Q252">
        <f>IF([3]species_comp_Region1_forR!$D166&gt;49,[3]species_comp_Region1_forR!$K166,[3]species_comp_Region1_forR!$M166)</f>
        <v>9.6780599999999998E-4</v>
      </c>
      <c r="T252" s="13">
        <f t="shared" si="334"/>
        <v>834.42307833107031</v>
      </c>
      <c r="U252" s="14">
        <f t="shared" ref="U252:U315" si="339">(N252^2)*Q252+(P252^2)*O252+(Q252*O252)</f>
        <v>174710.44879874936</v>
      </c>
      <c r="V252">
        <f t="shared" si="308"/>
        <v>417.98379011481939</v>
      </c>
      <c r="W252" s="6">
        <f t="shared" si="309"/>
        <v>819.24822862504595</v>
      </c>
      <c r="Y252" s="13">
        <f t="shared" si="304"/>
        <v>942.42307833107031</v>
      </c>
      <c r="Z252">
        <f t="shared" si="305"/>
        <v>174710.44879874936</v>
      </c>
      <c r="AA252">
        <f t="shared" si="310"/>
        <v>417.98379011481939</v>
      </c>
      <c r="AB252" s="6">
        <f t="shared" si="311"/>
        <v>819.24822862504595</v>
      </c>
      <c r="AC252" s="14">
        <f t="shared" si="337"/>
        <v>0.44352032513361583</v>
      </c>
      <c r="AE252" s="17"/>
      <c r="AF252" s="17"/>
    </row>
    <row r="253" spans="1:32" x14ac:dyDescent="0.3">
      <c r="A253" t="str">
        <f>'rockfish release'!A252</f>
        <v>SE</v>
      </c>
      <c r="B253">
        <f>'rockfish release'!B252</f>
        <v>2009</v>
      </c>
      <c r="C253" t="str">
        <f>'rockfish release'!C252</f>
        <v>NSEI</v>
      </c>
      <c r="D253">
        <f>'rockfish release'!D252</f>
        <v>1738</v>
      </c>
      <c r="E253">
        <f>[1]logbook_release_forR!F390</f>
        <v>306</v>
      </c>
      <c r="F253">
        <f>[1]logbook_release_forR!G390</f>
        <v>93</v>
      </c>
      <c r="I253" s="13">
        <f t="shared" si="312"/>
        <v>93</v>
      </c>
      <c r="J253">
        <f t="shared" si="338"/>
        <v>0</v>
      </c>
      <c r="K253">
        <f t="shared" si="306"/>
        <v>0</v>
      </c>
      <c r="L253" s="6">
        <f t="shared" si="307"/>
        <v>0</v>
      </c>
      <c r="N253" s="2">
        <f>'rockfish release'!O252</f>
        <v>2501.3948740984615</v>
      </c>
      <c r="O253">
        <f>'rockfish release'!P252</f>
        <v>1400861.2528116638</v>
      </c>
      <c r="P253">
        <f>IF([3]species_comp_Region1_forR!$D167&gt;49,[3]species_comp_Region1_forR!$J167,[3]species_comp_Region1_forR!$L167)</f>
        <v>0.21719457</v>
      </c>
      <c r="Q253">
        <f>IF([3]species_comp_Region1_forR!$D167&gt;49,[3]species_comp_Region1_forR!$K167,[3]species_comp_Region1_forR!$M167)</f>
        <v>7.7282299999999996E-4</v>
      </c>
      <c r="T253" s="13">
        <f t="shared" si="334"/>
        <v>543.28938408001954</v>
      </c>
      <c r="U253" s="14">
        <f t="shared" si="339"/>
        <v>72001.655029400688</v>
      </c>
      <c r="V253">
        <f t="shared" si="308"/>
        <v>268.33124124745649</v>
      </c>
      <c r="W253" s="6">
        <f t="shared" si="309"/>
        <v>525.92923284501467</v>
      </c>
      <c r="Y253" s="13">
        <f t="shared" si="304"/>
        <v>636.28938408001954</v>
      </c>
      <c r="Z253">
        <f t="shared" si="305"/>
        <v>72001.655029400688</v>
      </c>
      <c r="AA253">
        <f t="shared" si="310"/>
        <v>268.33124124745649</v>
      </c>
      <c r="AB253" s="6">
        <f t="shared" si="311"/>
        <v>525.92923284501467</v>
      </c>
      <c r="AC253" s="14">
        <f t="shared" si="337"/>
        <v>0.4217125854385011</v>
      </c>
      <c r="AE253" s="17"/>
      <c r="AF253" s="17"/>
    </row>
    <row r="254" spans="1:32" x14ac:dyDescent="0.3">
      <c r="A254" t="str">
        <f>'rockfish release'!A253</f>
        <v>SE</v>
      </c>
      <c r="B254">
        <f>'rockfish release'!B253</f>
        <v>2010</v>
      </c>
      <c r="C254" t="str">
        <f>'rockfish release'!C253</f>
        <v>NSEI</v>
      </c>
      <c r="D254">
        <f>'rockfish release'!D253</f>
        <v>1607</v>
      </c>
      <c r="E254">
        <f>[1]logbook_release_forR!F391</f>
        <v>533</v>
      </c>
      <c r="F254">
        <f>[1]logbook_release_forR!G391</f>
        <v>122</v>
      </c>
      <c r="I254" s="13">
        <f t="shared" si="312"/>
        <v>122</v>
      </c>
      <c r="J254">
        <f t="shared" si="338"/>
        <v>0</v>
      </c>
      <c r="K254">
        <f t="shared" si="306"/>
        <v>0</v>
      </c>
      <c r="L254" s="6">
        <f t="shared" si="307"/>
        <v>0</v>
      </c>
      <c r="N254" s="2">
        <f>'rockfish release'!O253</f>
        <v>2312.854754129015</v>
      </c>
      <c r="O254">
        <f>'rockfish release'!P253</f>
        <v>1197642.867369418</v>
      </c>
      <c r="P254">
        <f>IF([3]species_comp_Region1_forR!$D168&gt;49,[3]species_comp_Region1_forR!$J168,[3]species_comp_Region1_forR!$L168)</f>
        <v>0.16136919299999999</v>
      </c>
      <c r="Q254">
        <f>IF([3]species_comp_Region1_forR!$D168&gt;49,[3]species_comp_Region1_forR!$K168,[3]species_comp_Region1_forR!$M168)</f>
        <v>3.3168899999999997E-4</v>
      </c>
      <c r="T254" s="13">
        <f t="shared" si="334"/>
        <v>373.22350520001254</v>
      </c>
      <c r="U254" s="14">
        <f t="shared" si="339"/>
        <v>33358.187942271557</v>
      </c>
      <c r="V254">
        <f t="shared" si="308"/>
        <v>182.64224030128287</v>
      </c>
      <c r="W254" s="6">
        <f t="shared" si="309"/>
        <v>357.97879099051443</v>
      </c>
      <c r="Y254" s="13">
        <f t="shared" si="304"/>
        <v>495.22350520001254</v>
      </c>
      <c r="Z254">
        <f t="shared" si="305"/>
        <v>33358.187942271557</v>
      </c>
      <c r="AA254">
        <f t="shared" si="310"/>
        <v>182.64224030128287</v>
      </c>
      <c r="AB254" s="6">
        <f t="shared" si="311"/>
        <v>357.97879099051443</v>
      </c>
      <c r="AC254" s="14">
        <f t="shared" si="337"/>
        <v>0.36880769669346913</v>
      </c>
      <c r="AE254" s="17"/>
      <c r="AF254" s="17"/>
    </row>
    <row r="255" spans="1:32" x14ac:dyDescent="0.3">
      <c r="A255" t="str">
        <f>'rockfish release'!A254</f>
        <v>SE</v>
      </c>
      <c r="B255">
        <f>'rockfish release'!B254</f>
        <v>2011</v>
      </c>
      <c r="C255" t="str">
        <f>'rockfish release'!C254</f>
        <v>NSEI</v>
      </c>
      <c r="D255">
        <f>'rockfish release'!D254</f>
        <v>1442</v>
      </c>
      <c r="E255">
        <f>[1]logbook_release_forR!F392</f>
        <v>429</v>
      </c>
      <c r="F255">
        <f>[1]logbook_release_forR!G392</f>
        <v>51</v>
      </c>
      <c r="I255" s="13">
        <f t="shared" si="312"/>
        <v>51</v>
      </c>
      <c r="J255">
        <f t="shared" si="338"/>
        <v>0</v>
      </c>
      <c r="K255">
        <f t="shared" si="306"/>
        <v>0</v>
      </c>
      <c r="L255" s="6">
        <f t="shared" si="307"/>
        <v>0</v>
      </c>
      <c r="N255" s="2">
        <f>'rockfish release'!O254</f>
        <v>1731.915900131406</v>
      </c>
      <c r="O255">
        <f>'rockfish release'!P254</f>
        <v>874226.18574345601</v>
      </c>
      <c r="P255">
        <f>IF([3]species_comp_Region1_forR!$D169&gt;49,[3]species_comp_Region1_forR!$J169,[3]species_comp_Region1_forR!$L169)</f>
        <v>0.18390804599999999</v>
      </c>
      <c r="Q255">
        <f>IF([3]species_comp_Region1_forR!$D169&gt;49,[3]species_comp_Region1_forR!$K169,[3]species_comp_Region1_forR!$M169)</f>
        <v>4.3252399999999999E-4</v>
      </c>
      <c r="T255" s="13">
        <f t="shared" si="334"/>
        <v>318.51326902949802</v>
      </c>
      <c r="U255" s="14">
        <f t="shared" si="339"/>
        <v>31243.719815604414</v>
      </c>
      <c r="V255">
        <f t="shared" si="308"/>
        <v>176.75893136021278</v>
      </c>
      <c r="W255" s="6">
        <f t="shared" si="309"/>
        <v>346.44750546601705</v>
      </c>
      <c r="Y255" s="13">
        <f t="shared" si="304"/>
        <v>369.51326902949802</v>
      </c>
      <c r="Z255">
        <f t="shared" si="305"/>
        <v>31243.719815604414</v>
      </c>
      <c r="AA255">
        <f t="shared" si="310"/>
        <v>176.75893136021278</v>
      </c>
      <c r="AB255" s="6">
        <f t="shared" si="311"/>
        <v>346.44750546601705</v>
      </c>
      <c r="AC255" s="14">
        <f t="shared" si="337"/>
        <v>0.47835611377220183</v>
      </c>
      <c r="AE255" s="17"/>
      <c r="AF255" s="17"/>
    </row>
    <row r="256" spans="1:32" x14ac:dyDescent="0.3">
      <c r="A256" t="str">
        <f>'rockfish release'!A255</f>
        <v>SE</v>
      </c>
      <c r="B256">
        <f>'rockfish release'!B255</f>
        <v>2012</v>
      </c>
      <c r="C256" t="str">
        <f>'rockfish release'!C255</f>
        <v>NSEI</v>
      </c>
      <c r="D256">
        <f>'rockfish release'!D255</f>
        <v>1202</v>
      </c>
      <c r="E256">
        <f>[1]logbook_release_forR!F393</f>
        <v>549</v>
      </c>
      <c r="F256">
        <f>[1]logbook_release_forR!G393</f>
        <v>159</v>
      </c>
      <c r="I256" s="13">
        <f t="shared" si="312"/>
        <v>159</v>
      </c>
      <c r="J256">
        <f t="shared" si="338"/>
        <v>0</v>
      </c>
      <c r="K256">
        <f t="shared" si="306"/>
        <v>0</v>
      </c>
      <c r="L256" s="6">
        <f t="shared" si="307"/>
        <v>0</v>
      </c>
      <c r="N256" s="2">
        <f>'rockfish release'!O255</f>
        <v>2392.910119047619</v>
      </c>
      <c r="O256">
        <f>'rockfish release'!P255</f>
        <v>3409167.6191169489</v>
      </c>
      <c r="P256">
        <f>IF([3]species_comp_Region1_forR!$D170&gt;49,[3]species_comp_Region1_forR!$J170,[3]species_comp_Region1_forR!$L170)</f>
        <v>6.8093385000000006E-2</v>
      </c>
      <c r="Q256">
        <f>IF([3]species_comp_Region1_forR!$D170&gt;49,[3]species_comp_Region1_forR!$K170,[3]species_comp_Region1_forR!$M170)</f>
        <v>1.2369700000000001E-4</v>
      </c>
      <c r="T256" s="13">
        <f t="shared" si="334"/>
        <v>162.94135000670536</v>
      </c>
      <c r="U256" s="14">
        <f t="shared" si="339"/>
        <v>16937.313616552725</v>
      </c>
      <c r="V256">
        <f t="shared" si="308"/>
        <v>130.14343478083219</v>
      </c>
      <c r="W256" s="6">
        <f t="shared" si="309"/>
        <v>255.08113217043109</v>
      </c>
      <c r="Y256" s="13">
        <f t="shared" si="304"/>
        <v>321.94135000670536</v>
      </c>
      <c r="Z256">
        <f t="shared" si="305"/>
        <v>16937.313616552725</v>
      </c>
      <c r="AA256">
        <f t="shared" si="310"/>
        <v>130.14343478083219</v>
      </c>
      <c r="AB256" s="6">
        <f t="shared" si="311"/>
        <v>255.08113217043109</v>
      </c>
      <c r="AC256" s="14">
        <f t="shared" si="337"/>
        <v>0.40424578817887663</v>
      </c>
      <c r="AE256" s="17"/>
      <c r="AF256" s="17"/>
    </row>
    <row r="257" spans="1:32" x14ac:dyDescent="0.3">
      <c r="A257" t="str">
        <f>'rockfish release'!A256</f>
        <v>SE</v>
      </c>
      <c r="B257">
        <f>'rockfish release'!B256</f>
        <v>2013</v>
      </c>
      <c r="C257" t="str">
        <f>'rockfish release'!C256</f>
        <v>NSEI</v>
      </c>
      <c r="D257">
        <f>'rockfish release'!D256</f>
        <v>940</v>
      </c>
      <c r="E257">
        <f>[1]logbook_release_forR!F394</f>
        <v>281</v>
      </c>
      <c r="F257">
        <f>[1]logbook_release_forR!G394</f>
        <v>101</v>
      </c>
      <c r="I257" s="13">
        <f t="shared" si="312"/>
        <v>101</v>
      </c>
      <c r="J257">
        <f t="shared" si="338"/>
        <v>0</v>
      </c>
      <c r="K257">
        <f t="shared" si="306"/>
        <v>0</v>
      </c>
      <c r="L257" s="6">
        <f t="shared" si="307"/>
        <v>0</v>
      </c>
      <c r="N257" s="2">
        <f>'rockfish release'!O256</f>
        <v>1650.4613250086713</v>
      </c>
      <c r="O257">
        <f>'rockfish release'!P256</f>
        <v>967135.27460771427</v>
      </c>
      <c r="P257">
        <f>IF([3]species_comp_Region1_forR!$D171&gt;49,[3]species_comp_Region1_forR!$J171,[3]species_comp_Region1_forR!$L171)</f>
        <v>8.0366225999999999E-2</v>
      </c>
      <c r="Q257">
        <f>IF([3]species_comp_Region1_forR!$D171&gt;49,[3]species_comp_Region1_forR!$K171,[3]species_comp_Region1_forR!$M171)</f>
        <v>7.5300000000000001E-5</v>
      </c>
      <c r="T257" s="13">
        <f t="shared" si="334"/>
        <v>132.64134784990634</v>
      </c>
      <c r="U257" s="14">
        <f t="shared" si="339"/>
        <v>6524.410071254063</v>
      </c>
      <c r="V257">
        <f t="shared" si="308"/>
        <v>80.773820457212892</v>
      </c>
      <c r="W257" s="6">
        <f t="shared" si="309"/>
        <v>158.31668809613726</v>
      </c>
      <c r="Y257" s="13">
        <f t="shared" si="304"/>
        <v>233.64134784990634</v>
      </c>
      <c r="Z257">
        <f t="shared" si="305"/>
        <v>6524.410071254063</v>
      </c>
      <c r="AA257">
        <f t="shared" si="310"/>
        <v>80.773820457212892</v>
      </c>
      <c r="AB257" s="6">
        <f t="shared" si="311"/>
        <v>158.31668809613726</v>
      </c>
      <c r="AC257" s="14">
        <f t="shared" si="337"/>
        <v>0.34571714810129772</v>
      </c>
      <c r="AE257" s="17"/>
      <c r="AF257" s="17"/>
    </row>
    <row r="258" spans="1:32" x14ac:dyDescent="0.3">
      <c r="A258" t="str">
        <f>'rockfish release'!A257</f>
        <v>SE</v>
      </c>
      <c r="B258">
        <f>'rockfish release'!B257</f>
        <v>2014</v>
      </c>
      <c r="C258" t="str">
        <f>'rockfish release'!C257</f>
        <v>NSEI</v>
      </c>
      <c r="D258">
        <f>'rockfish release'!D257</f>
        <v>1454</v>
      </c>
      <c r="E258">
        <f>[1]logbook_release_forR!F395</f>
        <v>428</v>
      </c>
      <c r="F258">
        <f>[1]logbook_release_forR!G395</f>
        <v>75</v>
      </c>
      <c r="I258" s="13">
        <f t="shared" si="312"/>
        <v>75</v>
      </c>
      <c r="J258">
        <f t="shared" si="338"/>
        <v>0</v>
      </c>
      <c r="K258">
        <f t="shared" si="306"/>
        <v>0</v>
      </c>
      <c r="L258" s="6">
        <f t="shared" si="307"/>
        <v>0</v>
      </c>
      <c r="N258" s="2">
        <f>'rockfish release'!O257</f>
        <v>1367.7182048605932</v>
      </c>
      <c r="O258">
        <f>'rockfish release'!P257</f>
        <v>1884001.5970322466</v>
      </c>
      <c r="P258">
        <f>IF([3]species_comp_Region1_forR!$D172&gt;49,[3]species_comp_Region1_forR!$J172,[3]species_comp_Region1_forR!$L172)</f>
        <v>6.5004452000000004E-2</v>
      </c>
      <c r="Q258">
        <f>IF([3]species_comp_Region1_forR!$D172&gt;49,[3]species_comp_Region1_forR!$K172,[3]species_comp_Region1_forR!$M172)</f>
        <v>5.4200000000000003E-5</v>
      </c>
      <c r="T258" s="13">
        <f t="shared" si="334"/>
        <v>88.907772397386609</v>
      </c>
      <c r="U258" s="14">
        <f t="shared" si="339"/>
        <v>8164.4994534907373</v>
      </c>
      <c r="V258">
        <f t="shared" si="308"/>
        <v>90.357619786550032</v>
      </c>
      <c r="W258" s="6">
        <f t="shared" si="309"/>
        <v>177.10093478163805</v>
      </c>
      <c r="Y258" s="13">
        <f t="shared" si="304"/>
        <v>163.90777239738662</v>
      </c>
      <c r="Z258">
        <f t="shared" si="305"/>
        <v>8164.4994534907373</v>
      </c>
      <c r="AA258">
        <f t="shared" si="310"/>
        <v>90.357619786550032</v>
      </c>
      <c r="AB258" s="6">
        <f t="shared" si="311"/>
        <v>177.10093478163805</v>
      </c>
      <c r="AC258" s="14">
        <f t="shared" si="337"/>
        <v>0.55127111097259174</v>
      </c>
      <c r="AE258" s="17"/>
      <c r="AF258" s="17"/>
    </row>
    <row r="259" spans="1:32" x14ac:dyDescent="0.3">
      <c r="A259" t="str">
        <f>'rockfish release'!A258</f>
        <v>SE</v>
      </c>
      <c r="B259">
        <f>'rockfish release'!B258</f>
        <v>2015</v>
      </c>
      <c r="C259" t="str">
        <f>'rockfish release'!C258</f>
        <v>NSEI</v>
      </c>
      <c r="D259">
        <f>'rockfish release'!D258</f>
        <v>1252</v>
      </c>
      <c r="E259">
        <f>[1]logbook_release_forR!F396</f>
        <v>404</v>
      </c>
      <c r="F259">
        <f>[1]logbook_release_forR!G396</f>
        <v>73</v>
      </c>
      <c r="I259" s="13">
        <f t="shared" si="312"/>
        <v>73</v>
      </c>
      <c r="J259">
        <f t="shared" si="338"/>
        <v>0</v>
      </c>
      <c r="K259">
        <f t="shared" si="306"/>
        <v>0</v>
      </c>
      <c r="L259" s="6">
        <f t="shared" si="307"/>
        <v>0</v>
      </c>
      <c r="N259" s="2">
        <f>'rockfish release'!O258</f>
        <v>1286.3276064956458</v>
      </c>
      <c r="O259">
        <f>'rockfish release'!P258</f>
        <v>807027.48868769652</v>
      </c>
      <c r="P259">
        <f>IF([3]species_comp_Region1_forR!$D173&gt;49,[3]species_comp_Region1_forR!$J173,[3]species_comp_Region1_forR!$L173)</f>
        <v>7.3190789000000006E-2</v>
      </c>
      <c r="Q259">
        <f>IF([3]species_comp_Region1_forR!$D173&gt;49,[3]species_comp_Region1_forR!$K173,[3]species_comp_Region1_forR!$M173)</f>
        <v>5.5800000000000001E-5</v>
      </c>
      <c r="T259" s="13">
        <f t="shared" si="334"/>
        <v>94.147332431897851</v>
      </c>
      <c r="U259" s="14">
        <f t="shared" si="339"/>
        <v>4460.5197445907443</v>
      </c>
      <c r="V259">
        <f t="shared" si="308"/>
        <v>66.787122595532921</v>
      </c>
      <c r="W259" s="6">
        <f t="shared" si="309"/>
        <v>130.90276028724452</v>
      </c>
      <c r="Y259" s="13">
        <f t="shared" si="304"/>
        <v>167.14733243189784</v>
      </c>
      <c r="Z259">
        <f t="shared" si="305"/>
        <v>4460.5197445907443</v>
      </c>
      <c r="AA259">
        <f t="shared" si="310"/>
        <v>66.787122595532921</v>
      </c>
      <c r="AB259" s="6">
        <f t="shared" si="311"/>
        <v>130.90276028724452</v>
      </c>
      <c r="AC259" s="14">
        <f t="shared" si="337"/>
        <v>0.39957037676772095</v>
      </c>
      <c r="AE259" s="17"/>
      <c r="AF259" s="17"/>
    </row>
    <row r="260" spans="1:32" x14ac:dyDescent="0.3">
      <c r="A260" t="str">
        <f>'rockfish release'!A259</f>
        <v>SE</v>
      </c>
      <c r="B260">
        <f>'rockfish release'!B259</f>
        <v>2016</v>
      </c>
      <c r="C260" t="str">
        <f>'rockfish release'!C259</f>
        <v>NSEI</v>
      </c>
      <c r="D260">
        <f>'rockfish release'!D259</f>
        <v>1537</v>
      </c>
      <c r="E260">
        <f>[1]logbook_release_forR!F397</f>
        <v>554</v>
      </c>
      <c r="F260">
        <f>[1]logbook_release_forR!G397</f>
        <v>73</v>
      </c>
      <c r="I260" s="13">
        <f t="shared" si="312"/>
        <v>73</v>
      </c>
      <c r="J260">
        <f t="shared" si="338"/>
        <v>0</v>
      </c>
      <c r="K260">
        <f t="shared" si="306"/>
        <v>0</v>
      </c>
      <c r="L260" s="6">
        <f t="shared" si="307"/>
        <v>0</v>
      </c>
      <c r="N260" s="2">
        <f>'rockfish release'!O259</f>
        <v>1900.1187857457103</v>
      </c>
      <c r="O260">
        <f>'rockfish release'!P259</f>
        <v>2125067.1913722819</v>
      </c>
      <c r="P260">
        <f>IF([3]species_comp_Region1_forR!$D174&gt;49,[3]species_comp_Region1_forR!$J174,[3]species_comp_Region1_forR!$L174)</f>
        <v>6.4073226999999996E-2</v>
      </c>
      <c r="Q260">
        <f>IF([3]species_comp_Region1_forR!$D174&gt;49,[3]species_comp_Region1_forR!$K174,[3]species_comp_Region1_forR!$M174)</f>
        <v>4.5800000000000002E-5</v>
      </c>
      <c r="T260" s="13">
        <f t="shared" si="334"/>
        <v>121.74674228604925</v>
      </c>
      <c r="U260" s="14">
        <f t="shared" si="339"/>
        <v>8986.8917361531767</v>
      </c>
      <c r="V260">
        <f t="shared" si="308"/>
        <v>94.799218014460308</v>
      </c>
      <c r="W260" s="6">
        <f t="shared" si="309"/>
        <v>185.80646730834221</v>
      </c>
      <c r="Y260" s="13">
        <f t="shared" si="304"/>
        <v>194.74674228604925</v>
      </c>
      <c r="Z260">
        <f t="shared" si="305"/>
        <v>8986.8917361531767</v>
      </c>
      <c r="AA260">
        <f t="shared" si="310"/>
        <v>94.799218014460308</v>
      </c>
      <c r="AB260" s="6">
        <f t="shared" si="311"/>
        <v>185.80646730834221</v>
      </c>
      <c r="AC260" s="14">
        <f t="shared" si="337"/>
        <v>0.4867820478106723</v>
      </c>
      <c r="AE260" s="17"/>
      <c r="AF260" s="17"/>
    </row>
    <row r="261" spans="1:32" x14ac:dyDescent="0.3">
      <c r="A261" t="str">
        <f>'rockfish release'!A260</f>
        <v>SE</v>
      </c>
      <c r="B261">
        <f>'rockfish release'!B260</f>
        <v>2017</v>
      </c>
      <c r="C261" t="str">
        <f>'rockfish release'!C260</f>
        <v>NSEI</v>
      </c>
      <c r="D261">
        <f>'rockfish release'!D260</f>
        <v>1943</v>
      </c>
      <c r="E261">
        <f>[1]logbook_release_forR!F398</f>
        <v>752</v>
      </c>
      <c r="F261">
        <f>[1]logbook_release_forR!G398</f>
        <v>90</v>
      </c>
      <c r="I261" s="13">
        <f t="shared" si="312"/>
        <v>90</v>
      </c>
      <c r="J261">
        <f t="shared" si="338"/>
        <v>0</v>
      </c>
      <c r="K261">
        <f t="shared" si="306"/>
        <v>0</v>
      </c>
      <c r="L261" s="6">
        <f t="shared" si="307"/>
        <v>0</v>
      </c>
      <c r="N261" s="2">
        <f>'rockfish release'!O260</f>
        <v>3475.217154627042</v>
      </c>
      <c r="O261">
        <f>'rockfish release'!P260</f>
        <v>5155138.9606057033</v>
      </c>
      <c r="P261">
        <f>IF([3]species_comp_Region1_forR!$D175&gt;49,[3]species_comp_Region1_forR!$J175,[3]species_comp_Region1_forR!$L175)</f>
        <v>7.7260755E-2</v>
      </c>
      <c r="Q261">
        <f>IF([3]species_comp_Region1_forR!$D175&gt;49,[3]species_comp_Region1_forR!$K175,[3]species_comp_Region1_forR!$M175)</f>
        <v>6.2600000000000004E-5</v>
      </c>
      <c r="T261" s="13">
        <f t="shared" si="334"/>
        <v>268.49790115543703</v>
      </c>
      <c r="U261" s="14">
        <f t="shared" si="339"/>
        <v>31850.920868010147</v>
      </c>
      <c r="V261">
        <f t="shared" si="308"/>
        <v>178.46826291531542</v>
      </c>
      <c r="W261" s="6">
        <f t="shared" si="309"/>
        <v>349.79779531401823</v>
      </c>
      <c r="Y261" s="13">
        <f t="shared" si="304"/>
        <v>358.49790115543703</v>
      </c>
      <c r="Z261">
        <f t="shared" si="305"/>
        <v>31850.920868010147</v>
      </c>
      <c r="AA261">
        <f t="shared" si="310"/>
        <v>178.46826291531542</v>
      </c>
      <c r="AB261" s="6">
        <f t="shared" si="311"/>
        <v>349.79779531401823</v>
      </c>
      <c r="AC261" s="14">
        <f t="shared" si="337"/>
        <v>0.49782233686756061</v>
      </c>
      <c r="AE261" s="17"/>
      <c r="AF261" s="17"/>
    </row>
    <row r="262" spans="1:32" x14ac:dyDescent="0.3">
      <c r="A262" t="str">
        <f>'rockfish release'!A261</f>
        <v>SE</v>
      </c>
      <c r="B262">
        <f>'rockfish release'!B261</f>
        <v>2018</v>
      </c>
      <c r="C262" t="str">
        <f>'rockfish release'!C261</f>
        <v>NSEI</v>
      </c>
      <c r="D262">
        <f>'rockfish release'!D261</f>
        <v>3774</v>
      </c>
      <c r="E262">
        <f>[1]logbook_release_forR!F399</f>
        <v>2103</v>
      </c>
      <c r="F262">
        <f>[1]logbook_release_forR!G399</f>
        <v>260</v>
      </c>
      <c r="I262" s="13">
        <f t="shared" ref="I262:I287" si="340">F262</f>
        <v>260</v>
      </c>
      <c r="J262">
        <f t="shared" si="338"/>
        <v>0</v>
      </c>
      <c r="K262">
        <f t="shared" si="306"/>
        <v>0</v>
      </c>
      <c r="L262" s="6">
        <f t="shared" si="307"/>
        <v>0</v>
      </c>
      <c r="N262" s="2">
        <f>'rockfish release'!O261</f>
        <v>8251.0551415797327</v>
      </c>
      <c r="O262">
        <f>'rockfish release'!P261</f>
        <v>44703940.975887701</v>
      </c>
      <c r="P262">
        <f>IF([3]species_comp_Region1_forR!$D176&gt;49,[3]species_comp_Region1_forR!$J176,[3]species_comp_Region1_forR!$L176)</f>
        <v>8.1145585000000006E-2</v>
      </c>
      <c r="Q262">
        <f>IF([3]species_comp_Region1_forR!$D176&gt;49,[3]species_comp_Region1_forR!$K176,[3]species_comp_Region1_forR!$M176)</f>
        <v>5.94E-5</v>
      </c>
      <c r="T262" s="13">
        <f>N262*P262</f>
        <v>669.53669633074526</v>
      </c>
      <c r="U262" s="14">
        <f t="shared" si="339"/>
        <v>301057.19721285196</v>
      </c>
      <c r="V262">
        <f t="shared" si="308"/>
        <v>548.68679336471359</v>
      </c>
      <c r="W262" s="6">
        <f t="shared" si="309"/>
        <v>1075.4261149948386</v>
      </c>
      <c r="Y262" s="13">
        <f t="shared" si="304"/>
        <v>929.53669633074526</v>
      </c>
      <c r="Z262">
        <f t="shared" si="305"/>
        <v>301057.19721285196</v>
      </c>
      <c r="AA262">
        <f t="shared" si="310"/>
        <v>548.68679336471359</v>
      </c>
      <c r="AB262" s="6">
        <f t="shared" si="311"/>
        <v>1075.4261149948386</v>
      </c>
      <c r="AC262" s="14">
        <f t="shared" si="337"/>
        <v>0.59027986257089238</v>
      </c>
      <c r="AE262" s="17"/>
      <c r="AF262" s="17"/>
    </row>
    <row r="263" spans="1:32" x14ac:dyDescent="0.3">
      <c r="A263" t="str">
        <f>'rockfish release'!A262</f>
        <v>SE</v>
      </c>
      <c r="B263">
        <f>'rockfish release'!B262</f>
        <v>2019</v>
      </c>
      <c r="C263" t="str">
        <f>'rockfish release'!C262</f>
        <v>NSEI</v>
      </c>
      <c r="D263">
        <f>'rockfish release'!D262</f>
        <v>5817</v>
      </c>
      <c r="E263">
        <f>[1]logbook_release_forR!F400</f>
        <v>2821</v>
      </c>
      <c r="F263">
        <f>[1]logbook_release_forR!G400</f>
        <v>325</v>
      </c>
      <c r="I263" s="13">
        <f t="shared" si="312"/>
        <v>325</v>
      </c>
      <c r="J263">
        <f t="shared" si="338"/>
        <v>0</v>
      </c>
      <c r="L263" s="6"/>
      <c r="N263" s="2">
        <f>'rockfish release'!O262</f>
        <v>13496.763593776141</v>
      </c>
      <c r="O263">
        <f>'rockfish release'!P262</f>
        <v>92145960.902456507</v>
      </c>
      <c r="P263">
        <v>6.2632696390658174E-2</v>
      </c>
      <c r="Q263">
        <v>3.1178885678966438E-5</v>
      </c>
      <c r="T263" s="13">
        <f t="shared" ref="T263:T265" si="341">N263*P263</f>
        <v>845.33869642546949</v>
      </c>
      <c r="U263" s="14">
        <f t="shared" si="339"/>
        <v>370027.84798384173</v>
      </c>
      <c r="V263">
        <f t="shared" ref="V263:V265" si="342">SQRT(U263)</f>
        <v>608.29914350082868</v>
      </c>
      <c r="W263" s="6">
        <f t="shared" ref="W263:W265" si="343">(1.96*V263)</f>
        <v>1192.2663212616242</v>
      </c>
      <c r="Y263" s="13">
        <f t="shared" ref="Y263:Y265" si="344">T263+I263</f>
        <v>1170.3386964254696</v>
      </c>
      <c r="Z263">
        <f t="shared" ref="Z263:Z265" si="345">U263+J263</f>
        <v>370027.84798384173</v>
      </c>
      <c r="AA263">
        <f t="shared" ref="AA263:AA265" si="346">SQRT(Z263)</f>
        <v>608.29914350082868</v>
      </c>
      <c r="AB263" s="6">
        <f t="shared" ref="AB263:AB265" si="347">(1.96*AA263)</f>
        <v>1192.2663212616242</v>
      </c>
      <c r="AC263" s="14">
        <f t="shared" si="337"/>
        <v>0.51976333463017033</v>
      </c>
      <c r="AE263" s="17"/>
      <c r="AF263" s="17"/>
    </row>
    <row r="264" spans="1:32" x14ac:dyDescent="0.3">
      <c r="A264" t="str">
        <f>'rockfish release'!A263</f>
        <v>SE</v>
      </c>
      <c r="B264">
        <f>'rockfish release'!B263</f>
        <v>2020</v>
      </c>
      <c r="C264" t="str">
        <f>'rockfish release'!C263</f>
        <v>NSEI</v>
      </c>
      <c r="D264">
        <f>'rockfish release'!D263</f>
        <v>981</v>
      </c>
      <c r="E264">
        <v>667</v>
      </c>
      <c r="F264">
        <v>157</v>
      </c>
      <c r="I264" s="13">
        <f t="shared" ref="I264:I265" si="348">F264</f>
        <v>157</v>
      </c>
      <c r="J264">
        <f t="shared" ref="J264:J265" si="349">(E264^2)*H264</f>
        <v>0</v>
      </c>
      <c r="K264">
        <f t="shared" ref="K264:K265" si="350">SQRT(J264)</f>
        <v>0</v>
      </c>
      <c r="L264" s="6">
        <f t="shared" ref="L264:L265" si="351">(1.96*K264)</f>
        <v>0</v>
      </c>
      <c r="N264" s="2">
        <f>'rockfish release'!O263</f>
        <v>1027.444572748268</v>
      </c>
      <c r="O264">
        <f>'rockfish release'!P263</f>
        <v>570222.90089181566</v>
      </c>
      <c r="P264" s="50">
        <v>0.123615899296923</v>
      </c>
      <c r="Q264" s="50">
        <v>4.3656192118257803E-3</v>
      </c>
      <c r="T264" s="13">
        <f t="shared" si="341"/>
        <v>127.00848483801998</v>
      </c>
      <c r="U264" s="14">
        <f t="shared" si="339"/>
        <v>15811.422318194211</v>
      </c>
      <c r="V264">
        <f t="shared" si="342"/>
        <v>125.74347823324362</v>
      </c>
      <c r="W264" s="6">
        <f t="shared" si="343"/>
        <v>246.45721733715749</v>
      </c>
      <c r="Y264" s="13">
        <f t="shared" si="344"/>
        <v>284.00848483801997</v>
      </c>
      <c r="Z264">
        <f t="shared" si="345"/>
        <v>15811.422318194211</v>
      </c>
      <c r="AA264">
        <f t="shared" si="346"/>
        <v>125.74347823324362</v>
      </c>
      <c r="AB264" s="6">
        <f t="shared" si="347"/>
        <v>246.45721733715749</v>
      </c>
      <c r="AC264" s="14">
        <f t="shared" ref="AC264:AC265" si="352">AA264/Y264</f>
        <v>0.442745498624661</v>
      </c>
      <c r="AE264" s="17"/>
      <c r="AF264" s="17"/>
    </row>
    <row r="265" spans="1:32" x14ac:dyDescent="0.3">
      <c r="A265" t="str">
        <f>'rockfish release'!A264</f>
        <v>SE</v>
      </c>
      <c r="B265">
        <f>'rockfish release'!B264</f>
        <v>2021</v>
      </c>
      <c r="C265" t="str">
        <f>'rockfish release'!C264</f>
        <v>NSEI</v>
      </c>
      <c r="D265">
        <f>'rockfish release'!D264</f>
        <v>2631</v>
      </c>
      <c r="E265">
        <v>1692</v>
      </c>
      <c r="F265">
        <v>306</v>
      </c>
      <c r="I265" s="13">
        <f t="shared" si="348"/>
        <v>306</v>
      </c>
      <c r="J265">
        <f t="shared" si="349"/>
        <v>0</v>
      </c>
      <c r="K265">
        <f t="shared" si="350"/>
        <v>0</v>
      </c>
      <c r="L265" s="6">
        <f t="shared" si="351"/>
        <v>0</v>
      </c>
      <c r="N265" s="2">
        <f>'rockfish release'!O264</f>
        <v>3605.83650329188</v>
      </c>
      <c r="O265">
        <f>'rockfish release'!P264</f>
        <v>6142269.4987433897</v>
      </c>
      <c r="P265" s="50">
        <v>0.123615899296923</v>
      </c>
      <c r="Q265" s="50">
        <v>4.3656192118257803E-3</v>
      </c>
      <c r="T265" s="13">
        <f t="shared" si="341"/>
        <v>445.73872207209803</v>
      </c>
      <c r="U265" s="14">
        <f t="shared" si="339"/>
        <v>177436.18706759339</v>
      </c>
      <c r="V265">
        <f t="shared" si="342"/>
        <v>421.23174983326385</v>
      </c>
      <c r="W265" s="6">
        <f t="shared" si="343"/>
        <v>825.61422967319709</v>
      </c>
      <c r="Y265" s="13">
        <f t="shared" si="344"/>
        <v>751.73872207209797</v>
      </c>
      <c r="Z265">
        <f t="shared" si="345"/>
        <v>177436.18706759339</v>
      </c>
      <c r="AA265">
        <f t="shared" si="346"/>
        <v>421.23174983326385</v>
      </c>
      <c r="AB265" s="6">
        <f t="shared" si="347"/>
        <v>825.61422967319709</v>
      </c>
      <c r="AC265" s="14">
        <f t="shared" si="352"/>
        <v>0.56034329144596629</v>
      </c>
      <c r="AE265" s="17"/>
      <c r="AF265" s="17"/>
    </row>
    <row r="266" spans="1:32" x14ac:dyDescent="0.3">
      <c r="A266" t="s">
        <v>148</v>
      </c>
      <c r="B266">
        <f>'rockfish release'!B265</f>
        <v>2022</v>
      </c>
      <c r="C266" t="str">
        <f>'rockfish release'!C265</f>
        <v>NSEI</v>
      </c>
      <c r="D266">
        <f>'rockfish release'!D265</f>
        <v>3759</v>
      </c>
      <c r="E266">
        <v>2525</v>
      </c>
      <c r="F266">
        <v>488</v>
      </c>
      <c r="I266" s="13">
        <f t="shared" ref="I266" si="353">F266</f>
        <v>488</v>
      </c>
      <c r="J266">
        <f t="shared" ref="J266" si="354">(E266^2)*H266</f>
        <v>0</v>
      </c>
      <c r="L266" s="6">
        <f t="shared" ref="L266" si="355">(1.96*K266)</f>
        <v>0</v>
      </c>
      <c r="N266" s="2">
        <f>'rockfish release'!O265</f>
        <v>10507.251669745629</v>
      </c>
      <c r="O266">
        <f>'rockfish release'!P265</f>
        <v>89965404.560467198</v>
      </c>
      <c r="P266" s="50">
        <v>0.123615899296923</v>
      </c>
      <c r="Q266" s="50">
        <v>4.3656192118257803E-3</v>
      </c>
      <c r="T266" s="13">
        <f t="shared" ref="T266" si="356">N266*P266</f>
        <v>1298.8633642947016</v>
      </c>
      <c r="U266" s="14">
        <f t="shared" si="339"/>
        <v>2249480.7660136516</v>
      </c>
      <c r="V266">
        <f t="shared" ref="V266" si="357">SQRT(U266)</f>
        <v>1499.8269120180673</v>
      </c>
      <c r="W266" s="6">
        <f t="shared" ref="W266" si="358">(1.96*V266)</f>
        <v>2939.6607475554119</v>
      </c>
      <c r="Y266" s="13">
        <f t="shared" ref="Y266" si="359">T266+I266</f>
        <v>1786.8633642947016</v>
      </c>
      <c r="Z266">
        <f t="shared" ref="Z266" si="360">U266+J266</f>
        <v>2249480.7660136516</v>
      </c>
      <c r="AA266">
        <f t="shared" ref="AA266" si="361">SQRT(Z266)</f>
        <v>1499.8269120180673</v>
      </c>
      <c r="AB266" s="6">
        <f t="shared" ref="AB266" si="362">(1.96*AA266)</f>
        <v>2939.6607475554119</v>
      </c>
      <c r="AC266" s="14">
        <f t="shared" ref="AC266" si="363">AA266/Y266</f>
        <v>0.8393629540947406</v>
      </c>
      <c r="AE266" s="17"/>
      <c r="AF266" s="17"/>
    </row>
    <row r="267" spans="1:32" x14ac:dyDescent="0.3">
      <c r="A267" t="str">
        <f>'rockfish release'!A266</f>
        <v>SE</v>
      </c>
      <c r="B267">
        <f>'rockfish release'!B266</f>
        <v>1999</v>
      </c>
      <c r="C267" t="str">
        <f>'rockfish release'!C266</f>
        <v>NSEO</v>
      </c>
      <c r="D267">
        <f>'rockfish release'!D266</f>
        <v>1134</v>
      </c>
      <c r="E267">
        <f>[1]logbook_release_forR!F401</f>
        <v>236</v>
      </c>
      <c r="F267" t="str">
        <f>[1]logbook_release_forR!G401</f>
        <v>NA</v>
      </c>
      <c r="G267" s="29">
        <v>0.43998231500000001</v>
      </c>
      <c r="H267" s="29">
        <v>8.6081189999999991E-3</v>
      </c>
      <c r="I267" s="13">
        <f>E267*G267</f>
        <v>103.83582634</v>
      </c>
      <c r="J267">
        <f>(E267^2)*H267</f>
        <v>479.43779582399998</v>
      </c>
      <c r="K267">
        <f t="shared" si="306"/>
        <v>21.896068044833985</v>
      </c>
      <c r="L267" s="6">
        <f t="shared" si="307"/>
        <v>42.916293367874609</v>
      </c>
      <c r="N267" s="2">
        <f>'rockfish release'!O266</f>
        <v>722.83789538781252</v>
      </c>
      <c r="O267">
        <f>'rockfish release'!P266</f>
        <v>286195.98709423444</v>
      </c>
      <c r="P267" s="29">
        <v>0.19025525099999999</v>
      </c>
      <c r="Q267" s="29">
        <v>1.3070167000000001E-2</v>
      </c>
      <c r="T267" s="13">
        <f t="shared" ref="T267:T285" si="364">N267*P267</f>
        <v>137.52370521931999</v>
      </c>
      <c r="U267" s="14">
        <f t="shared" si="339"/>
        <v>20929.174794549592</v>
      </c>
      <c r="V267">
        <f t="shared" si="308"/>
        <v>144.66919089616002</v>
      </c>
      <c r="W267" s="6">
        <f t="shared" si="309"/>
        <v>283.55161415647365</v>
      </c>
      <c r="Y267" s="13">
        <f t="shared" si="304"/>
        <v>241.35953155931998</v>
      </c>
      <c r="Z267">
        <f t="shared" si="305"/>
        <v>21408.612590373592</v>
      </c>
      <c r="AA267">
        <f t="shared" si="310"/>
        <v>146.31682264993862</v>
      </c>
      <c r="AB267" s="6">
        <f t="shared" si="311"/>
        <v>286.78097239387967</v>
      </c>
      <c r="AC267" s="14">
        <f t="shared" si="337"/>
        <v>0.60621936786439978</v>
      </c>
      <c r="AE267" s="17"/>
      <c r="AF267" s="17"/>
    </row>
    <row r="268" spans="1:32" x14ac:dyDescent="0.3">
      <c r="A268" t="str">
        <f>'rockfish release'!A267</f>
        <v>SE</v>
      </c>
      <c r="B268">
        <f>'rockfish release'!B267</f>
        <v>2000</v>
      </c>
      <c r="C268" t="str">
        <f>'rockfish release'!C267</f>
        <v>NSEO</v>
      </c>
      <c r="D268">
        <f>'rockfish release'!D267</f>
        <v>2094</v>
      </c>
      <c r="E268">
        <f>[1]logbook_release_forR!F402</f>
        <v>464</v>
      </c>
      <c r="F268" t="str">
        <f>[1]logbook_release_forR!G402</f>
        <v>NA</v>
      </c>
      <c r="G268" s="29">
        <v>0.43998231500000001</v>
      </c>
      <c r="H268" s="29">
        <v>8.6081189999999991E-3</v>
      </c>
      <c r="I268" s="13">
        <f t="shared" ref="I268:I273" si="365">E268*G268</f>
        <v>204.15179416000001</v>
      </c>
      <c r="J268">
        <f t="shared" ref="J268:J273" si="366">(E268^2)*H268</f>
        <v>1853.2935882239999</v>
      </c>
      <c r="K268">
        <f t="shared" si="306"/>
        <v>43.049896494927836</v>
      </c>
      <c r="L268" s="6">
        <f t="shared" si="307"/>
        <v>84.377797130058553</v>
      </c>
      <c r="N268" s="2">
        <f>'rockfish release'!O267</f>
        <v>1334.7641560335796</v>
      </c>
      <c r="O268">
        <f>'rockfish release'!P267</f>
        <v>975867.34481299098</v>
      </c>
      <c r="P268" s="29">
        <v>0.19025525099999999</v>
      </c>
      <c r="Q268" s="29">
        <v>1.3070167000000001E-2</v>
      </c>
      <c r="T268" s="13">
        <f t="shared" si="364"/>
        <v>253.94588953197183</v>
      </c>
      <c r="U268" s="14">
        <f t="shared" si="339"/>
        <v>71364.027299093941</v>
      </c>
      <c r="V268">
        <f t="shared" si="308"/>
        <v>267.14046361248597</v>
      </c>
      <c r="W268" s="6">
        <f t="shared" si="309"/>
        <v>523.5953086804725</v>
      </c>
      <c r="Y268" s="13">
        <f t="shared" si="304"/>
        <v>458.09768369197184</v>
      </c>
      <c r="Z268">
        <f t="shared" si="305"/>
        <v>73217.320887317939</v>
      </c>
      <c r="AA268">
        <f t="shared" si="310"/>
        <v>270.5869931968607</v>
      </c>
      <c r="AB268" s="6">
        <f t="shared" si="311"/>
        <v>530.35050666584698</v>
      </c>
      <c r="AC268" s="14">
        <f t="shared" si="337"/>
        <v>0.59067531408607898</v>
      </c>
      <c r="AE268" s="17"/>
      <c r="AF268" s="17"/>
    </row>
    <row r="269" spans="1:32" x14ac:dyDescent="0.3">
      <c r="A269" t="str">
        <f>'rockfish release'!A268</f>
        <v>SE</v>
      </c>
      <c r="B269">
        <f>'rockfish release'!B268</f>
        <v>2001</v>
      </c>
      <c r="C269" t="str">
        <f>'rockfish release'!C268</f>
        <v>NSEO</v>
      </c>
      <c r="D269">
        <f>'rockfish release'!D268</f>
        <v>1662</v>
      </c>
      <c r="E269">
        <f>[1]logbook_release_forR!F403</f>
        <v>370</v>
      </c>
      <c r="F269" t="str">
        <f>[1]logbook_release_forR!G403</f>
        <v>NA</v>
      </c>
      <c r="G269" s="29">
        <v>0.43998231500000001</v>
      </c>
      <c r="H269" s="29">
        <v>8.6081189999999991E-3</v>
      </c>
      <c r="I269" s="13">
        <f t="shared" si="365"/>
        <v>162.79345655</v>
      </c>
      <c r="J269">
        <f t="shared" si="366"/>
        <v>1178.4514910999999</v>
      </c>
      <c r="K269">
        <f t="shared" si="306"/>
        <v>34.328581256731248</v>
      </c>
      <c r="L269" s="6">
        <f t="shared" si="307"/>
        <v>67.284019263193244</v>
      </c>
      <c r="N269" s="2">
        <f>'rockfish release'!O268</f>
        <v>1059.3973387429842</v>
      </c>
      <c r="O269">
        <f>'rockfish release'!P268</f>
        <v>614751.31977698032</v>
      </c>
      <c r="P269" s="29">
        <v>0.19025525099999999</v>
      </c>
      <c r="Q269" s="29">
        <v>1.3070167000000001E-2</v>
      </c>
      <c r="T269" s="13">
        <f t="shared" si="364"/>
        <v>201.55590659127847</v>
      </c>
      <c r="U269" s="14">
        <f t="shared" si="339"/>
        <v>44956.038543461691</v>
      </c>
      <c r="V269">
        <f t="shared" si="308"/>
        <v>212.02839089013926</v>
      </c>
      <c r="W269" s="6">
        <f t="shared" si="309"/>
        <v>415.57564614467293</v>
      </c>
      <c r="Y269" s="13">
        <f t="shared" si="304"/>
        <v>364.34936314127845</v>
      </c>
      <c r="Z269">
        <f t="shared" si="305"/>
        <v>46134.490034561692</v>
      </c>
      <c r="AA269">
        <f t="shared" si="310"/>
        <v>214.78940857165583</v>
      </c>
      <c r="AB269" s="6">
        <f t="shared" si="311"/>
        <v>420.98724080044542</v>
      </c>
      <c r="AC269" s="14">
        <f t="shared" si="337"/>
        <v>0.58951498287200266</v>
      </c>
      <c r="AE269" s="17"/>
      <c r="AF269" s="17"/>
    </row>
    <row r="270" spans="1:32" x14ac:dyDescent="0.3">
      <c r="A270" t="str">
        <f>'rockfish release'!A269</f>
        <v>SE</v>
      </c>
      <c r="B270">
        <f>'rockfish release'!B269</f>
        <v>2002</v>
      </c>
      <c r="C270" t="str">
        <f>'rockfish release'!C269</f>
        <v>NSEO</v>
      </c>
      <c r="D270">
        <f>'rockfish release'!D269</f>
        <v>2182</v>
      </c>
      <c r="E270">
        <f>[1]logbook_release_forR!F404</f>
        <v>380</v>
      </c>
      <c r="F270" t="str">
        <f>[1]logbook_release_forR!G404</f>
        <v>NA</v>
      </c>
      <c r="G270" s="29">
        <v>0.43998231500000001</v>
      </c>
      <c r="H270" s="29">
        <v>8.6081189999999991E-3</v>
      </c>
      <c r="I270" s="13">
        <f t="shared" si="365"/>
        <v>167.19327970000001</v>
      </c>
      <c r="J270">
        <f t="shared" si="366"/>
        <v>1243.0123835999998</v>
      </c>
      <c r="K270">
        <f t="shared" si="306"/>
        <v>35.256380750156417</v>
      </c>
      <c r="L270" s="6">
        <f t="shared" si="307"/>
        <v>69.102506270306577</v>
      </c>
      <c r="N270" s="2">
        <f>'rockfish release'!O269</f>
        <v>1390.8573965927749</v>
      </c>
      <c r="O270">
        <f>'rockfish release'!P269</f>
        <v>1059612.135141521</v>
      </c>
      <c r="P270" s="29">
        <v>0.19025525099999999</v>
      </c>
      <c r="Q270" s="29">
        <v>1.3070167000000001E-2</v>
      </c>
      <c r="T270" s="13">
        <f t="shared" si="364"/>
        <v>264.61792309396492</v>
      </c>
      <c r="U270" s="14">
        <f t="shared" si="339"/>
        <v>77488.184988075111</v>
      </c>
      <c r="V270">
        <f t="shared" si="308"/>
        <v>278.36699694481587</v>
      </c>
      <c r="W270" s="6">
        <f t="shared" si="309"/>
        <v>545.59931401183906</v>
      </c>
      <c r="Y270" s="13">
        <f t="shared" si="304"/>
        <v>431.81120279396492</v>
      </c>
      <c r="Z270">
        <f t="shared" si="305"/>
        <v>78731.197371675109</v>
      </c>
      <c r="AA270">
        <f t="shared" si="310"/>
        <v>280.59080058276163</v>
      </c>
      <c r="AB270" s="6">
        <f t="shared" si="311"/>
        <v>549.95796914221273</v>
      </c>
      <c r="AC270" s="14">
        <f t="shared" si="337"/>
        <v>0.64979972443337275</v>
      </c>
      <c r="AE270" s="17"/>
      <c r="AF270" s="17"/>
    </row>
    <row r="271" spans="1:32" x14ac:dyDescent="0.3">
      <c r="A271" t="str">
        <f>'rockfish release'!A270</f>
        <v>SE</v>
      </c>
      <c r="B271">
        <f>'rockfish release'!B270</f>
        <v>2003</v>
      </c>
      <c r="C271" t="str">
        <f>'rockfish release'!C270</f>
        <v>NSEO</v>
      </c>
      <c r="D271">
        <f>'rockfish release'!D270</f>
        <v>2025</v>
      </c>
      <c r="E271">
        <f>[1]logbook_release_forR!F405</f>
        <v>402</v>
      </c>
      <c r="F271" t="str">
        <f>[1]logbook_release_forR!G405</f>
        <v>NA</v>
      </c>
      <c r="G271" s="29">
        <v>0.43998231500000001</v>
      </c>
      <c r="H271" s="29">
        <v>8.6081189999999991E-3</v>
      </c>
      <c r="I271" s="13">
        <f t="shared" si="365"/>
        <v>176.87289063</v>
      </c>
      <c r="J271">
        <f t="shared" si="366"/>
        <v>1391.1064628759998</v>
      </c>
      <c r="K271">
        <f t="shared" si="306"/>
        <v>37.297539635691784</v>
      </c>
      <c r="L271" s="6">
        <f t="shared" si="307"/>
        <v>73.103177685955899</v>
      </c>
      <c r="N271" s="2">
        <f>'rockfish release'!O270</f>
        <v>1290.781956049665</v>
      </c>
      <c r="O271">
        <f>'rockfish release'!P270</f>
        <v>912614.75476477819</v>
      </c>
      <c r="P271" s="29">
        <v>0.19025525099999999</v>
      </c>
      <c r="Q271" s="29">
        <v>1.3070167000000001E-2</v>
      </c>
      <c r="T271" s="13">
        <f t="shared" si="364"/>
        <v>245.57804503449998</v>
      </c>
      <c r="U271" s="14">
        <f t="shared" si="339"/>
        <v>66738.440033640261</v>
      </c>
      <c r="V271">
        <f t="shared" si="308"/>
        <v>258.33784088600004</v>
      </c>
      <c r="W271" s="6">
        <f t="shared" si="309"/>
        <v>506.34216813656008</v>
      </c>
      <c r="Y271" s="13">
        <f t="shared" si="304"/>
        <v>422.45093566449998</v>
      </c>
      <c r="Z271">
        <f t="shared" si="305"/>
        <v>68129.546496516268</v>
      </c>
      <c r="AA271">
        <f t="shared" si="310"/>
        <v>261.01637208519367</v>
      </c>
      <c r="AB271" s="6">
        <f t="shared" si="311"/>
        <v>511.59208928697956</v>
      </c>
      <c r="AC271" s="14">
        <f t="shared" si="337"/>
        <v>0.61786198123723979</v>
      </c>
      <c r="AE271" s="17"/>
      <c r="AF271" s="17"/>
    </row>
    <row r="272" spans="1:32" x14ac:dyDescent="0.3">
      <c r="A272" t="str">
        <f>'rockfish release'!A271</f>
        <v>SE</v>
      </c>
      <c r="B272">
        <f>'rockfish release'!B271</f>
        <v>2004</v>
      </c>
      <c r="C272" t="str">
        <f>'rockfish release'!C271</f>
        <v>NSEO</v>
      </c>
      <c r="D272">
        <f>'rockfish release'!D271</f>
        <v>2356</v>
      </c>
      <c r="E272">
        <f>[1]logbook_release_forR!F406</f>
        <v>428</v>
      </c>
      <c r="F272" t="str">
        <f>[1]logbook_release_forR!G406</f>
        <v>NA</v>
      </c>
      <c r="G272" s="29">
        <v>0.43998231500000001</v>
      </c>
      <c r="H272" s="29">
        <v>8.6081189999999991E-3</v>
      </c>
      <c r="I272" s="13">
        <f t="shared" si="365"/>
        <v>188.31243082</v>
      </c>
      <c r="J272">
        <f t="shared" si="366"/>
        <v>1576.8696708959999</v>
      </c>
      <c r="K272">
        <f t="shared" si="306"/>
        <v>39.709818318597229</v>
      </c>
      <c r="L272" s="6">
        <f t="shared" si="307"/>
        <v>77.831243904450574</v>
      </c>
      <c r="N272" s="2">
        <f>'rockfish release'!O271</f>
        <v>1501.7690313348203</v>
      </c>
      <c r="O272">
        <f>'rockfish release'!P271</f>
        <v>1235344.2642046092</v>
      </c>
      <c r="P272" s="29">
        <v>0.19025525099999999</v>
      </c>
      <c r="Q272" s="29">
        <v>1.3070167000000001E-2</v>
      </c>
      <c r="T272" s="13">
        <f t="shared" si="364"/>
        <v>285.71944400063308</v>
      </c>
      <c r="U272" s="14">
        <f t="shared" si="339"/>
        <v>90339.268203888001</v>
      </c>
      <c r="V272">
        <f t="shared" si="308"/>
        <v>300.56491512464993</v>
      </c>
      <c r="W272" s="6">
        <f t="shared" si="309"/>
        <v>589.10723364431385</v>
      </c>
      <c r="Y272" s="13">
        <f t="shared" si="304"/>
        <v>474.03187482063311</v>
      </c>
      <c r="Z272">
        <f t="shared" si="305"/>
        <v>91916.137874784006</v>
      </c>
      <c r="AA272">
        <f t="shared" si="310"/>
        <v>303.17674362454653</v>
      </c>
      <c r="AB272" s="6">
        <f t="shared" si="311"/>
        <v>594.22641750411117</v>
      </c>
      <c r="AC272" s="14">
        <f t="shared" si="337"/>
        <v>0.63957037433245245</v>
      </c>
      <c r="AE272" s="17"/>
      <c r="AF272" s="17"/>
    </row>
    <row r="273" spans="1:32" x14ac:dyDescent="0.3">
      <c r="A273" t="str">
        <f>'rockfish release'!A272</f>
        <v>SE</v>
      </c>
      <c r="B273">
        <f>'rockfish release'!B272</f>
        <v>2005</v>
      </c>
      <c r="C273" t="str">
        <f>'rockfish release'!C272</f>
        <v>NSEO</v>
      </c>
      <c r="D273">
        <f>'rockfish release'!D272</f>
        <v>2502</v>
      </c>
      <c r="E273">
        <f>[1]logbook_release_forR!F407</f>
        <v>474</v>
      </c>
      <c r="F273" t="str">
        <f>[1]logbook_release_forR!G407</f>
        <v>NA</v>
      </c>
      <c r="G273" s="29">
        <v>0.43998231500000001</v>
      </c>
      <c r="H273" s="29">
        <v>8.6081189999999991E-3</v>
      </c>
      <c r="I273" s="13">
        <f t="shared" si="365"/>
        <v>208.55161731000001</v>
      </c>
      <c r="J273">
        <f t="shared" si="366"/>
        <v>1934.0377444439998</v>
      </c>
      <c r="K273">
        <f t="shared" si="306"/>
        <v>43.977695988353005</v>
      </c>
      <c r="L273" s="6">
        <f t="shared" si="307"/>
        <v>86.196284137171887</v>
      </c>
      <c r="N273" s="2">
        <f>'rockfish release'!O272</f>
        <v>1594.8328168080307</v>
      </c>
      <c r="O273">
        <f>'rockfish release'!P272</f>
        <v>1393195.4312541455</v>
      </c>
      <c r="P273" s="29">
        <v>0.19025525099999999</v>
      </c>
      <c r="Q273" s="29">
        <v>1.3070167000000001E-2</v>
      </c>
      <c r="T273" s="13">
        <f t="shared" si="364"/>
        <v>303.42531786484886</v>
      </c>
      <c r="U273" s="14">
        <f t="shared" si="339"/>
        <v>101882.73776908354</v>
      </c>
      <c r="V273">
        <f t="shared" si="308"/>
        <v>319.19075451692447</v>
      </c>
      <c r="W273" s="6">
        <f t="shared" si="309"/>
        <v>625.61387885317197</v>
      </c>
      <c r="Y273" s="13">
        <f t="shared" si="304"/>
        <v>511.9769351748489</v>
      </c>
      <c r="Z273">
        <f t="shared" si="305"/>
        <v>103816.77551352754</v>
      </c>
      <c r="AA273">
        <f t="shared" si="310"/>
        <v>322.20610719464571</v>
      </c>
      <c r="AB273" s="6">
        <f t="shared" si="311"/>
        <v>631.5239701015056</v>
      </c>
      <c r="AC273" s="14">
        <f t="shared" si="337"/>
        <v>0.62933715380089694</v>
      </c>
      <c r="AE273" s="17"/>
      <c r="AF273" s="17"/>
    </row>
    <row r="274" spans="1:32" x14ac:dyDescent="0.3">
      <c r="A274" t="str">
        <f>'rockfish release'!A273</f>
        <v>SE</v>
      </c>
      <c r="B274">
        <f>'rockfish release'!B273</f>
        <v>2006</v>
      </c>
      <c r="C274" t="str">
        <f>'rockfish release'!C273</f>
        <v>NSEO</v>
      </c>
      <c r="D274">
        <f>'rockfish release'!D273</f>
        <v>1591</v>
      </c>
      <c r="E274">
        <f>[1]logbook_release_forR!F408</f>
        <v>183</v>
      </c>
      <c r="F274">
        <f>[1]logbook_release_forR!G408</f>
        <v>126</v>
      </c>
      <c r="I274" s="13">
        <f t="shared" si="340"/>
        <v>126</v>
      </c>
      <c r="J274">
        <f t="shared" ref="J274:J287" si="367">(E274^2)*H274</f>
        <v>0</v>
      </c>
      <c r="K274">
        <f t="shared" si="306"/>
        <v>0</v>
      </c>
      <c r="L274" s="6">
        <f t="shared" si="307"/>
        <v>0</v>
      </c>
      <c r="N274" s="2">
        <f>'rockfish release'!O273</f>
        <v>1014.1402923827245</v>
      </c>
      <c r="O274">
        <f>'rockfish release'!P273</f>
        <v>563349.34041901969</v>
      </c>
      <c r="P274">
        <f>IF([3]species_comp_Region1_forR!$D208&gt;49,[3]species_comp_Region1_forR!$J208,[3]species_comp_Region1_forR!$L208)</f>
        <v>0.393939394</v>
      </c>
      <c r="Q274">
        <f>IF([3]species_comp_Region1_forR!$D208&gt;49,[3]species_comp_Region1_forR!$K208,[3]species_comp_Region1_forR!$M208)</f>
        <v>3.6730949999999999E-3</v>
      </c>
      <c r="T274" s="13">
        <f t="shared" si="364"/>
        <v>399.50981221223333</v>
      </c>
      <c r="U274" s="14">
        <f t="shared" si="339"/>
        <v>93272.138454181477</v>
      </c>
      <c r="V274">
        <f t="shared" si="308"/>
        <v>305.40487627767419</v>
      </c>
      <c r="W274" s="6">
        <f t="shared" si="309"/>
        <v>598.5935575042414</v>
      </c>
      <c r="Y274" s="13">
        <f t="shared" si="304"/>
        <v>525.50981221223333</v>
      </c>
      <c r="Z274">
        <f t="shared" si="305"/>
        <v>93272.138454181477</v>
      </c>
      <c r="AA274">
        <f t="shared" si="310"/>
        <v>305.40487627767419</v>
      </c>
      <c r="AB274" s="6">
        <f t="shared" si="311"/>
        <v>598.5935575042414</v>
      </c>
      <c r="AC274" s="14">
        <f t="shared" si="337"/>
        <v>0.58115922705993706</v>
      </c>
      <c r="AE274" s="17"/>
      <c r="AF274" s="17"/>
    </row>
    <row r="275" spans="1:32" x14ac:dyDescent="0.3">
      <c r="A275" t="str">
        <f>'rockfish release'!A274</f>
        <v>SE</v>
      </c>
      <c r="B275">
        <f>'rockfish release'!B274</f>
        <v>2007</v>
      </c>
      <c r="C275" t="str">
        <f>'rockfish release'!C274</f>
        <v>NSEO</v>
      </c>
      <c r="D275">
        <f>'rockfish release'!D274</f>
        <v>1002</v>
      </c>
      <c r="E275">
        <f>[1]logbook_release_forR!F409</f>
        <v>179</v>
      </c>
      <c r="F275">
        <f>[1]logbook_release_forR!G409</f>
        <v>73</v>
      </c>
      <c r="I275" s="13">
        <f t="shared" si="340"/>
        <v>73</v>
      </c>
      <c r="J275">
        <f t="shared" si="367"/>
        <v>0</v>
      </c>
      <c r="K275">
        <f t="shared" si="306"/>
        <v>0</v>
      </c>
      <c r="L275" s="6">
        <f t="shared" si="307"/>
        <v>0</v>
      </c>
      <c r="N275" s="2">
        <f>'rockfish release'!O274</f>
        <v>638.69803454901944</v>
      </c>
      <c r="O275">
        <f>'rockfish release'!P274</f>
        <v>223446.14887800187</v>
      </c>
      <c r="P275">
        <f>IF([3]species_comp_Region1_forR!$D209&gt;49,[3]species_comp_Region1_forR!$J209,[3]species_comp_Region1_forR!$L209)</f>
        <v>0.44262295099999999</v>
      </c>
      <c r="Q275">
        <f>IF([3]species_comp_Region1_forR!$D209&gt;49,[3]species_comp_Region1_forR!$K209,[3]species_comp_Region1_forR!$M209)</f>
        <v>4.1117979999999998E-3</v>
      </c>
      <c r="T275" s="13">
        <f t="shared" si="364"/>
        <v>282.70240884998691</v>
      </c>
      <c r="U275" s="14">
        <f t="shared" si="339"/>
        <v>46372.581889951907</v>
      </c>
      <c r="V275">
        <f t="shared" si="308"/>
        <v>215.34294019064546</v>
      </c>
      <c r="W275" s="6">
        <f t="shared" si="309"/>
        <v>422.07216277366513</v>
      </c>
      <c r="Y275" s="13">
        <f t="shared" si="304"/>
        <v>355.70240884998691</v>
      </c>
      <c r="Z275">
        <f t="shared" si="305"/>
        <v>46372.581889951907</v>
      </c>
      <c r="AA275">
        <f t="shared" si="310"/>
        <v>215.34294019064546</v>
      </c>
      <c r="AB275" s="6">
        <f t="shared" si="311"/>
        <v>422.07216277366513</v>
      </c>
      <c r="AC275" s="14">
        <f t="shared" si="337"/>
        <v>0.6054019732024466</v>
      </c>
      <c r="AE275" s="17"/>
      <c r="AF275" s="17"/>
    </row>
    <row r="276" spans="1:32" x14ac:dyDescent="0.3">
      <c r="A276" t="str">
        <f>'rockfish release'!A275</f>
        <v>SE</v>
      </c>
      <c r="B276">
        <f>'rockfish release'!B275</f>
        <v>2008</v>
      </c>
      <c r="C276" t="str">
        <f>'rockfish release'!C275</f>
        <v>NSEO</v>
      </c>
      <c r="D276">
        <f>'rockfish release'!D275</f>
        <v>576</v>
      </c>
      <c r="E276">
        <f>[1]logbook_release_forR!F410</f>
        <v>113</v>
      </c>
      <c r="F276">
        <f>[1]logbook_release_forR!G410</f>
        <v>65</v>
      </c>
      <c r="I276" s="13">
        <f t="shared" si="340"/>
        <v>65</v>
      </c>
      <c r="J276">
        <f t="shared" si="367"/>
        <v>0</v>
      </c>
      <c r="K276">
        <f t="shared" si="306"/>
        <v>0</v>
      </c>
      <c r="L276" s="6">
        <f t="shared" si="307"/>
        <v>0</v>
      </c>
      <c r="N276" s="2">
        <f>'rockfish release'!O275</f>
        <v>367.15575638746031</v>
      </c>
      <c r="O276">
        <f>'rockfish release'!P275</f>
        <v>73838.420454647538</v>
      </c>
      <c r="P276">
        <f>IF([3]species_comp_Region1_forR!$D210&gt;49,[3]species_comp_Region1_forR!$J210,[3]species_comp_Region1_forR!$L210)</f>
        <v>0.19801980199999999</v>
      </c>
      <c r="Q276">
        <f>IF([3]species_comp_Region1_forR!$D210&gt;49,[3]species_comp_Region1_forR!$K210,[3]species_comp_Region1_forR!$M210)</f>
        <v>1.58808E-3</v>
      </c>
      <c r="T276" s="13">
        <f t="shared" si="364"/>
        <v>72.704110183005128</v>
      </c>
      <c r="U276" s="14">
        <f t="shared" si="339"/>
        <v>3226.6802971723023</v>
      </c>
      <c r="V276">
        <f t="shared" si="308"/>
        <v>56.80387572316085</v>
      </c>
      <c r="W276" s="6">
        <f t="shared" si="309"/>
        <v>111.33559641739527</v>
      </c>
      <c r="Y276" s="13">
        <f t="shared" si="304"/>
        <v>137.70411018300513</v>
      </c>
      <c r="Z276">
        <f t="shared" si="305"/>
        <v>3226.6802971723023</v>
      </c>
      <c r="AA276">
        <f t="shared" si="310"/>
        <v>56.80387572316085</v>
      </c>
      <c r="AB276" s="6">
        <f t="shared" si="311"/>
        <v>111.33559641739527</v>
      </c>
      <c r="AC276" s="14">
        <f t="shared" si="337"/>
        <v>0.412506755591173</v>
      </c>
      <c r="AE276" s="17"/>
      <c r="AF276" s="17"/>
    </row>
    <row r="277" spans="1:32" x14ac:dyDescent="0.3">
      <c r="A277" t="str">
        <f>'rockfish release'!A276</f>
        <v>SE</v>
      </c>
      <c r="B277">
        <f>'rockfish release'!B276</f>
        <v>2009</v>
      </c>
      <c r="C277" t="str">
        <f>'rockfish release'!C276</f>
        <v>NSEO</v>
      </c>
      <c r="D277">
        <f>'rockfish release'!D276</f>
        <v>406</v>
      </c>
      <c r="E277">
        <f>[1]logbook_release_forR!F411</f>
        <v>46</v>
      </c>
      <c r="F277">
        <f>[1]logbook_release_forR!G411</f>
        <v>25</v>
      </c>
      <c r="I277" s="13">
        <f t="shared" si="340"/>
        <v>25</v>
      </c>
      <c r="J277">
        <f t="shared" si="367"/>
        <v>0</v>
      </c>
      <c r="K277">
        <f t="shared" si="306"/>
        <v>0</v>
      </c>
      <c r="L277" s="6">
        <f t="shared" si="307"/>
        <v>0</v>
      </c>
      <c r="N277" s="2">
        <f>'rockfish release'!O276</f>
        <v>258.79381439810572</v>
      </c>
      <c r="O277">
        <f>'rockfish release'!P276</f>
        <v>36685.082326817734</v>
      </c>
      <c r="P277">
        <f>IF([3]species_comp_Region1_forR!$D211&gt;49,[3]species_comp_Region1_forR!$J211,[3]species_comp_Region1_forR!$L211)</f>
        <v>0.23076923099999999</v>
      </c>
      <c r="Q277">
        <f>IF([3]species_comp_Region1_forR!$D211&gt;49,[3]species_comp_Region1_forR!$K211,[3]species_comp_Region1_forR!$M211)</f>
        <v>2.3053869999999999E-3</v>
      </c>
      <c r="T277" s="13">
        <f t="shared" si="364"/>
        <v>59.721649536207586</v>
      </c>
      <c r="U277" s="14">
        <f t="shared" si="339"/>
        <v>2192.6182917950619</v>
      </c>
      <c r="V277">
        <f t="shared" si="308"/>
        <v>46.825402206441986</v>
      </c>
      <c r="W277" s="6">
        <f t="shared" si="309"/>
        <v>91.777788324626286</v>
      </c>
      <c r="Y277" s="13">
        <f t="shared" si="304"/>
        <v>84.721649536207593</v>
      </c>
      <c r="Z277">
        <f t="shared" si="305"/>
        <v>2192.6182917950619</v>
      </c>
      <c r="AA277">
        <f t="shared" si="310"/>
        <v>46.825402206441986</v>
      </c>
      <c r="AB277" s="6">
        <f t="shared" si="311"/>
        <v>91.777788324626286</v>
      </c>
      <c r="AC277" s="14">
        <f t="shared" si="337"/>
        <v>0.55269700794045751</v>
      </c>
      <c r="AE277" s="17"/>
      <c r="AF277" s="17"/>
    </row>
    <row r="278" spans="1:32" x14ac:dyDescent="0.3">
      <c r="A278" t="str">
        <f>'rockfish release'!A277</f>
        <v>SE</v>
      </c>
      <c r="B278">
        <f>'rockfish release'!B277</f>
        <v>2010</v>
      </c>
      <c r="C278" t="str">
        <f>'rockfish release'!C277</f>
        <v>NSEO</v>
      </c>
      <c r="D278">
        <f>'rockfish release'!D277</f>
        <v>591</v>
      </c>
      <c r="E278">
        <f>[1]logbook_release_forR!F412</f>
        <v>210</v>
      </c>
      <c r="F278">
        <f>[1]logbook_release_forR!G412</f>
        <v>117</v>
      </c>
      <c r="I278" s="13">
        <f t="shared" si="340"/>
        <v>117</v>
      </c>
      <c r="J278">
        <f t="shared" si="367"/>
        <v>0</v>
      </c>
      <c r="K278">
        <f t="shared" si="306"/>
        <v>0</v>
      </c>
      <c r="L278" s="6">
        <f t="shared" si="307"/>
        <v>0</v>
      </c>
      <c r="N278" s="2">
        <f>'rockfish release'!O277</f>
        <v>376.71710421005037</v>
      </c>
      <c r="O278">
        <f>'rockfish release'!P277</f>
        <v>77734.246403657118</v>
      </c>
      <c r="P278">
        <f>IF([3]species_comp_Region1_forR!$D212&gt;49,[3]species_comp_Region1_forR!$J212,[3]species_comp_Region1_forR!$L212)</f>
        <v>0.27160493800000002</v>
      </c>
      <c r="Q278">
        <f>IF([3]species_comp_Region1_forR!$D212&gt;49,[3]species_comp_Region1_forR!$K212,[3]species_comp_Region1_forR!$M212)</f>
        <v>1.2287929999999999E-3</v>
      </c>
      <c r="T278" s="13">
        <f t="shared" si="364"/>
        <v>102.31822573251027</v>
      </c>
      <c r="U278" s="14">
        <f t="shared" si="339"/>
        <v>6004.3008722559516</v>
      </c>
      <c r="V278">
        <f t="shared" si="308"/>
        <v>77.487423961930446</v>
      </c>
      <c r="W278" s="6">
        <f t="shared" si="309"/>
        <v>151.87535096538366</v>
      </c>
      <c r="Y278" s="13">
        <f t="shared" si="304"/>
        <v>219.31822573251026</v>
      </c>
      <c r="Z278">
        <f t="shared" si="305"/>
        <v>6004.3008722559516</v>
      </c>
      <c r="AA278">
        <f t="shared" si="310"/>
        <v>77.487423961930446</v>
      </c>
      <c r="AB278" s="6">
        <f t="shared" si="311"/>
        <v>151.87535096538366</v>
      </c>
      <c r="AC278" s="14">
        <f t="shared" si="337"/>
        <v>0.35331046338318173</v>
      </c>
      <c r="AE278" s="17"/>
      <c r="AF278" s="17"/>
    </row>
    <row r="279" spans="1:32" x14ac:dyDescent="0.3">
      <c r="A279" t="str">
        <f>'rockfish release'!A278</f>
        <v>SE</v>
      </c>
      <c r="B279">
        <f>'rockfish release'!B278</f>
        <v>2011</v>
      </c>
      <c r="C279" t="str">
        <f>'rockfish release'!C278</f>
        <v>NSEO</v>
      </c>
      <c r="D279">
        <f>'rockfish release'!D278</f>
        <v>681</v>
      </c>
      <c r="E279">
        <f>[1]logbook_release_forR!F413</f>
        <v>192</v>
      </c>
      <c r="F279">
        <f>[1]logbook_release_forR!G413</f>
        <v>73</v>
      </c>
      <c r="I279" s="13">
        <f t="shared" si="340"/>
        <v>73</v>
      </c>
      <c r="J279">
        <f t="shared" si="367"/>
        <v>0</v>
      </c>
      <c r="K279">
        <f t="shared" si="306"/>
        <v>0</v>
      </c>
      <c r="L279" s="6">
        <f t="shared" si="307"/>
        <v>0</v>
      </c>
      <c r="N279" s="2">
        <f>'rockfish release'!O278</f>
        <v>321.7540613718412</v>
      </c>
      <c r="O279">
        <f>'rockfish release'!P278</f>
        <v>136323.34865886826</v>
      </c>
      <c r="P279">
        <f>IF([3]species_comp_Region1_forR!$D213&gt;49,[3]species_comp_Region1_forR!$J213,[3]species_comp_Region1_forR!$L213)</f>
        <v>0.212121212</v>
      </c>
      <c r="Q279">
        <f>IF([3]species_comp_Region1_forR!$D213&gt;49,[3]species_comp_Region1_forR!$K213,[3]species_comp_Region1_forR!$M213)</f>
        <v>1.01906E-3</v>
      </c>
      <c r="T279" s="13">
        <f t="shared" si="364"/>
        <v>68.250861464117335</v>
      </c>
      <c r="U279" s="14">
        <f t="shared" si="339"/>
        <v>6378.3453190254595</v>
      </c>
      <c r="V279">
        <f t="shared" si="308"/>
        <v>79.86454356612488</v>
      </c>
      <c r="W279" s="6">
        <f t="shared" si="309"/>
        <v>156.53450538960476</v>
      </c>
      <c r="Y279" s="13">
        <f t="shared" si="304"/>
        <v>141.25086146411735</v>
      </c>
      <c r="Z279">
        <f t="shared" si="305"/>
        <v>6378.3453190254595</v>
      </c>
      <c r="AA279">
        <f t="shared" si="310"/>
        <v>79.86454356612488</v>
      </c>
      <c r="AB279" s="6">
        <f t="shared" si="311"/>
        <v>156.53450538960476</v>
      </c>
      <c r="AC279" s="14">
        <f t="shared" si="337"/>
        <v>0.56540924946084847</v>
      </c>
      <c r="AE279" s="17"/>
      <c r="AF279" s="17"/>
    </row>
    <row r="280" spans="1:32" x14ac:dyDescent="0.3">
      <c r="A280" t="str">
        <f>'rockfish release'!A279</f>
        <v>SE</v>
      </c>
      <c r="B280">
        <f>'rockfish release'!B279</f>
        <v>2012</v>
      </c>
      <c r="C280" t="str">
        <f>'rockfish release'!C279</f>
        <v>NSEO</v>
      </c>
      <c r="D280">
        <f>'rockfish release'!D279</f>
        <v>537</v>
      </c>
      <c r="E280">
        <f>[1]logbook_release_forR!F414</f>
        <v>302</v>
      </c>
      <c r="F280">
        <f>[1]logbook_release_forR!G414</f>
        <v>181</v>
      </c>
      <c r="I280" s="13">
        <f t="shared" si="340"/>
        <v>181</v>
      </c>
      <c r="J280">
        <f t="shared" si="367"/>
        <v>0</v>
      </c>
      <c r="K280">
        <f t="shared" si="306"/>
        <v>0</v>
      </c>
      <c r="L280" s="6">
        <f t="shared" si="307"/>
        <v>0</v>
      </c>
      <c r="N280" s="2">
        <f>'rockfish release'!O279</f>
        <v>178.1005025125628</v>
      </c>
      <c r="O280">
        <f>'rockfish release'!P279</f>
        <v>39771.168659006915</v>
      </c>
      <c r="P280">
        <f>IF([3]species_comp_Region1_forR!$D214&gt;49,[3]species_comp_Region1_forR!$J214,[3]species_comp_Region1_forR!$L214)</f>
        <v>0.13618677000000001</v>
      </c>
      <c r="Q280">
        <f>IF([3]species_comp_Region1_forR!$D214&gt;49,[3]species_comp_Region1_forR!$K214,[3]species_comp_Region1_forR!$M214)</f>
        <v>4.59531E-4</v>
      </c>
      <c r="T280" s="13">
        <f t="shared" si="364"/>
        <v>24.254932172562814</v>
      </c>
      <c r="U280" s="14">
        <f t="shared" si="339"/>
        <v>770.48166675614516</v>
      </c>
      <c r="V280">
        <f t="shared" si="308"/>
        <v>27.757551526677297</v>
      </c>
      <c r="W280" s="6">
        <f t="shared" si="309"/>
        <v>54.404800992287498</v>
      </c>
      <c r="Y280" s="13">
        <f t="shared" si="304"/>
        <v>205.2549321725628</v>
      </c>
      <c r="Z280">
        <f t="shared" si="305"/>
        <v>770.48166675614516</v>
      </c>
      <c r="AA280">
        <f t="shared" si="310"/>
        <v>27.757551526677297</v>
      </c>
      <c r="AB280" s="6">
        <f t="shared" si="311"/>
        <v>54.404800992287498</v>
      </c>
      <c r="AC280" s="14">
        <f t="shared" si="337"/>
        <v>0.13523451657347191</v>
      </c>
      <c r="AE280" s="17"/>
      <c r="AF280" s="17"/>
    </row>
    <row r="281" spans="1:32" x14ac:dyDescent="0.3">
      <c r="A281" t="str">
        <f>'rockfish release'!A280</f>
        <v>SE</v>
      </c>
      <c r="B281">
        <f>'rockfish release'!B280</f>
        <v>2013</v>
      </c>
      <c r="C281" t="str">
        <f>'rockfish release'!C280</f>
        <v>NSEO</v>
      </c>
      <c r="D281">
        <f>'rockfish release'!D280</f>
        <v>622</v>
      </c>
      <c r="E281">
        <f>[1]logbook_release_forR!F415</f>
        <v>271</v>
      </c>
      <c r="F281">
        <f>[1]logbook_release_forR!G415</f>
        <v>191</v>
      </c>
      <c r="I281" s="13">
        <f t="shared" si="340"/>
        <v>191</v>
      </c>
      <c r="J281">
        <f t="shared" si="367"/>
        <v>0</v>
      </c>
      <c r="K281">
        <f t="shared" si="306"/>
        <v>0</v>
      </c>
      <c r="L281" s="6">
        <f t="shared" si="307"/>
        <v>0</v>
      </c>
      <c r="N281" s="2">
        <f>'rockfish release'!O280</f>
        <v>369.63203917453654</v>
      </c>
      <c r="O281">
        <f>'rockfish release'!P280</f>
        <v>242983.44603740197</v>
      </c>
      <c r="P281">
        <f>IF([3]species_comp_Region1_forR!$D215&gt;49,[3]species_comp_Region1_forR!$J215,[3]species_comp_Region1_forR!$L215)</f>
        <v>0.130718954</v>
      </c>
      <c r="Q281">
        <f>IF([3]species_comp_Region1_forR!$D215&gt;49,[3]species_comp_Region1_forR!$K215,[3]species_comp_Region1_forR!$M215)</f>
        <v>3.72562E-4</v>
      </c>
      <c r="T281" s="13">
        <f t="shared" si="364"/>
        <v>48.317913525782437</v>
      </c>
      <c r="U281" s="14">
        <f t="shared" si="339"/>
        <v>4293.3949958273024</v>
      </c>
      <c r="V281">
        <f t="shared" si="308"/>
        <v>65.52400320361464</v>
      </c>
      <c r="W281" s="6">
        <f t="shared" si="309"/>
        <v>128.42704627908469</v>
      </c>
      <c r="Y281" s="13">
        <f t="shared" si="304"/>
        <v>239.31791352578244</v>
      </c>
      <c r="Z281">
        <f t="shared" si="305"/>
        <v>4293.3949958273024</v>
      </c>
      <c r="AA281">
        <f t="shared" si="310"/>
        <v>65.52400320361464</v>
      </c>
      <c r="AB281" s="6">
        <f t="shared" si="311"/>
        <v>128.42704627908469</v>
      </c>
      <c r="AC281" s="14">
        <f t="shared" si="337"/>
        <v>0.27379481225735969</v>
      </c>
      <c r="AE281" s="17"/>
      <c r="AF281" s="17"/>
    </row>
    <row r="282" spans="1:32" x14ac:dyDescent="0.3">
      <c r="A282" t="str">
        <f>'rockfish release'!A281</f>
        <v>SE</v>
      </c>
      <c r="B282">
        <f>'rockfish release'!B281</f>
        <v>2014</v>
      </c>
      <c r="C282" t="str">
        <f>'rockfish release'!C281</f>
        <v>NSEO</v>
      </c>
      <c r="D282">
        <f>'rockfish release'!D281</f>
        <v>484</v>
      </c>
      <c r="E282">
        <f>[1]logbook_release_forR!F416</f>
        <v>190</v>
      </c>
      <c r="F282">
        <f>[1]logbook_release_forR!G416</f>
        <v>109</v>
      </c>
      <c r="I282" s="13">
        <f t="shared" si="340"/>
        <v>109</v>
      </c>
      <c r="J282">
        <f t="shared" si="367"/>
        <v>0</v>
      </c>
      <c r="K282">
        <f t="shared" si="306"/>
        <v>0</v>
      </c>
      <c r="L282" s="6">
        <f t="shared" si="307"/>
        <v>0</v>
      </c>
      <c r="N282" s="2">
        <f>'rockfish release'!O281</f>
        <v>438.81476014760153</v>
      </c>
      <c r="O282">
        <f>'rockfish release'!P281</f>
        <v>485417.40023679996</v>
      </c>
      <c r="P282">
        <f>IF([3]species_comp_Region1_forR!$D216&gt;49,[3]species_comp_Region1_forR!$J216,[3]species_comp_Region1_forR!$L216)</f>
        <v>7.0754716999999995E-2</v>
      </c>
      <c r="Q282">
        <f>IF([3]species_comp_Region1_forR!$D216&gt;49,[3]species_comp_Region1_forR!$K216,[3]species_comp_Region1_forR!$M216)</f>
        <v>1.55434E-4</v>
      </c>
      <c r="T282" s="13">
        <f t="shared" si="364"/>
        <v>31.048214169666423</v>
      </c>
      <c r="U282" s="14">
        <f t="shared" si="339"/>
        <v>2535.4916303453897</v>
      </c>
      <c r="V282">
        <f t="shared" si="308"/>
        <v>50.353665510520578</v>
      </c>
      <c r="W282" s="6">
        <f t="shared" si="309"/>
        <v>98.693184400620325</v>
      </c>
      <c r="Y282" s="13">
        <f t="shared" si="304"/>
        <v>140.04821416966644</v>
      </c>
      <c r="Z282">
        <f t="shared" si="305"/>
        <v>2535.4916303453897</v>
      </c>
      <c r="AA282">
        <f t="shared" si="310"/>
        <v>50.353665510520578</v>
      </c>
      <c r="AB282" s="6">
        <f t="shared" si="311"/>
        <v>98.693184400620325</v>
      </c>
      <c r="AC282" s="14">
        <f t="shared" si="337"/>
        <v>0.35954521668885991</v>
      </c>
      <c r="AE282" s="17"/>
      <c r="AF282" s="17"/>
    </row>
    <row r="283" spans="1:32" x14ac:dyDescent="0.3">
      <c r="A283" t="str">
        <f>'rockfish release'!A282</f>
        <v>SE</v>
      </c>
      <c r="B283">
        <f>'rockfish release'!B282</f>
        <v>2015</v>
      </c>
      <c r="C283" t="str">
        <f>'rockfish release'!C282</f>
        <v>NSEO</v>
      </c>
      <c r="D283">
        <f>'rockfish release'!D282</f>
        <v>387</v>
      </c>
      <c r="E283">
        <f>[1]logbook_release_forR!F417</f>
        <v>191</v>
      </c>
      <c r="F283">
        <f>[1]logbook_release_forR!G417</f>
        <v>93</v>
      </c>
      <c r="I283" s="13">
        <f t="shared" si="340"/>
        <v>93</v>
      </c>
      <c r="J283">
        <f t="shared" si="367"/>
        <v>0</v>
      </c>
      <c r="K283">
        <f t="shared" si="306"/>
        <v>0</v>
      </c>
      <c r="L283" s="6">
        <f t="shared" si="307"/>
        <v>0</v>
      </c>
      <c r="N283" s="2">
        <f>'rockfish release'!O282</f>
        <v>256.62887511071744</v>
      </c>
      <c r="O283">
        <f>'rockfish release'!P282</f>
        <v>162065.57835954035</v>
      </c>
      <c r="P283">
        <f>IF([3]species_comp_Region1_forR!$D217&gt;49,[3]species_comp_Region1_forR!$J217,[3]species_comp_Region1_forR!$L217)</f>
        <v>0.17891373799999999</v>
      </c>
      <c r="Q283">
        <f>IF([3]species_comp_Region1_forR!$D217&gt;49,[3]species_comp_Region1_forR!$K217,[3]species_comp_Region1_forR!$M217)</f>
        <v>4.7084500000000001E-4</v>
      </c>
      <c r="T283" s="13">
        <f t="shared" si="364"/>
        <v>45.914431324793618</v>
      </c>
      <c r="U283" s="14">
        <f t="shared" si="339"/>
        <v>5295.0563819974641</v>
      </c>
      <c r="V283">
        <f t="shared" si="308"/>
        <v>72.767138063809156</v>
      </c>
      <c r="W283" s="6">
        <f t="shared" si="309"/>
        <v>142.62359060506594</v>
      </c>
      <c r="Y283" s="13">
        <f t="shared" si="304"/>
        <v>138.91443132479361</v>
      </c>
      <c r="Z283">
        <f t="shared" si="305"/>
        <v>5295.0563819974641</v>
      </c>
      <c r="AA283">
        <f t="shared" si="310"/>
        <v>72.767138063809156</v>
      </c>
      <c r="AB283" s="6">
        <f t="shared" si="311"/>
        <v>142.62359060506594</v>
      </c>
      <c r="AC283" s="14">
        <f t="shared" si="337"/>
        <v>0.5238270593619857</v>
      </c>
      <c r="AE283" s="17"/>
      <c r="AF283" s="17"/>
    </row>
    <row r="284" spans="1:32" x14ac:dyDescent="0.3">
      <c r="A284" t="str">
        <f>'rockfish release'!A283</f>
        <v>SE</v>
      </c>
      <c r="B284">
        <f>'rockfish release'!B283</f>
        <v>2016</v>
      </c>
      <c r="C284" t="str">
        <f>'rockfish release'!C283</f>
        <v>NSEO</v>
      </c>
      <c r="D284">
        <f>'rockfish release'!D283</f>
        <v>451</v>
      </c>
      <c r="E284">
        <f>[1]logbook_release_forR!F418</f>
        <v>305</v>
      </c>
      <c r="F284">
        <f>[1]logbook_release_forR!G418</f>
        <v>142</v>
      </c>
      <c r="I284" s="13">
        <f t="shared" si="340"/>
        <v>142</v>
      </c>
      <c r="J284">
        <f t="shared" si="367"/>
        <v>0</v>
      </c>
      <c r="K284">
        <f t="shared" si="306"/>
        <v>0</v>
      </c>
      <c r="L284" s="6">
        <f t="shared" si="307"/>
        <v>0</v>
      </c>
      <c r="N284" s="2">
        <f>'rockfish release'!O283</f>
        <v>306.77275064267349</v>
      </c>
      <c r="O284">
        <f>'rockfish release'!P283</f>
        <v>130376.22836924354</v>
      </c>
      <c r="P284">
        <f>IF([3]species_comp_Region1_forR!$D218&gt;49,[3]species_comp_Region1_forR!$J218,[3]species_comp_Region1_forR!$L218)</f>
        <v>0.109561753</v>
      </c>
      <c r="Q284">
        <f>IF([3]species_comp_Region1_forR!$D218&gt;49,[3]species_comp_Region1_forR!$K218,[3]species_comp_Region1_forR!$M218)</f>
        <v>1.9472599999999999E-4</v>
      </c>
      <c r="T284" s="13">
        <f t="shared" si="364"/>
        <v>33.610560333043182</v>
      </c>
      <c r="U284" s="14">
        <f t="shared" si="339"/>
        <v>1608.7204773143039</v>
      </c>
      <c r="V284">
        <f t="shared" si="308"/>
        <v>40.108857841059297</v>
      </c>
      <c r="W284" s="6">
        <f t="shared" si="309"/>
        <v>78.61336136847622</v>
      </c>
      <c r="Y284" s="13">
        <f t="shared" ref="Y284:Y358" si="368">T284+I284</f>
        <v>175.61056033304317</v>
      </c>
      <c r="Z284">
        <f t="shared" ref="Z284:Z358" si="369">U284+J284</f>
        <v>1608.7204773143039</v>
      </c>
      <c r="AA284">
        <f t="shared" si="310"/>
        <v>40.108857841059297</v>
      </c>
      <c r="AB284" s="6">
        <f t="shared" si="311"/>
        <v>78.61336136847622</v>
      </c>
      <c r="AC284" s="14">
        <f t="shared" si="337"/>
        <v>0.22839661672392234</v>
      </c>
      <c r="AE284" s="17"/>
      <c r="AF284" s="17"/>
    </row>
    <row r="285" spans="1:32" x14ac:dyDescent="0.3">
      <c r="A285" t="str">
        <f>'rockfish release'!A284</f>
        <v>SE</v>
      </c>
      <c r="B285">
        <f>'rockfish release'!B284</f>
        <v>2017</v>
      </c>
      <c r="C285" t="str">
        <f>'rockfish release'!C284</f>
        <v>NSEO</v>
      </c>
      <c r="D285">
        <f>'rockfish release'!D284</f>
        <v>643</v>
      </c>
      <c r="E285">
        <f>[1]logbook_release_forR!F419</f>
        <v>460</v>
      </c>
      <c r="F285">
        <f>[1]logbook_release_forR!G419</f>
        <v>206</v>
      </c>
      <c r="I285" s="13">
        <f t="shared" si="340"/>
        <v>206</v>
      </c>
      <c r="J285">
        <f t="shared" si="367"/>
        <v>0</v>
      </c>
      <c r="K285">
        <f t="shared" ref="K285:K358" si="370">SQRT(J285)</f>
        <v>0</v>
      </c>
      <c r="L285" s="6">
        <f t="shared" ref="L285:L358" si="371">(1.96*K285)</f>
        <v>0</v>
      </c>
      <c r="N285" s="2">
        <f>'rockfish release'!O284</f>
        <v>366.29622711991044</v>
      </c>
      <c r="O285">
        <f>'rockfish release'!P284</f>
        <v>282388.67663740244</v>
      </c>
      <c r="P285">
        <f>IF([3]species_comp_Region1_forR!$D219&gt;49,[3]species_comp_Region1_forR!$J219,[3]species_comp_Region1_forR!$L219)</f>
        <v>0.10331384</v>
      </c>
      <c r="Q285">
        <f>IF([3]species_comp_Region1_forR!$D219&gt;49,[3]species_comp_Region1_forR!$K219,[3]species_comp_Region1_forR!$M219)</f>
        <v>1.8093800000000001E-4</v>
      </c>
      <c r="T285" s="13">
        <f t="shared" si="364"/>
        <v>37.843469801270089</v>
      </c>
      <c r="U285" s="14">
        <f t="shared" si="339"/>
        <v>3089.5178293602303</v>
      </c>
      <c r="V285">
        <f t="shared" ref="V285:V358" si="372">SQRT(U285)</f>
        <v>55.583431248531518</v>
      </c>
      <c r="W285" s="6">
        <f t="shared" ref="W285:W358" si="373">(1.96*V285)</f>
        <v>108.94352524712177</v>
      </c>
      <c r="Y285" s="13">
        <f t="shared" si="368"/>
        <v>243.84346980127009</v>
      </c>
      <c r="Z285">
        <f t="shared" si="369"/>
        <v>3089.5178293602303</v>
      </c>
      <c r="AA285">
        <f t="shared" ref="AA285:AA358" si="374">SQRT(Z285)</f>
        <v>55.583431248531518</v>
      </c>
      <c r="AB285" s="6">
        <f t="shared" ref="AB285:AB358" si="375">(1.96*AA285)</f>
        <v>108.94352524712177</v>
      </c>
      <c r="AC285" s="14">
        <f t="shared" si="337"/>
        <v>0.22794717977820542</v>
      </c>
      <c r="AE285" s="17"/>
      <c r="AF285" s="17"/>
    </row>
    <row r="286" spans="1:32" x14ac:dyDescent="0.3">
      <c r="A286" t="str">
        <f>'rockfish release'!A285</f>
        <v>SE</v>
      </c>
      <c r="B286">
        <f>'rockfish release'!B285</f>
        <v>2018</v>
      </c>
      <c r="C286" t="str">
        <f>'rockfish release'!C285</f>
        <v>NSEO</v>
      </c>
      <c r="D286">
        <f>'rockfish release'!D285</f>
        <v>1904</v>
      </c>
      <c r="E286">
        <f>[1]logbook_release_forR!F420</f>
        <v>1468</v>
      </c>
      <c r="F286">
        <f>[1]logbook_release_forR!G420</f>
        <v>484</v>
      </c>
      <c r="I286" s="13">
        <f>F286</f>
        <v>484</v>
      </c>
      <c r="J286">
        <f t="shared" si="367"/>
        <v>0</v>
      </c>
      <c r="K286">
        <f t="shared" si="370"/>
        <v>0</v>
      </c>
      <c r="L286" s="6">
        <f t="shared" si="371"/>
        <v>0</v>
      </c>
      <c r="N286" s="2">
        <f>'rockfish release'!O285</f>
        <v>2143.616952442575</v>
      </c>
      <c r="O286">
        <f>'rockfish release'!P285</f>
        <v>7364744.4609605307</v>
      </c>
      <c r="P286">
        <f>IF([3]species_comp_Region1_forR!$D220&gt;49,[3]species_comp_Region1_forR!$J220,[3]species_comp_Region1_forR!$L220)</f>
        <v>0.10191082799999999</v>
      </c>
      <c r="Q286">
        <f>IF([3]species_comp_Region1_forR!$D220&gt;49,[3]species_comp_Region1_forR!$K220,[3]species_comp_Region1_forR!$M220)</f>
        <v>1.9473400000000001E-4</v>
      </c>
      <c r="T286" s="13">
        <f>N286*P286</f>
        <v>218.45777853825942</v>
      </c>
      <c r="U286" s="14">
        <f t="shared" si="339"/>
        <v>78817.874331602885</v>
      </c>
      <c r="V286">
        <f t="shared" si="372"/>
        <v>280.74521248207043</v>
      </c>
      <c r="W286" s="6">
        <f t="shared" si="373"/>
        <v>550.260616464858</v>
      </c>
      <c r="Y286" s="13">
        <f t="shared" si="368"/>
        <v>702.45777853825939</v>
      </c>
      <c r="Z286">
        <f t="shared" si="369"/>
        <v>78817.874331602885</v>
      </c>
      <c r="AA286">
        <f t="shared" si="374"/>
        <v>280.74521248207043</v>
      </c>
      <c r="AB286" s="6">
        <f t="shared" si="375"/>
        <v>550.260616464858</v>
      </c>
      <c r="AC286" s="14">
        <f t="shared" si="337"/>
        <v>0.39966133347725413</v>
      </c>
      <c r="AE286" s="17"/>
      <c r="AF286" s="17"/>
    </row>
    <row r="287" spans="1:32" x14ac:dyDescent="0.3">
      <c r="A287" t="str">
        <f>'rockfish release'!A286</f>
        <v>SE</v>
      </c>
      <c r="B287">
        <f>'rockfish release'!B286</f>
        <v>2019</v>
      </c>
      <c r="C287" t="str">
        <f>'rockfish release'!C286</f>
        <v>NSEO</v>
      </c>
      <c r="D287">
        <f>'rockfish release'!D286</f>
        <v>2929</v>
      </c>
      <c r="E287">
        <f>[1]logbook_release_forR!F421</f>
        <v>2174</v>
      </c>
      <c r="F287">
        <f>[1]logbook_release_forR!G421</f>
        <v>798</v>
      </c>
      <c r="I287" s="13">
        <f t="shared" si="340"/>
        <v>798</v>
      </c>
      <c r="J287">
        <f t="shared" si="367"/>
        <v>0</v>
      </c>
      <c r="L287" s="6"/>
      <c r="N287" s="2">
        <f>'rockfish release'!O286</f>
        <v>1472.3821313240051</v>
      </c>
      <c r="O287">
        <f>'rockfish release'!P286</f>
        <v>2584682.0500178537</v>
      </c>
      <c r="P287">
        <v>5.7471264367816091E-2</v>
      </c>
      <c r="Q287">
        <v>8.9092628519376119E-5</v>
      </c>
      <c r="T287" s="13">
        <f t="shared" ref="T287:T289" si="376">N287*P287</f>
        <v>84.619662719770403</v>
      </c>
      <c r="U287" s="14">
        <f t="shared" si="339"/>
        <v>8960.4866692312316</v>
      </c>
      <c r="V287">
        <f t="shared" si="372"/>
        <v>94.65984718575892</v>
      </c>
      <c r="W287" s="6">
        <f t="shared" si="373"/>
        <v>185.53330048408748</v>
      </c>
      <c r="Y287" s="13">
        <f t="shared" si="368"/>
        <v>882.61966271977042</v>
      </c>
      <c r="Z287">
        <f t="shared" si="369"/>
        <v>8960.4866692312316</v>
      </c>
      <c r="AA287">
        <f t="shared" si="374"/>
        <v>94.65984718575892</v>
      </c>
      <c r="AB287" s="6">
        <f t="shared" si="375"/>
        <v>185.53330048408748</v>
      </c>
      <c r="AC287" s="14">
        <f t="shared" si="337"/>
        <v>0.1072487405209929</v>
      </c>
      <c r="AE287" s="17"/>
      <c r="AF287" s="17"/>
    </row>
    <row r="288" spans="1:32" x14ac:dyDescent="0.3">
      <c r="A288" t="str">
        <f>'rockfish release'!A287</f>
        <v>SE</v>
      </c>
      <c r="B288">
        <f>'rockfish release'!B287</f>
        <v>2020</v>
      </c>
      <c r="C288" t="str">
        <f>'rockfish release'!C287</f>
        <v>NSEO</v>
      </c>
      <c r="D288">
        <f>'rockfish release'!D287</f>
        <v>905</v>
      </c>
      <c r="E288">
        <v>745</v>
      </c>
      <c r="F288">
        <v>455</v>
      </c>
      <c r="I288" s="13">
        <f t="shared" ref="I288:I289" si="377">F288</f>
        <v>455</v>
      </c>
      <c r="J288">
        <f t="shared" ref="J288:J289" si="378">(E288^2)*H288</f>
        <v>0</v>
      </c>
      <c r="K288">
        <f t="shared" ref="K288:K289" si="379">SQRT(J288)</f>
        <v>0</v>
      </c>
      <c r="L288" s="6">
        <f t="shared" ref="L288:L289" si="380">(1.96*K288)</f>
        <v>0</v>
      </c>
      <c r="N288" s="2">
        <f>'rockfish release'!O287</f>
        <v>835.79989154013015</v>
      </c>
      <c r="O288">
        <f>'rockfish release'!P287</f>
        <v>610822.33334461227</v>
      </c>
      <c r="P288" s="58">
        <v>0.18842209950823399</v>
      </c>
      <c r="Q288" s="58">
        <v>1.3488535232238299E-2</v>
      </c>
      <c r="T288" s="13">
        <f t="shared" si="376"/>
        <v>157.48317033274557</v>
      </c>
      <c r="U288" s="14">
        <f t="shared" si="339"/>
        <v>39347.626045470221</v>
      </c>
      <c r="V288">
        <f t="shared" si="372"/>
        <v>198.36236045548111</v>
      </c>
      <c r="W288" s="6">
        <f t="shared" si="373"/>
        <v>388.79022649274299</v>
      </c>
      <c r="Y288" s="13">
        <f t="shared" si="368"/>
        <v>612.48317033274554</v>
      </c>
      <c r="Z288">
        <f t="shared" si="369"/>
        <v>39347.626045470221</v>
      </c>
      <c r="AA288">
        <f t="shared" si="374"/>
        <v>198.36236045548111</v>
      </c>
      <c r="AB288" s="6">
        <f t="shared" si="375"/>
        <v>388.79022649274299</v>
      </c>
      <c r="AC288" s="14">
        <f t="shared" ref="AC288:AC289" si="381">AA288/Y288</f>
        <v>0.32386581389283919</v>
      </c>
      <c r="AE288" s="17"/>
      <c r="AF288" s="17"/>
    </row>
    <row r="289" spans="1:32" x14ac:dyDescent="0.3">
      <c r="A289" t="str">
        <f>'rockfish release'!A288</f>
        <v>SE</v>
      </c>
      <c r="B289">
        <f>'rockfish release'!B288</f>
        <v>2021</v>
      </c>
      <c r="C289" t="str">
        <f>'rockfish release'!C288</f>
        <v>NSEO</v>
      </c>
      <c r="D289">
        <f>'rockfish release'!D288</f>
        <v>1844</v>
      </c>
      <c r="E289">
        <v>1280</v>
      </c>
      <c r="F289">
        <v>559</v>
      </c>
      <c r="I289" s="13">
        <f t="shared" si="377"/>
        <v>559</v>
      </c>
      <c r="J289">
        <f t="shared" si="378"/>
        <v>0</v>
      </c>
      <c r="K289">
        <f t="shared" si="379"/>
        <v>0</v>
      </c>
      <c r="L289" s="6">
        <f t="shared" si="380"/>
        <v>0</v>
      </c>
      <c r="N289" s="2">
        <f>'rockfish release'!O288</f>
        <v>2451.4791994603102</v>
      </c>
      <c r="O289">
        <f>'rockfish release'!P288</f>
        <v>3504073.3417063295</v>
      </c>
      <c r="P289" s="58">
        <v>0.18842209950823399</v>
      </c>
      <c r="Q289" s="58">
        <v>1.3488535232238299E-2</v>
      </c>
      <c r="T289" s="13">
        <f t="shared" si="376"/>
        <v>461.91285766307635</v>
      </c>
      <c r="U289" s="14">
        <f t="shared" si="339"/>
        <v>252732.26685107817</v>
      </c>
      <c r="V289">
        <f t="shared" si="372"/>
        <v>502.72484208668084</v>
      </c>
      <c r="W289" s="6">
        <f t="shared" si="373"/>
        <v>985.34069048989443</v>
      </c>
      <c r="Y289" s="13">
        <f t="shared" ref="Y289" si="382">T289+I289</f>
        <v>1020.9128576630764</v>
      </c>
      <c r="Z289">
        <f t="shared" ref="Z289" si="383">U289+J289</f>
        <v>252732.26685107817</v>
      </c>
      <c r="AA289">
        <f t="shared" si="374"/>
        <v>502.72484208668084</v>
      </c>
      <c r="AB289" s="6">
        <f t="shared" si="375"/>
        <v>985.34069048989443</v>
      </c>
      <c r="AC289" s="14">
        <f t="shared" si="381"/>
        <v>0.49242679070321893</v>
      </c>
      <c r="AE289" s="17"/>
      <c r="AF289" s="17"/>
    </row>
    <row r="290" spans="1:32" x14ac:dyDescent="0.3">
      <c r="A290" t="s">
        <v>148</v>
      </c>
      <c r="B290">
        <f>'rockfish release'!B289</f>
        <v>2022</v>
      </c>
      <c r="C290" t="str">
        <f>'rockfish release'!C289</f>
        <v>NSEO</v>
      </c>
      <c r="D290">
        <f>'rockfish release'!D289</f>
        <v>2833</v>
      </c>
      <c r="E290">
        <v>2369</v>
      </c>
      <c r="F290">
        <v>1325</v>
      </c>
      <c r="I290" s="13">
        <f t="shared" ref="I290" si="384">F290</f>
        <v>1325</v>
      </c>
      <c r="J290">
        <f t="shared" ref="J290" si="385">(E290^2)*H290</f>
        <v>0</v>
      </c>
      <c r="L290" s="6">
        <f t="shared" ref="L290" si="386">(1.96*K290)</f>
        <v>0</v>
      </c>
      <c r="N290" s="2">
        <f>'rockfish release'!O289</f>
        <v>1656.4804517810599</v>
      </c>
      <c r="O290">
        <f>'rockfish release'!P289</f>
        <v>4382038.1442882633</v>
      </c>
      <c r="P290" s="58">
        <v>0.18842209950823399</v>
      </c>
      <c r="Q290" s="58">
        <v>1.3488535232238299E-2</v>
      </c>
      <c r="T290" s="13">
        <f t="shared" ref="T290" si="387">N290*P290</f>
        <v>312.11752451893528</v>
      </c>
      <c r="U290" s="14">
        <f t="shared" si="339"/>
        <v>251693.84610462419</v>
      </c>
      <c r="V290">
        <f t="shared" ref="V290" si="388">SQRT(U290)</f>
        <v>501.69098666871042</v>
      </c>
      <c r="W290" s="6">
        <f t="shared" ref="W290" si="389">(1.96*V290)</f>
        <v>983.31433387067239</v>
      </c>
      <c r="Y290" s="13">
        <f t="shared" ref="Y290" si="390">T290+I290</f>
        <v>1637.1175245189352</v>
      </c>
      <c r="Z290">
        <f t="shared" ref="Z290" si="391">U290+J290</f>
        <v>251693.84610462419</v>
      </c>
      <c r="AA290">
        <f t="shared" ref="AA290" si="392">SQRT(Z290)</f>
        <v>501.69098666871042</v>
      </c>
      <c r="AB290" s="6">
        <f t="shared" ref="AB290" si="393">(1.96*AA290)</f>
        <v>983.31433387067239</v>
      </c>
      <c r="AC290" s="14">
        <f t="shared" ref="AC290" si="394">AA290/Y290</f>
        <v>0.30644775292850868</v>
      </c>
      <c r="AE290" s="17"/>
      <c r="AF290" s="17"/>
    </row>
    <row r="291" spans="1:32" x14ac:dyDescent="0.3">
      <c r="A291" t="str">
        <f>'rockfish release'!A290</f>
        <v>SE</v>
      </c>
      <c r="B291">
        <f>'rockfish release'!B290</f>
        <v>1999</v>
      </c>
      <c r="C291" t="str">
        <f>'rockfish release'!C290</f>
        <v>SSEI</v>
      </c>
      <c r="D291">
        <f>'rockfish release'!D290</f>
        <v>6832</v>
      </c>
      <c r="E291">
        <f>[1]logbook_release_forR!F422</f>
        <v>2497</v>
      </c>
      <c r="F291" t="str">
        <f>[1]logbook_release_forR!G422</f>
        <v>NA</v>
      </c>
      <c r="G291" s="29">
        <v>0.26406052499999999</v>
      </c>
      <c r="H291" s="29">
        <v>2.0028440000000002E-3</v>
      </c>
      <c r="I291" s="13">
        <f>E291*G291</f>
        <v>659.35913092499993</v>
      </c>
      <c r="J291">
        <f>(E291^2)*H291</f>
        <v>12487.750365596001</v>
      </c>
      <c r="K291">
        <f t="shared" si="370"/>
        <v>111.74860341675864</v>
      </c>
      <c r="L291" s="6">
        <f t="shared" si="371"/>
        <v>219.02726269684695</v>
      </c>
      <c r="N291" s="2">
        <f>'rockfish release'!O290</f>
        <v>12089.487167467538</v>
      </c>
      <c r="O291">
        <f>'rockfish release'!P290</f>
        <v>29974833.127591703</v>
      </c>
      <c r="P291" s="29">
        <v>0.22084458100000001</v>
      </c>
      <c r="Q291" s="29">
        <v>1.365163E-3</v>
      </c>
      <c r="T291" s="13">
        <f t="shared" ref="T291:T309" si="395">N291*P291</f>
        <v>2669.8977280042454</v>
      </c>
      <c r="U291" s="14">
        <f t="shared" si="339"/>
        <v>1702389.3086903817</v>
      </c>
      <c r="V291">
        <f t="shared" si="372"/>
        <v>1304.7564173785013</v>
      </c>
      <c r="W291" s="6">
        <f t="shared" si="373"/>
        <v>2557.3225780618623</v>
      </c>
      <c r="Y291" s="13">
        <f t="shared" si="368"/>
        <v>3329.2568589292455</v>
      </c>
      <c r="Z291">
        <f t="shared" si="369"/>
        <v>1714877.0590559777</v>
      </c>
      <c r="AA291">
        <f t="shared" si="374"/>
        <v>1309.5331454590898</v>
      </c>
      <c r="AB291" s="6">
        <f t="shared" si="375"/>
        <v>2566.6849650998161</v>
      </c>
      <c r="AC291" s="14">
        <f t="shared" si="337"/>
        <v>0.39334097696513015</v>
      </c>
      <c r="AE291" s="17"/>
      <c r="AF291" s="17"/>
    </row>
    <row r="292" spans="1:32" x14ac:dyDescent="0.3">
      <c r="A292" t="str">
        <f>'rockfish release'!A291</f>
        <v>SE</v>
      </c>
      <c r="B292">
        <f>'rockfish release'!B291</f>
        <v>2000</v>
      </c>
      <c r="C292" t="str">
        <f>'rockfish release'!C291</f>
        <v>SSEI</v>
      </c>
      <c r="D292">
        <f>'rockfish release'!D291</f>
        <v>9811</v>
      </c>
      <c r="E292">
        <f>[1]logbook_release_forR!F423</f>
        <v>4406</v>
      </c>
      <c r="F292" t="str">
        <f>[1]logbook_release_forR!G423</f>
        <v>NA</v>
      </c>
      <c r="G292" s="29">
        <v>0.26406052499999999</v>
      </c>
      <c r="H292" s="29">
        <v>2.0028440000000002E-3</v>
      </c>
      <c r="I292" s="13">
        <f t="shared" ref="I292:I297" si="396">E292*G292</f>
        <v>1163.4506731500001</v>
      </c>
      <c r="J292">
        <f t="shared" ref="J292:J297" si="397">(E292^2)*H292</f>
        <v>38880.882105584002</v>
      </c>
      <c r="K292">
        <f t="shared" si="370"/>
        <v>197.18235749068424</v>
      </c>
      <c r="L292" s="6">
        <f t="shared" si="371"/>
        <v>386.47742068174108</v>
      </c>
      <c r="N292" s="2">
        <f>'rockfish release'!O291</f>
        <v>17360.942418036298</v>
      </c>
      <c r="O292">
        <f>'rockfish release'!P291</f>
        <v>61814108.496673249</v>
      </c>
      <c r="P292" s="29">
        <v>0.22084458100000001</v>
      </c>
      <c r="Q292" s="29">
        <v>1.365163E-3</v>
      </c>
      <c r="T292" s="13">
        <f t="shared" si="395"/>
        <v>3834.0700540763532</v>
      </c>
      <c r="U292" s="14">
        <f t="shared" si="339"/>
        <v>3510667.6652053986</v>
      </c>
      <c r="V292">
        <f t="shared" si="372"/>
        <v>1873.6775777079147</v>
      </c>
      <c r="W292" s="6">
        <f t="shared" si="373"/>
        <v>3672.4080523075127</v>
      </c>
      <c r="Y292" s="13">
        <f t="shared" si="368"/>
        <v>4997.5207272263533</v>
      </c>
      <c r="Z292">
        <f t="shared" si="369"/>
        <v>3549548.5473109824</v>
      </c>
      <c r="AA292">
        <f t="shared" si="374"/>
        <v>1884.0245612281658</v>
      </c>
      <c r="AB292" s="6">
        <f t="shared" si="375"/>
        <v>3692.6881400072048</v>
      </c>
      <c r="AC292" s="14">
        <f t="shared" si="337"/>
        <v>0.37699184536925534</v>
      </c>
      <c r="AE292" s="17"/>
      <c r="AF292" s="17"/>
    </row>
    <row r="293" spans="1:32" x14ac:dyDescent="0.3">
      <c r="A293" t="str">
        <f>'rockfish release'!A292</f>
        <v>SE</v>
      </c>
      <c r="B293">
        <f>'rockfish release'!B292</f>
        <v>2001</v>
      </c>
      <c r="C293" t="str">
        <f>'rockfish release'!C292</f>
        <v>SSEI</v>
      </c>
      <c r="D293">
        <f>'rockfish release'!D292</f>
        <v>8166</v>
      </c>
      <c r="E293">
        <f>[1]logbook_release_forR!F424</f>
        <v>3755</v>
      </c>
      <c r="F293" t="str">
        <f>[1]logbook_release_forR!G424</f>
        <v>NA</v>
      </c>
      <c r="G293" s="29">
        <v>0.26406052499999999</v>
      </c>
      <c r="H293" s="29">
        <v>2.0028440000000002E-3</v>
      </c>
      <c r="I293" s="13">
        <f t="shared" si="396"/>
        <v>991.54727137499992</v>
      </c>
      <c r="J293">
        <f t="shared" si="397"/>
        <v>28240.150471100002</v>
      </c>
      <c r="K293">
        <f t="shared" si="370"/>
        <v>168.04806000397625</v>
      </c>
      <c r="L293" s="6">
        <f t="shared" si="371"/>
        <v>329.37419760779346</v>
      </c>
      <c r="N293" s="2">
        <f>'rockfish release'!O292</f>
        <v>14450.051552918605</v>
      </c>
      <c r="O293">
        <f>'rockfish release'!P292</f>
        <v>42823268.297247358</v>
      </c>
      <c r="P293" s="29">
        <v>0.22084458100000001</v>
      </c>
      <c r="Q293" s="29">
        <v>1.365163E-3</v>
      </c>
      <c r="T293" s="13">
        <f t="shared" si="395"/>
        <v>3191.2155806327087</v>
      </c>
      <c r="U293" s="14">
        <f t="shared" si="339"/>
        <v>2432102.7510677883</v>
      </c>
      <c r="V293">
        <f t="shared" si="372"/>
        <v>1559.5200386874765</v>
      </c>
      <c r="W293" s="6">
        <f t="shared" si="373"/>
        <v>3056.6592758274537</v>
      </c>
      <c r="Y293" s="13">
        <f t="shared" si="368"/>
        <v>4182.7628520077087</v>
      </c>
      <c r="Z293">
        <f t="shared" si="369"/>
        <v>2460342.9015388885</v>
      </c>
      <c r="AA293">
        <f t="shared" si="374"/>
        <v>1568.5480233448029</v>
      </c>
      <c r="AB293" s="6">
        <f t="shared" si="375"/>
        <v>3074.3541257558136</v>
      </c>
      <c r="AC293" s="14">
        <f t="shared" si="337"/>
        <v>0.37500285788182003</v>
      </c>
      <c r="AE293" s="17"/>
      <c r="AF293" s="17"/>
    </row>
    <row r="294" spans="1:32" x14ac:dyDescent="0.3">
      <c r="A294" t="str">
        <f>'rockfish release'!A293</f>
        <v>SE</v>
      </c>
      <c r="B294">
        <f>'rockfish release'!B293</f>
        <v>2002</v>
      </c>
      <c r="C294" t="str">
        <f>'rockfish release'!C293</f>
        <v>SSEI</v>
      </c>
      <c r="D294">
        <f>'rockfish release'!D293</f>
        <v>8332</v>
      </c>
      <c r="E294">
        <f>[1]logbook_release_forR!F425</f>
        <v>3524</v>
      </c>
      <c r="F294" t="str">
        <f>[1]logbook_release_forR!G425</f>
        <v>NA</v>
      </c>
      <c r="G294" s="29">
        <v>0.26406052499999999</v>
      </c>
      <c r="H294" s="29">
        <v>2.0028440000000002E-3</v>
      </c>
      <c r="I294" s="13">
        <f t="shared" si="396"/>
        <v>930.54929010000001</v>
      </c>
      <c r="J294">
        <f t="shared" si="397"/>
        <v>24872.470430144003</v>
      </c>
      <c r="K294">
        <f t="shared" si="370"/>
        <v>157.7100834764347</v>
      </c>
      <c r="L294" s="6">
        <f t="shared" si="371"/>
        <v>309.111763613812</v>
      </c>
      <c r="N294" s="2">
        <f>'rockfish release'!O293</f>
        <v>14743.794947210117</v>
      </c>
      <c r="O294">
        <f>'rockfish release'!P293</f>
        <v>44582003.457398176</v>
      </c>
      <c r="P294" s="29">
        <v>0.22084458100000001</v>
      </c>
      <c r="Q294" s="29">
        <v>1.365163E-3</v>
      </c>
      <c r="T294" s="13">
        <f t="shared" si="395"/>
        <v>3256.0872174665355</v>
      </c>
      <c r="U294" s="14">
        <f t="shared" si="339"/>
        <v>2531988.275724892</v>
      </c>
      <c r="V294">
        <f t="shared" si="372"/>
        <v>1591.2222584305725</v>
      </c>
      <c r="W294" s="6">
        <f t="shared" si="373"/>
        <v>3118.7956265239222</v>
      </c>
      <c r="Y294" s="13">
        <f t="shared" si="368"/>
        <v>4186.6365075665353</v>
      </c>
      <c r="Z294">
        <f t="shared" si="369"/>
        <v>2556860.7461550361</v>
      </c>
      <c r="AA294">
        <f t="shared" si="374"/>
        <v>1599.0186822407786</v>
      </c>
      <c r="AB294" s="6">
        <f t="shared" si="375"/>
        <v>3134.0766171919258</v>
      </c>
      <c r="AC294" s="14">
        <f t="shared" si="337"/>
        <v>0.38193396521309214</v>
      </c>
      <c r="AE294" s="17"/>
      <c r="AF294" s="17"/>
    </row>
    <row r="295" spans="1:32" x14ac:dyDescent="0.3">
      <c r="A295" t="str">
        <f>'rockfish release'!A294</f>
        <v>SE</v>
      </c>
      <c r="B295">
        <f>'rockfish release'!B294</f>
        <v>2003</v>
      </c>
      <c r="C295" t="str">
        <f>'rockfish release'!C294</f>
        <v>SSEI</v>
      </c>
      <c r="D295">
        <f>'rockfish release'!D294</f>
        <v>8078</v>
      </c>
      <c r="E295">
        <f>[1]logbook_release_forR!F426</f>
        <v>3456</v>
      </c>
      <c r="F295" t="str">
        <f>[1]logbook_release_forR!G426</f>
        <v>NA</v>
      </c>
      <c r="G295" s="29">
        <v>0.26406052499999999</v>
      </c>
      <c r="H295" s="29">
        <v>2.0028440000000002E-3</v>
      </c>
      <c r="I295" s="13">
        <f t="shared" si="396"/>
        <v>912.59317439999995</v>
      </c>
      <c r="J295">
        <f t="shared" si="397"/>
        <v>23921.840553984002</v>
      </c>
      <c r="K295">
        <f t="shared" si="370"/>
        <v>154.66686960685539</v>
      </c>
      <c r="L295" s="6">
        <f t="shared" si="371"/>
        <v>303.14706442943657</v>
      </c>
      <c r="N295" s="2">
        <f>'rockfish release'!O294</f>
        <v>14294.332163173705</v>
      </c>
      <c r="O295">
        <f>'rockfish release'!P294</f>
        <v>41905280.915479615</v>
      </c>
      <c r="P295" s="29">
        <v>0.22084458100000001</v>
      </c>
      <c r="Q295" s="29">
        <v>1.365163E-3</v>
      </c>
      <c r="T295" s="13">
        <f t="shared" si="395"/>
        <v>3156.8257972509209</v>
      </c>
      <c r="U295" s="14">
        <f t="shared" si="339"/>
        <v>2379966.6174792564</v>
      </c>
      <c r="V295">
        <f t="shared" si="372"/>
        <v>1542.7140426790884</v>
      </c>
      <c r="W295" s="6">
        <f t="shared" si="373"/>
        <v>3023.7195236510133</v>
      </c>
      <c r="Y295" s="13">
        <f t="shared" si="368"/>
        <v>4069.4189716509209</v>
      </c>
      <c r="Z295">
        <f t="shared" si="369"/>
        <v>2403888.4580332404</v>
      </c>
      <c r="AA295">
        <f t="shared" si="374"/>
        <v>1550.4478249954884</v>
      </c>
      <c r="AB295" s="6">
        <f t="shared" si="375"/>
        <v>3038.8777369911572</v>
      </c>
      <c r="AC295" s="14">
        <f t="shared" si="337"/>
        <v>0.38099980262452254</v>
      </c>
      <c r="AE295" s="17"/>
      <c r="AF295" s="17"/>
    </row>
    <row r="296" spans="1:32" x14ac:dyDescent="0.3">
      <c r="A296" t="str">
        <f>'rockfish release'!A295</f>
        <v>SE</v>
      </c>
      <c r="B296">
        <f>'rockfish release'!B295</f>
        <v>2004</v>
      </c>
      <c r="C296" t="str">
        <f>'rockfish release'!C295</f>
        <v>SSEI</v>
      </c>
      <c r="D296">
        <f>'rockfish release'!D295</f>
        <v>6002</v>
      </c>
      <c r="E296">
        <f>[1]logbook_release_forR!F427</f>
        <v>2841</v>
      </c>
      <c r="F296" t="str">
        <f>[1]logbook_release_forR!G427</f>
        <v>NA</v>
      </c>
      <c r="G296" s="29">
        <v>0.26406052499999999</v>
      </c>
      <c r="H296" s="29">
        <v>2.0028440000000002E-3</v>
      </c>
      <c r="I296" s="13">
        <f t="shared" si="396"/>
        <v>750.19595152499994</v>
      </c>
      <c r="J296">
        <f t="shared" si="397"/>
        <v>16165.516723164001</v>
      </c>
      <c r="K296">
        <f t="shared" si="370"/>
        <v>127.14368534521878</v>
      </c>
      <c r="L296" s="6">
        <f t="shared" si="371"/>
        <v>249.20162327662882</v>
      </c>
      <c r="N296" s="2">
        <f>'rockfish release'!O295</f>
        <v>10620.770196009977</v>
      </c>
      <c r="O296">
        <f>'rockfish release'!P295</f>
        <v>23134123.027768828</v>
      </c>
      <c r="P296" s="29">
        <v>0.22084458100000001</v>
      </c>
      <c r="Q296" s="29">
        <v>1.365163E-3</v>
      </c>
      <c r="T296" s="13">
        <f t="shared" si="395"/>
        <v>2345.5395438351111</v>
      </c>
      <c r="U296" s="14">
        <f t="shared" si="339"/>
        <v>1313878.3305568923</v>
      </c>
      <c r="V296">
        <f t="shared" si="372"/>
        <v>1146.2453186630219</v>
      </c>
      <c r="W296" s="6">
        <f t="shared" si="373"/>
        <v>2246.6408245795228</v>
      </c>
      <c r="Y296" s="13">
        <f t="shared" si="368"/>
        <v>3095.7354953601111</v>
      </c>
      <c r="Z296">
        <f t="shared" si="369"/>
        <v>1330043.8472800562</v>
      </c>
      <c r="AA296">
        <f t="shared" si="374"/>
        <v>1153.2752695172373</v>
      </c>
      <c r="AB296" s="6">
        <f t="shared" si="375"/>
        <v>2260.4195282537853</v>
      </c>
      <c r="AC296" s="14">
        <f t="shared" si="337"/>
        <v>0.3725367594375445</v>
      </c>
      <c r="AE296" s="17"/>
      <c r="AF296" s="17"/>
    </row>
    <row r="297" spans="1:32" x14ac:dyDescent="0.3">
      <c r="A297" t="str">
        <f>'rockfish release'!A296</f>
        <v>SE</v>
      </c>
      <c r="B297">
        <f>'rockfish release'!B296</f>
        <v>2005</v>
      </c>
      <c r="C297" t="str">
        <f>'rockfish release'!C296</f>
        <v>SSEI</v>
      </c>
      <c r="D297">
        <f>'rockfish release'!D296</f>
        <v>9401</v>
      </c>
      <c r="E297">
        <f>[1]logbook_release_forR!F428</f>
        <v>4674</v>
      </c>
      <c r="F297" t="str">
        <f>[1]logbook_release_forR!G428</f>
        <v>NA</v>
      </c>
      <c r="G297" s="29">
        <v>0.26406052499999999</v>
      </c>
      <c r="H297" s="29">
        <v>2.0028440000000002E-3</v>
      </c>
      <c r="I297" s="13">
        <f t="shared" si="396"/>
        <v>1234.2188938499999</v>
      </c>
      <c r="J297">
        <f t="shared" si="397"/>
        <v>43754.682808944002</v>
      </c>
      <c r="K297">
        <f t="shared" si="370"/>
        <v>209.17620038843808</v>
      </c>
      <c r="L297" s="6">
        <f t="shared" si="371"/>
        <v>409.98535276133862</v>
      </c>
      <c r="N297" s="2">
        <f>'rockfish release'!O296</f>
        <v>16635.431624906661</v>
      </c>
      <c r="O297">
        <f>'rockfish release'!P296</f>
        <v>56755658.12675067</v>
      </c>
      <c r="P297" s="29">
        <v>0.22084458100000001</v>
      </c>
      <c r="Q297" s="29">
        <v>1.365163E-3</v>
      </c>
      <c r="T297" s="13">
        <f t="shared" si="395"/>
        <v>3673.8449269566609</v>
      </c>
      <c r="U297" s="14">
        <f t="shared" si="339"/>
        <v>3223378.2650729162</v>
      </c>
      <c r="V297">
        <f t="shared" si="372"/>
        <v>1795.3769144870155</v>
      </c>
      <c r="W297" s="6">
        <f t="shared" si="373"/>
        <v>3518.9387523945502</v>
      </c>
      <c r="Y297" s="13">
        <f t="shared" si="368"/>
        <v>4908.0638208066612</v>
      </c>
      <c r="Z297">
        <f t="shared" si="369"/>
        <v>3267132.9478818602</v>
      </c>
      <c r="AA297">
        <f t="shared" si="374"/>
        <v>1807.5212164403106</v>
      </c>
      <c r="AB297" s="6">
        <f t="shared" si="375"/>
        <v>3542.7415842230089</v>
      </c>
      <c r="AC297" s="14">
        <f t="shared" si="337"/>
        <v>0.36827581759995059</v>
      </c>
      <c r="AE297" s="17"/>
      <c r="AF297" s="17"/>
    </row>
    <row r="298" spans="1:32" x14ac:dyDescent="0.3">
      <c r="A298" t="str">
        <f>'rockfish release'!A297</f>
        <v>SE</v>
      </c>
      <c r="B298">
        <f>'rockfish release'!B297</f>
        <v>2006</v>
      </c>
      <c r="C298" t="str">
        <f>'rockfish release'!C297</f>
        <v>SSEI</v>
      </c>
      <c r="D298">
        <f>'rockfish release'!D297</f>
        <v>6626</v>
      </c>
      <c r="E298">
        <f>[1]logbook_release_forR!F429</f>
        <v>3077</v>
      </c>
      <c r="F298">
        <f>[1]logbook_release_forR!G429</f>
        <v>354</v>
      </c>
      <c r="I298" s="13">
        <f t="shared" ref="I298:I311" si="398">F298</f>
        <v>354</v>
      </c>
      <c r="J298">
        <f t="shared" ref="J298:J311" si="399">(E298^2)*H298</f>
        <v>0</v>
      </c>
      <c r="K298">
        <f t="shared" si="370"/>
        <v>0</v>
      </c>
      <c r="L298" s="6">
        <f t="shared" si="371"/>
        <v>0</v>
      </c>
      <c r="N298" s="2">
        <f>'rockfish release'!O297</f>
        <v>11724.962232382888</v>
      </c>
      <c r="O298">
        <f>'rockfish release'!P297</f>
        <v>28194469.131746352</v>
      </c>
      <c r="P298">
        <f>IF([3]species_comp_Region1_forR!$D252&gt;49,[3]species_comp_Region1_forR!$J252,[3]species_comp_Region1_forR!$L252)</f>
        <v>0.246519247</v>
      </c>
      <c r="Q298">
        <f>IF([3]species_comp_Region1_forR!$D252&gt;49,[3]species_comp_Region1_forR!$K252,[3]species_comp_Region1_forR!$M252)</f>
        <v>1.5225199999999999E-4</v>
      </c>
      <c r="T298" s="13">
        <f t="shared" si="395"/>
        <v>2890.4288606304685</v>
      </c>
      <c r="U298" s="14">
        <f t="shared" si="339"/>
        <v>1738650.3916359546</v>
      </c>
      <c r="V298">
        <f t="shared" si="372"/>
        <v>1318.5789288608985</v>
      </c>
      <c r="W298" s="6">
        <f t="shared" si="373"/>
        <v>2584.4147005673608</v>
      </c>
      <c r="Y298" s="13">
        <f t="shared" si="368"/>
        <v>3244.4288606304685</v>
      </c>
      <c r="Z298">
        <f t="shared" si="369"/>
        <v>1738650.3916359546</v>
      </c>
      <c r="AA298">
        <f t="shared" si="374"/>
        <v>1318.5789288608985</v>
      </c>
      <c r="AB298" s="6">
        <f t="shared" si="375"/>
        <v>2584.4147005673608</v>
      </c>
      <c r="AC298" s="14">
        <f t="shared" si="337"/>
        <v>0.40641326578652975</v>
      </c>
      <c r="AE298" s="17"/>
      <c r="AF298" s="17"/>
    </row>
    <row r="299" spans="1:32" x14ac:dyDescent="0.3">
      <c r="A299" t="str">
        <f>'rockfish release'!A298</f>
        <v>SE</v>
      </c>
      <c r="B299">
        <f>'rockfish release'!B298</f>
        <v>2007</v>
      </c>
      <c r="C299" t="str">
        <f>'rockfish release'!C298</f>
        <v>SSEI</v>
      </c>
      <c r="D299">
        <f>'rockfish release'!D298</f>
        <v>3895</v>
      </c>
      <c r="E299">
        <f>[1]logbook_release_forR!F430</f>
        <v>1932</v>
      </c>
      <c r="F299">
        <f>[1]logbook_release_forR!G430</f>
        <v>301</v>
      </c>
      <c r="I299" s="13">
        <f t="shared" si="398"/>
        <v>301</v>
      </c>
      <c r="J299">
        <f t="shared" si="399"/>
        <v>0</v>
      </c>
      <c r="K299">
        <f t="shared" si="370"/>
        <v>0</v>
      </c>
      <c r="L299" s="6">
        <f t="shared" si="371"/>
        <v>0</v>
      </c>
      <c r="N299" s="2">
        <f>'rockfish release'!O298</f>
        <v>6892.3525347315644</v>
      </c>
      <c r="O299">
        <f>'rockfish release'!P298</f>
        <v>9742624.9121934529</v>
      </c>
      <c r="P299">
        <f>IF([3]species_comp_Region1_forR!$D253&gt;49,[3]species_comp_Region1_forR!$J253,[3]species_comp_Region1_forR!$L253)</f>
        <v>0.233815211</v>
      </c>
      <c r="Q299">
        <f>IF([3]species_comp_Region1_forR!$D253&gt;49,[3]species_comp_Region1_forR!$K253,[3]species_comp_Region1_forR!$M253)</f>
        <v>1.1267E-4</v>
      </c>
      <c r="T299" s="13">
        <f t="shared" si="395"/>
        <v>1611.5368621946454</v>
      </c>
      <c r="U299" s="14">
        <f t="shared" si="339"/>
        <v>539074.98418049177</v>
      </c>
      <c r="V299">
        <f t="shared" si="372"/>
        <v>734.21725952233771</v>
      </c>
      <c r="W299" s="6">
        <f t="shared" si="373"/>
        <v>1439.065828663782</v>
      </c>
      <c r="Y299" s="13">
        <f t="shared" si="368"/>
        <v>1912.5368621946454</v>
      </c>
      <c r="Z299">
        <f t="shared" si="369"/>
        <v>539074.98418049177</v>
      </c>
      <c r="AA299">
        <f t="shared" si="374"/>
        <v>734.21725952233771</v>
      </c>
      <c r="AB299" s="6">
        <f t="shared" si="375"/>
        <v>1439.065828663782</v>
      </c>
      <c r="AC299" s="14">
        <f t="shared" si="337"/>
        <v>0.38389705005728347</v>
      </c>
      <c r="AE299" s="17"/>
      <c r="AF299" s="17"/>
    </row>
    <row r="300" spans="1:32" x14ac:dyDescent="0.3">
      <c r="A300" t="str">
        <f>'rockfish release'!A299</f>
        <v>SE</v>
      </c>
      <c r="B300">
        <f>'rockfish release'!B299</f>
        <v>2008</v>
      </c>
      <c r="C300" t="str">
        <f>'rockfish release'!C299</f>
        <v>SSEI</v>
      </c>
      <c r="D300">
        <f>'rockfish release'!D299</f>
        <v>3127</v>
      </c>
      <c r="E300">
        <f>[1]logbook_release_forR!F431</f>
        <v>1315</v>
      </c>
      <c r="F300">
        <f>[1]logbook_release_forR!G431</f>
        <v>258</v>
      </c>
      <c r="I300" s="13">
        <f t="shared" si="398"/>
        <v>258</v>
      </c>
      <c r="J300">
        <f t="shared" si="399"/>
        <v>0</v>
      </c>
      <c r="K300">
        <f t="shared" si="370"/>
        <v>0</v>
      </c>
      <c r="L300" s="6">
        <f t="shared" si="371"/>
        <v>0</v>
      </c>
      <c r="N300" s="2">
        <f>'rockfish release'!O299</f>
        <v>5533.3469515033648</v>
      </c>
      <c r="O300">
        <f>'rockfish release'!P299</f>
        <v>6279380.8058480714</v>
      </c>
      <c r="P300">
        <f>IF([3]species_comp_Region1_forR!$D254&gt;49,[3]species_comp_Region1_forR!$J254,[3]species_comp_Region1_forR!$L254)</f>
        <v>0.20532003300000001</v>
      </c>
      <c r="Q300">
        <f>IF([3]species_comp_Region1_forR!$D254&gt;49,[3]species_comp_Region1_forR!$K254,[3]species_comp_Region1_forR!$M254)</f>
        <v>1.3574400000000001E-4</v>
      </c>
      <c r="T300" s="13">
        <f t="shared" si="395"/>
        <v>1136.1069786831204</v>
      </c>
      <c r="U300" s="14">
        <f t="shared" si="339"/>
        <v>269724.14958121016</v>
      </c>
      <c r="V300">
        <f t="shared" si="372"/>
        <v>519.34973724958229</v>
      </c>
      <c r="W300" s="6">
        <f t="shared" si="373"/>
        <v>1017.9254850091812</v>
      </c>
      <c r="Y300" s="13">
        <f t="shared" si="368"/>
        <v>1394.1069786831204</v>
      </c>
      <c r="Z300">
        <f t="shared" si="369"/>
        <v>269724.14958121016</v>
      </c>
      <c r="AA300">
        <f t="shared" si="374"/>
        <v>519.34973724958229</v>
      </c>
      <c r="AB300" s="6">
        <f t="shared" si="375"/>
        <v>1017.9254850091812</v>
      </c>
      <c r="AC300" s="14">
        <f t="shared" si="337"/>
        <v>0.37253219816757704</v>
      </c>
      <c r="AE300" s="17"/>
      <c r="AF300" s="17"/>
    </row>
    <row r="301" spans="1:32" x14ac:dyDescent="0.3">
      <c r="A301" t="str">
        <f>'rockfish release'!A300</f>
        <v>SE</v>
      </c>
      <c r="B301">
        <f>'rockfish release'!B300</f>
        <v>2009</v>
      </c>
      <c r="C301" t="str">
        <f>'rockfish release'!C300</f>
        <v>SSEI</v>
      </c>
      <c r="D301">
        <f>'rockfish release'!D300</f>
        <v>1615</v>
      </c>
      <c r="E301">
        <f>[1]logbook_release_forR!F432</f>
        <v>726</v>
      </c>
      <c r="F301">
        <f>[1]logbook_release_forR!G432</f>
        <v>158</v>
      </c>
      <c r="I301" s="13">
        <f t="shared" si="398"/>
        <v>158</v>
      </c>
      <c r="J301">
        <f t="shared" si="399"/>
        <v>0</v>
      </c>
      <c r="K301">
        <f t="shared" si="370"/>
        <v>0</v>
      </c>
      <c r="L301" s="6">
        <f t="shared" si="371"/>
        <v>0</v>
      </c>
      <c r="N301" s="2">
        <f>'rockfish release'!O300</f>
        <v>2857.804709522844</v>
      </c>
      <c r="O301">
        <f>'rockfish release'!P300</f>
        <v>1674966.4483188028</v>
      </c>
      <c r="P301">
        <f>IF([3]species_comp_Region1_forR!$D255&gt;49,[3]species_comp_Region1_forR!$J255,[3]species_comp_Region1_forR!$L255)</f>
        <v>0.20845341000000001</v>
      </c>
      <c r="Q301">
        <f>IF([3]species_comp_Region1_forR!$D255&gt;49,[3]species_comp_Region1_forR!$K255,[3]species_comp_Region1_forR!$M255)</f>
        <v>1.5865399999999999E-4</v>
      </c>
      <c r="T301" s="13">
        <f t="shared" si="395"/>
        <v>595.71913681409626</v>
      </c>
      <c r="U301" s="14">
        <f t="shared" si="339"/>
        <v>74343.497442102336</v>
      </c>
      <c r="V301">
        <f t="shared" si="372"/>
        <v>272.66004005373128</v>
      </c>
      <c r="W301" s="6">
        <f t="shared" si="373"/>
        <v>534.41367850531333</v>
      </c>
      <c r="Y301" s="13">
        <f t="shared" si="368"/>
        <v>753.71913681409626</v>
      </c>
      <c r="Z301">
        <f t="shared" si="369"/>
        <v>74343.497442102336</v>
      </c>
      <c r="AA301">
        <f t="shared" si="374"/>
        <v>272.66004005373128</v>
      </c>
      <c r="AB301" s="6">
        <f t="shared" si="375"/>
        <v>534.41367850531333</v>
      </c>
      <c r="AC301" s="14">
        <f t="shared" si="337"/>
        <v>0.36175284232033833</v>
      </c>
      <c r="AE301" s="17"/>
      <c r="AF301" s="17"/>
    </row>
    <row r="302" spans="1:32" x14ac:dyDescent="0.3">
      <c r="A302" t="str">
        <f>'rockfish release'!A301</f>
        <v>SE</v>
      </c>
      <c r="B302">
        <f>'rockfish release'!B301</f>
        <v>2010</v>
      </c>
      <c r="C302" t="str">
        <f>'rockfish release'!C301</f>
        <v>SSEI</v>
      </c>
      <c r="D302">
        <f>'rockfish release'!D301</f>
        <v>3026</v>
      </c>
      <c r="E302">
        <f>[1]logbook_release_forR!F433</f>
        <v>1842</v>
      </c>
      <c r="F302">
        <f>[1]logbook_release_forR!G433</f>
        <v>209</v>
      </c>
      <c r="I302" s="13">
        <f t="shared" si="398"/>
        <v>209</v>
      </c>
      <c r="J302">
        <f t="shared" si="399"/>
        <v>0</v>
      </c>
      <c r="K302">
        <f t="shared" si="370"/>
        <v>0</v>
      </c>
      <c r="L302" s="6">
        <f t="shared" si="371"/>
        <v>0</v>
      </c>
      <c r="N302" s="2">
        <f>'rockfish release'!O301</f>
        <v>5354.623561000697</v>
      </c>
      <c r="O302">
        <f>'rockfish release'!P301</f>
        <v>5880292.1826629303</v>
      </c>
      <c r="P302">
        <f>IF([3]species_comp_Region1_forR!$D256&gt;49,[3]species_comp_Region1_forR!$J256,[3]species_comp_Region1_forR!$L256)</f>
        <v>0.28021486099999998</v>
      </c>
      <c r="Q302">
        <f>IF([3]species_comp_Region1_forR!$D256&gt;49,[3]species_comp_Region1_forR!$K256,[3]species_comp_Region1_forR!$M256)</f>
        <v>1.8073000000000001E-4</v>
      </c>
      <c r="T302" s="13">
        <f t="shared" si="395"/>
        <v>1500.4450968531353</v>
      </c>
      <c r="U302" s="14">
        <f t="shared" si="339"/>
        <v>467967.34263059491</v>
      </c>
      <c r="V302">
        <f t="shared" si="372"/>
        <v>684.08138596996992</v>
      </c>
      <c r="W302" s="6">
        <f t="shared" si="373"/>
        <v>1340.7995165011409</v>
      </c>
      <c r="Y302" s="13">
        <f t="shared" si="368"/>
        <v>1709.4450968531353</v>
      </c>
      <c r="Z302">
        <f t="shared" si="369"/>
        <v>467967.34263059491</v>
      </c>
      <c r="AA302">
        <f t="shared" si="374"/>
        <v>684.08138596996992</v>
      </c>
      <c r="AB302" s="6">
        <f t="shared" si="375"/>
        <v>1340.7995165011409</v>
      </c>
      <c r="AC302" s="14">
        <f t="shared" si="337"/>
        <v>0.40017745362473134</v>
      </c>
      <c r="AE302" s="17"/>
      <c r="AF302" s="17"/>
    </row>
    <row r="303" spans="1:32" x14ac:dyDescent="0.3">
      <c r="A303" t="str">
        <f>'rockfish release'!A302</f>
        <v>SE</v>
      </c>
      <c r="B303">
        <f>'rockfish release'!B302</f>
        <v>2011</v>
      </c>
      <c r="C303" t="str">
        <f>'rockfish release'!C302</f>
        <v>SSEI</v>
      </c>
      <c r="D303">
        <f>'rockfish release'!D302</f>
        <v>1401</v>
      </c>
      <c r="E303">
        <f>[1]logbook_release_forR!F434</f>
        <v>557</v>
      </c>
      <c r="F303">
        <f>[1]logbook_release_forR!G434</f>
        <v>132</v>
      </c>
      <c r="I303" s="13">
        <f t="shared" si="398"/>
        <v>132</v>
      </c>
      <c r="J303">
        <f t="shared" si="399"/>
        <v>0</v>
      </c>
      <c r="K303">
        <f t="shared" si="370"/>
        <v>0</v>
      </c>
      <c r="L303" s="6">
        <f t="shared" si="371"/>
        <v>0</v>
      </c>
      <c r="N303" s="2">
        <f>'rockfish release'!O302</f>
        <v>3027.6754850088182</v>
      </c>
      <c r="O303">
        <f>'rockfish release'!P302</f>
        <v>2492666.7772778664</v>
      </c>
      <c r="P303">
        <f>IF([3]species_comp_Region1_forR!$D257&gt;49,[3]species_comp_Region1_forR!$J257,[3]species_comp_Region1_forR!$L257)</f>
        <v>0.27513639899999998</v>
      </c>
      <c r="Q303">
        <f>IF([3]species_comp_Region1_forR!$D257&gt;49,[3]species_comp_Region1_forR!$K257,[3]species_comp_Region1_forR!$M257)</f>
        <v>1.5556700000000001E-4</v>
      </c>
      <c r="T303" s="13">
        <f t="shared" si="395"/>
        <v>833.02373028590466</v>
      </c>
      <c r="U303" s="14">
        <f t="shared" si="339"/>
        <v>190508.80109700459</v>
      </c>
      <c r="V303">
        <f t="shared" si="372"/>
        <v>436.47313903263807</v>
      </c>
      <c r="W303" s="6">
        <f t="shared" si="373"/>
        <v>855.48735250397056</v>
      </c>
      <c r="Y303" s="13">
        <f t="shared" si="368"/>
        <v>965.02373028590466</v>
      </c>
      <c r="Z303">
        <f t="shared" si="369"/>
        <v>190508.80109700459</v>
      </c>
      <c r="AA303">
        <f t="shared" si="374"/>
        <v>436.47313903263807</v>
      </c>
      <c r="AB303" s="6">
        <f t="shared" si="375"/>
        <v>855.48735250397056</v>
      </c>
      <c r="AC303" s="14">
        <f t="shared" si="337"/>
        <v>0.45229264870339042</v>
      </c>
      <c r="AE303" s="17"/>
      <c r="AF303" s="17"/>
    </row>
    <row r="304" spans="1:32" x14ac:dyDescent="0.3">
      <c r="A304" t="str">
        <f>'rockfish release'!A303</f>
        <v>SE</v>
      </c>
      <c r="B304">
        <f>'rockfish release'!B303</f>
        <v>2012</v>
      </c>
      <c r="C304" t="str">
        <f>'rockfish release'!C303</f>
        <v>SSEI</v>
      </c>
      <c r="D304">
        <f>'rockfish release'!D303</f>
        <v>1982</v>
      </c>
      <c r="E304">
        <f>[1]logbook_release_forR!F435</f>
        <v>1213</v>
      </c>
      <c r="F304">
        <f>[1]logbook_release_forR!G435</f>
        <v>188</v>
      </c>
      <c r="I304" s="13">
        <f t="shared" si="398"/>
        <v>188</v>
      </c>
      <c r="J304">
        <f t="shared" si="399"/>
        <v>0</v>
      </c>
      <c r="K304">
        <f t="shared" si="370"/>
        <v>0</v>
      </c>
      <c r="L304" s="6">
        <f t="shared" si="371"/>
        <v>0</v>
      </c>
      <c r="N304" s="2">
        <f>'rockfish release'!O303</f>
        <v>3308.3880839980466</v>
      </c>
      <c r="O304">
        <f>'rockfish release'!P303</f>
        <v>3537724.2288436573</v>
      </c>
      <c r="P304">
        <f>IF([3]species_comp_Region1_forR!$D258&gt;49,[3]species_comp_Region1_forR!$J258,[3]species_comp_Region1_forR!$L258)</f>
        <v>0.26649528700000003</v>
      </c>
      <c r="Q304">
        <f>IF([3]species_comp_Region1_forR!$D258&gt;49,[3]species_comp_Region1_forR!$K258,[3]species_comp_Region1_forR!$M258)</f>
        <v>1.67646E-4</v>
      </c>
      <c r="T304" s="13">
        <f t="shared" si="395"/>
        <v>881.66983195243961</v>
      </c>
      <c r="U304" s="14">
        <f t="shared" si="339"/>
        <v>253676.29098596689</v>
      </c>
      <c r="V304">
        <f t="shared" si="372"/>
        <v>503.66287433755417</v>
      </c>
      <c r="W304" s="6">
        <f t="shared" si="373"/>
        <v>987.17923370160611</v>
      </c>
      <c r="Y304" s="13">
        <f t="shared" si="368"/>
        <v>1069.6698319524396</v>
      </c>
      <c r="Z304">
        <f t="shared" si="369"/>
        <v>253676.29098596689</v>
      </c>
      <c r="AA304">
        <f t="shared" si="374"/>
        <v>503.66287433755417</v>
      </c>
      <c r="AB304" s="6">
        <f t="shared" si="375"/>
        <v>987.17923370160611</v>
      </c>
      <c r="AC304" s="14">
        <f t="shared" si="337"/>
        <v>0.47085825858828967</v>
      </c>
      <c r="AE304" s="17"/>
      <c r="AF304" s="17"/>
    </row>
    <row r="305" spans="1:32" x14ac:dyDescent="0.3">
      <c r="A305" t="str">
        <f>'rockfish release'!A304</f>
        <v>SE</v>
      </c>
      <c r="B305">
        <f>'rockfish release'!B304</f>
        <v>2013</v>
      </c>
      <c r="C305" t="str">
        <f>'rockfish release'!C304</f>
        <v>SSEI</v>
      </c>
      <c r="D305">
        <f>'rockfish release'!D304</f>
        <v>2044</v>
      </c>
      <c r="E305">
        <f>[1]logbook_release_forR!F436</f>
        <v>1461</v>
      </c>
      <c r="F305">
        <f>[1]logbook_release_forR!G436</f>
        <v>165</v>
      </c>
      <c r="I305" s="13">
        <f t="shared" si="398"/>
        <v>165</v>
      </c>
      <c r="J305">
        <f t="shared" si="399"/>
        <v>0</v>
      </c>
      <c r="K305">
        <f t="shared" si="370"/>
        <v>0</v>
      </c>
      <c r="L305" s="6">
        <f t="shared" si="371"/>
        <v>0</v>
      </c>
      <c r="N305" s="2">
        <f>'rockfish release'!O304</f>
        <v>7891.8351156912322</v>
      </c>
      <c r="O305">
        <f>'rockfish release'!P304</f>
        <v>27499452.414966449</v>
      </c>
      <c r="P305">
        <f>IF([3]species_comp_Region1_forR!$D259&gt;49,[3]species_comp_Region1_forR!$J259,[3]species_comp_Region1_forR!$L259)</f>
        <v>0.187141948</v>
      </c>
      <c r="Q305">
        <f>IF([3]species_comp_Region1_forR!$D259&gt;49,[3]species_comp_Region1_forR!$K259,[3]species_comp_Region1_forR!$M259)</f>
        <v>9.6899999999999997E-5</v>
      </c>
      <c r="T305" s="13">
        <f t="shared" si="395"/>
        <v>1476.8933968452625</v>
      </c>
      <c r="U305" s="14">
        <f t="shared" si="339"/>
        <v>971788.54349909315</v>
      </c>
      <c r="V305">
        <f t="shared" si="372"/>
        <v>985.79335740260149</v>
      </c>
      <c r="W305" s="6">
        <f t="shared" si="373"/>
        <v>1932.1549805090988</v>
      </c>
      <c r="Y305" s="13">
        <f t="shared" si="368"/>
        <v>1641.8933968452625</v>
      </c>
      <c r="Z305">
        <f t="shared" si="369"/>
        <v>971788.54349909315</v>
      </c>
      <c r="AA305">
        <f t="shared" si="374"/>
        <v>985.79335740260149</v>
      </c>
      <c r="AB305" s="6">
        <f t="shared" si="375"/>
        <v>1932.1549805090988</v>
      </c>
      <c r="AC305" s="14">
        <f t="shared" si="337"/>
        <v>0.60040034224920269</v>
      </c>
      <c r="AE305" s="17"/>
      <c r="AF305" s="17"/>
    </row>
    <row r="306" spans="1:32" x14ac:dyDescent="0.3">
      <c r="A306" t="str">
        <f>'rockfish release'!A305</f>
        <v>SE</v>
      </c>
      <c r="B306">
        <f>'rockfish release'!B305</f>
        <v>2014</v>
      </c>
      <c r="C306" t="str">
        <f>'rockfish release'!C305</f>
        <v>SSEI</v>
      </c>
      <c r="D306">
        <f>'rockfish release'!D305</f>
        <v>2308</v>
      </c>
      <c r="E306">
        <f>[1]logbook_release_forR!F437</f>
        <v>1518</v>
      </c>
      <c r="F306">
        <f>[1]logbook_release_forR!G437</f>
        <v>184</v>
      </c>
      <c r="I306" s="13">
        <f t="shared" si="398"/>
        <v>184</v>
      </c>
      <c r="J306">
        <f t="shared" si="399"/>
        <v>0</v>
      </c>
      <c r="K306">
        <f t="shared" si="370"/>
        <v>0</v>
      </c>
      <c r="L306" s="6">
        <f t="shared" si="371"/>
        <v>0</v>
      </c>
      <c r="N306" s="2">
        <f>'rockfish release'!O305</f>
        <v>4717.2998562529947</v>
      </c>
      <c r="O306">
        <f>'rockfish release'!P305</f>
        <v>4505262.4204985779</v>
      </c>
      <c r="P306">
        <f>IF([3]species_comp_Region1_forR!$D260&gt;49,[3]species_comp_Region1_forR!$J260,[3]species_comp_Region1_forR!$L260)</f>
        <v>0.16776149600000001</v>
      </c>
      <c r="Q306">
        <f>IF([3]species_comp_Region1_forR!$D260&gt;49,[3]species_comp_Region1_forR!$K260,[3]species_comp_Region1_forR!$M260)</f>
        <v>7.0599999999999995E-5</v>
      </c>
      <c r="T306" s="13">
        <f t="shared" si="395"/>
        <v>791.38128096558739</v>
      </c>
      <c r="U306" s="14">
        <f t="shared" si="339"/>
        <v>128684.87060282334</v>
      </c>
      <c r="V306">
        <f t="shared" si="372"/>
        <v>358.72673527745786</v>
      </c>
      <c r="W306" s="6">
        <f t="shared" si="373"/>
        <v>703.10440114381743</v>
      </c>
      <c r="Y306" s="13">
        <f t="shared" si="368"/>
        <v>975.38128096558739</v>
      </c>
      <c r="Z306">
        <f t="shared" si="369"/>
        <v>128684.87060282334</v>
      </c>
      <c r="AA306">
        <f t="shared" si="374"/>
        <v>358.72673527745786</v>
      </c>
      <c r="AB306" s="6">
        <f t="shared" si="375"/>
        <v>703.10440114381743</v>
      </c>
      <c r="AC306" s="14">
        <f t="shared" si="337"/>
        <v>0.3677810331999945</v>
      </c>
      <c r="AE306" s="17"/>
      <c r="AF306" s="17"/>
    </row>
    <row r="307" spans="1:32" x14ac:dyDescent="0.3">
      <c r="A307" t="str">
        <f>'rockfish release'!A306</f>
        <v>SE</v>
      </c>
      <c r="B307">
        <f>'rockfish release'!B306</f>
        <v>2015</v>
      </c>
      <c r="C307" t="str">
        <f>'rockfish release'!C306</f>
        <v>SSEI</v>
      </c>
      <c r="D307">
        <f>'rockfish release'!D306</f>
        <v>3002</v>
      </c>
      <c r="E307">
        <f>[1]logbook_release_forR!F438</f>
        <v>1949</v>
      </c>
      <c r="F307">
        <f>[1]logbook_release_forR!G438</f>
        <v>342</v>
      </c>
      <c r="I307" s="13">
        <f t="shared" si="398"/>
        <v>342</v>
      </c>
      <c r="J307">
        <f t="shared" si="399"/>
        <v>0</v>
      </c>
      <c r="K307">
        <f t="shared" si="370"/>
        <v>0</v>
      </c>
      <c r="L307" s="6">
        <f t="shared" si="371"/>
        <v>0</v>
      </c>
      <c r="N307" s="2">
        <f>'rockfish release'!O306</f>
        <v>3368.3608787428657</v>
      </c>
      <c r="O307">
        <f>'rockfish release'!P306</f>
        <v>2306053.7852344951</v>
      </c>
      <c r="P307">
        <f>IF([3]species_comp_Region1_forR!$D261&gt;49,[3]species_comp_Region1_forR!$J261,[3]species_comp_Region1_forR!$L261)</f>
        <v>0.17763157900000001</v>
      </c>
      <c r="Q307">
        <f>IF([3]species_comp_Region1_forR!$D261&gt;49,[3]species_comp_Region1_forR!$K261,[3]species_comp_Region1_forR!$M261)</f>
        <v>7.3999999999999996E-5</v>
      </c>
      <c r="T307" s="13">
        <f t="shared" si="395"/>
        <v>598.32726153292276</v>
      </c>
      <c r="U307" s="14">
        <f t="shared" si="339"/>
        <v>73773.105275744092</v>
      </c>
      <c r="V307">
        <f t="shared" si="372"/>
        <v>271.6120492094268</v>
      </c>
      <c r="W307" s="6">
        <f t="shared" si="373"/>
        <v>532.35961645047655</v>
      </c>
      <c r="Y307" s="13">
        <f t="shared" si="368"/>
        <v>940.32726153292276</v>
      </c>
      <c r="Z307">
        <f t="shared" si="369"/>
        <v>73773.105275744092</v>
      </c>
      <c r="AA307">
        <f t="shared" si="374"/>
        <v>271.6120492094268</v>
      </c>
      <c r="AB307" s="6">
        <f t="shared" si="375"/>
        <v>532.35961645047655</v>
      </c>
      <c r="AC307" s="14">
        <f t="shared" si="337"/>
        <v>0.28884842577747294</v>
      </c>
      <c r="AE307" s="17"/>
      <c r="AF307" s="17"/>
    </row>
    <row r="308" spans="1:32" x14ac:dyDescent="0.3">
      <c r="A308" t="str">
        <f>'rockfish release'!A307</f>
        <v>SE</v>
      </c>
      <c r="B308">
        <f>'rockfish release'!B307</f>
        <v>2016</v>
      </c>
      <c r="C308" t="str">
        <f>'rockfish release'!C307</f>
        <v>SSEI</v>
      </c>
      <c r="D308">
        <f>'rockfish release'!D307</f>
        <v>2634</v>
      </c>
      <c r="E308">
        <f>[1]logbook_release_forR!F439</f>
        <v>1765</v>
      </c>
      <c r="F308">
        <f>[1]logbook_release_forR!G439</f>
        <v>333</v>
      </c>
      <c r="I308" s="13">
        <f t="shared" si="398"/>
        <v>333</v>
      </c>
      <c r="J308">
        <f t="shared" si="399"/>
        <v>0</v>
      </c>
      <c r="K308">
        <f t="shared" si="370"/>
        <v>0</v>
      </c>
      <c r="L308" s="6">
        <f t="shared" si="371"/>
        <v>0</v>
      </c>
      <c r="N308" s="2">
        <f>'rockfish release'!O307</f>
        <v>4684.4347539543051</v>
      </c>
      <c r="O308">
        <f>'rockfish release'!P307</f>
        <v>6607012.8698088462</v>
      </c>
      <c r="P308">
        <f>IF([3]species_comp_Region1_forR!$D262&gt;49,[3]species_comp_Region1_forR!$J262,[3]species_comp_Region1_forR!$L262)</f>
        <v>0.17826740099999999</v>
      </c>
      <c r="Q308">
        <f>IF([3]species_comp_Region1_forR!$D262&gt;49,[3]species_comp_Region1_forR!$K262,[3]species_comp_Region1_forR!$M262)</f>
        <v>7.3399999999999995E-5</v>
      </c>
      <c r="T308" s="13">
        <f t="shared" si="395"/>
        <v>835.08200874150839</v>
      </c>
      <c r="U308" s="14">
        <f t="shared" si="339"/>
        <v>212061.66029884838</v>
      </c>
      <c r="V308">
        <f t="shared" si="372"/>
        <v>460.50153126656198</v>
      </c>
      <c r="W308" s="6">
        <f t="shared" si="373"/>
        <v>902.58300128246151</v>
      </c>
      <c r="Y308" s="13">
        <f t="shared" si="368"/>
        <v>1168.0820087415084</v>
      </c>
      <c r="Z308">
        <f t="shared" si="369"/>
        <v>212061.66029884838</v>
      </c>
      <c r="AA308">
        <f t="shared" si="374"/>
        <v>460.50153126656198</v>
      </c>
      <c r="AB308" s="6">
        <f t="shared" si="375"/>
        <v>902.58300128246151</v>
      </c>
      <c r="AC308" s="14">
        <f t="shared" si="337"/>
        <v>0.39423732907478504</v>
      </c>
      <c r="AE308" s="17"/>
      <c r="AF308" s="17"/>
    </row>
    <row r="309" spans="1:32" x14ac:dyDescent="0.3">
      <c r="A309" t="str">
        <f>'rockfish release'!A308</f>
        <v>SE</v>
      </c>
      <c r="B309">
        <f>'rockfish release'!B308</f>
        <v>2017</v>
      </c>
      <c r="C309" t="str">
        <f>'rockfish release'!C308</f>
        <v>SSEI</v>
      </c>
      <c r="D309">
        <f>'rockfish release'!D308</f>
        <v>5303</v>
      </c>
      <c r="E309">
        <f>[1]logbook_release_forR!F440</f>
        <v>4290</v>
      </c>
      <c r="F309">
        <f>[1]logbook_release_forR!G440</f>
        <v>442</v>
      </c>
      <c r="I309" s="13">
        <f t="shared" si="398"/>
        <v>442</v>
      </c>
      <c r="J309">
        <f t="shared" si="399"/>
        <v>0</v>
      </c>
      <c r="K309">
        <f t="shared" si="370"/>
        <v>0</v>
      </c>
      <c r="L309" s="6">
        <f t="shared" si="371"/>
        <v>0</v>
      </c>
      <c r="N309" s="2">
        <f>'rockfish release'!O308</f>
        <v>10269.301587301587</v>
      </c>
      <c r="O309">
        <f>'rockfish release'!P308</f>
        <v>20444681.136453528</v>
      </c>
      <c r="P309">
        <f>IF([3]species_comp_Region1_forR!$D263&gt;49,[3]species_comp_Region1_forR!$J263,[3]species_comp_Region1_forR!$L263)</f>
        <v>0.228940217</v>
      </c>
      <c r="Q309">
        <f>IF([3]species_comp_Region1_forR!$D263&gt;49,[3]species_comp_Region1_forR!$K263,[3]species_comp_Region1_forR!$M263)</f>
        <v>1.20004E-4</v>
      </c>
      <c r="T309" s="13">
        <f t="shared" si="395"/>
        <v>2351.0561338352695</v>
      </c>
      <c r="U309" s="14">
        <f t="shared" si="339"/>
        <v>1086688.7005838784</v>
      </c>
      <c r="V309">
        <f t="shared" si="372"/>
        <v>1042.443619858589</v>
      </c>
      <c r="W309" s="6">
        <f t="shared" si="373"/>
        <v>2043.1894949228345</v>
      </c>
      <c r="Y309" s="13">
        <f t="shared" si="368"/>
        <v>2793.0561338352695</v>
      </c>
      <c r="Z309">
        <f t="shared" si="369"/>
        <v>1086688.7005838784</v>
      </c>
      <c r="AA309">
        <f t="shared" si="374"/>
        <v>1042.443619858589</v>
      </c>
      <c r="AB309" s="6">
        <f t="shared" si="375"/>
        <v>2043.1894949228345</v>
      </c>
      <c r="AC309" s="14">
        <f t="shared" si="337"/>
        <v>0.37322687762353113</v>
      </c>
      <c r="AE309" s="17"/>
      <c r="AF309" s="17"/>
    </row>
    <row r="310" spans="1:32" x14ac:dyDescent="0.3">
      <c r="A310" t="str">
        <f>'rockfish release'!A309</f>
        <v>SE</v>
      </c>
      <c r="B310">
        <f>'rockfish release'!B309</f>
        <v>2018</v>
      </c>
      <c r="C310" t="str">
        <f>'rockfish release'!C309</f>
        <v>SSEI</v>
      </c>
      <c r="D310">
        <f>'rockfish release'!D309</f>
        <v>12062</v>
      </c>
      <c r="E310">
        <f>[1]logbook_release_forR!F441</f>
        <v>9955</v>
      </c>
      <c r="F310">
        <f>[1]logbook_release_forR!G441</f>
        <v>605</v>
      </c>
      <c r="I310" s="13">
        <f t="shared" si="398"/>
        <v>605</v>
      </c>
      <c r="J310">
        <f t="shared" si="399"/>
        <v>0</v>
      </c>
      <c r="K310">
        <f t="shared" si="370"/>
        <v>0</v>
      </c>
      <c r="L310" s="6">
        <f t="shared" si="371"/>
        <v>0</v>
      </c>
      <c r="N310" s="2">
        <f>'rockfish release'!O309</f>
        <v>12472.540871546567</v>
      </c>
      <c r="O310">
        <f>'rockfish release'!P309</f>
        <v>23037083.064362518</v>
      </c>
      <c r="P310">
        <f>IF([3]species_comp_Region1_forR!$D264&gt;49,[3]species_comp_Region1_forR!$J264,[3]species_comp_Region1_forR!$L264)</f>
        <v>0.21062160499999999</v>
      </c>
      <c r="Q310">
        <f>IF([3]species_comp_Region1_forR!$D264&gt;49,[3]species_comp_Region1_forR!$K264,[3]species_comp_Region1_forR!$M264)</f>
        <v>1.00399E-4</v>
      </c>
      <c r="T310" s="13">
        <f>N310*P310</f>
        <v>2626.9865767932365</v>
      </c>
      <c r="U310" s="14">
        <f t="shared" si="339"/>
        <v>1039890.0480563774</v>
      </c>
      <c r="V310">
        <f t="shared" si="372"/>
        <v>1019.749992918057</v>
      </c>
      <c r="W310" s="6">
        <f t="shared" si="373"/>
        <v>1998.7099861193917</v>
      </c>
      <c r="Y310" s="13">
        <f t="shared" si="368"/>
        <v>3231.9865767932365</v>
      </c>
      <c r="Z310">
        <f t="shared" si="369"/>
        <v>1039890.0480563774</v>
      </c>
      <c r="AA310">
        <f t="shared" si="374"/>
        <v>1019.749992918057</v>
      </c>
      <c r="AB310" s="6">
        <f t="shared" si="375"/>
        <v>1998.7099861193917</v>
      </c>
      <c r="AC310" s="14">
        <f t="shared" si="337"/>
        <v>0.31551801614530489</v>
      </c>
      <c r="AE310" s="17"/>
      <c r="AF310" s="17"/>
    </row>
    <row r="311" spans="1:32" x14ac:dyDescent="0.3">
      <c r="A311" t="str">
        <f>'rockfish release'!A310</f>
        <v>SE</v>
      </c>
      <c r="B311">
        <f>'rockfish release'!B310</f>
        <v>2019</v>
      </c>
      <c r="C311" t="str">
        <f>'rockfish release'!C310</f>
        <v>SSEI</v>
      </c>
      <c r="D311">
        <f>'rockfish release'!D310</f>
        <v>10177</v>
      </c>
      <c r="E311">
        <f>[1]logbook_release_forR!F442</f>
        <v>7980</v>
      </c>
      <c r="F311">
        <f>[1]logbook_release_forR!G442</f>
        <v>606</v>
      </c>
      <c r="I311" s="13">
        <f t="shared" si="398"/>
        <v>606</v>
      </c>
      <c r="J311">
        <f t="shared" si="399"/>
        <v>0</v>
      </c>
      <c r="L311" s="6">
        <f t="shared" si="371"/>
        <v>0</v>
      </c>
      <c r="N311" s="2">
        <f>'rockfish release'!O310</f>
        <v>31355.50994598867</v>
      </c>
      <c r="O311">
        <f>'rockfish release'!P310</f>
        <v>212502944.55987427</v>
      </c>
      <c r="P311">
        <v>0.19235225955967555</v>
      </c>
      <c r="Q311">
        <v>1.8022374454984078E-4</v>
      </c>
      <c r="T311" s="13">
        <f t="shared" ref="T311:T313" si="400">N311*P311</f>
        <v>6031.303187756801</v>
      </c>
      <c r="U311" s="14">
        <f t="shared" si="339"/>
        <v>8077967.9910323638</v>
      </c>
      <c r="V311">
        <f t="shared" ref="V311:V313" si="401">SQRT(U311)</f>
        <v>2842.1766291052995</v>
      </c>
      <c r="W311" s="6">
        <f t="shared" ref="W311:W313" si="402">(1.96*V311)</f>
        <v>5570.666193046387</v>
      </c>
      <c r="Y311" s="13">
        <f t="shared" ref="Y311:Y313" si="403">T311+I311</f>
        <v>6637.303187756801</v>
      </c>
      <c r="Z311">
        <f t="shared" ref="Z311:Z313" si="404">U311+J311</f>
        <v>8077967.9910323638</v>
      </c>
      <c r="AA311">
        <f t="shared" ref="AA311:AA313" si="405">SQRT(Z311)</f>
        <v>2842.1766291052995</v>
      </c>
      <c r="AB311" s="6">
        <f t="shared" ref="AB311:AB313" si="406">(1.96*AA311)</f>
        <v>5570.666193046387</v>
      </c>
      <c r="AC311" s="14">
        <f t="shared" si="337"/>
        <v>0.42821256596323509</v>
      </c>
      <c r="AE311" s="17"/>
      <c r="AF311" s="17"/>
    </row>
    <row r="312" spans="1:32" x14ac:dyDescent="0.3">
      <c r="A312" t="str">
        <f>'rockfish release'!A311</f>
        <v>SE</v>
      </c>
      <c r="B312">
        <f>'rockfish release'!B311</f>
        <v>2020</v>
      </c>
      <c r="C312" t="str">
        <f>'rockfish release'!C311</f>
        <v>SSEI</v>
      </c>
      <c r="D312">
        <f>'rockfish release'!D311</f>
        <v>3720</v>
      </c>
      <c r="E312">
        <v>2149</v>
      </c>
      <c r="F312">
        <v>410</v>
      </c>
      <c r="I312" s="13">
        <f>F312</f>
        <v>410</v>
      </c>
      <c r="J312">
        <f t="shared" ref="J312:J313" si="407">(E312^2)*H312</f>
        <v>0</v>
      </c>
      <c r="K312">
        <f t="shared" ref="K312:K313" si="408">SQRT(J312)</f>
        <v>0</v>
      </c>
      <c r="L312" s="6">
        <f t="shared" ref="L312:L313" si="409">(1.96*K312)</f>
        <v>0</v>
      </c>
      <c r="N312" s="2">
        <f>'rockfish release'!O311</f>
        <v>13535.234323432345</v>
      </c>
      <c r="O312">
        <f>'rockfish release'!P311</f>
        <v>34670924.696169145</v>
      </c>
      <c r="P312" s="50">
        <v>0.218476496692286</v>
      </c>
      <c r="Q312" s="50">
        <v>1.4187076311924401E-3</v>
      </c>
      <c r="T312" s="13">
        <f t="shared" si="400"/>
        <v>2957.1305768926827</v>
      </c>
      <c r="U312" s="14">
        <f t="shared" si="339"/>
        <v>1964010.6575435793</v>
      </c>
      <c r="V312">
        <f t="shared" si="401"/>
        <v>1401.4316456907841</v>
      </c>
      <c r="W312" s="6">
        <f t="shared" si="402"/>
        <v>2746.8060255539367</v>
      </c>
      <c r="Y312" s="13">
        <f t="shared" si="403"/>
        <v>3367.1305768926827</v>
      </c>
      <c r="Z312">
        <f t="shared" si="404"/>
        <v>1964010.6575435793</v>
      </c>
      <c r="AA312">
        <f t="shared" si="405"/>
        <v>1401.4316456907841</v>
      </c>
      <c r="AB312" s="6">
        <f t="shared" si="406"/>
        <v>2746.8060255539367</v>
      </c>
      <c r="AC312" s="14">
        <f t="shared" ref="AC312:AC313" si="410">AA312/Y312</f>
        <v>0.41620947381971712</v>
      </c>
      <c r="AE312" s="17"/>
      <c r="AF312" s="17"/>
    </row>
    <row r="313" spans="1:32" x14ac:dyDescent="0.3">
      <c r="A313" t="str">
        <f>'rockfish release'!A312</f>
        <v>SE</v>
      </c>
      <c r="B313">
        <f>'rockfish release'!B312</f>
        <v>2021</v>
      </c>
      <c r="C313" t="str">
        <f>'rockfish release'!C312</f>
        <v>SSEI</v>
      </c>
      <c r="D313">
        <f>'rockfish release'!D312</f>
        <v>7202</v>
      </c>
      <c r="E313">
        <v>4530</v>
      </c>
      <c r="F313">
        <v>599</v>
      </c>
      <c r="I313" s="13">
        <f t="shared" ref="I313" si="411">F313</f>
        <v>599</v>
      </c>
      <c r="J313">
        <f t="shared" si="407"/>
        <v>0</v>
      </c>
      <c r="K313">
        <f t="shared" si="408"/>
        <v>0</v>
      </c>
      <c r="L313" s="6">
        <f t="shared" si="409"/>
        <v>0</v>
      </c>
      <c r="N313" s="2">
        <f>'rockfish release'!O312</f>
        <v>12951.30909090909</v>
      </c>
      <c r="O313">
        <f>'rockfish release'!P312</f>
        <v>28811633.178035498</v>
      </c>
      <c r="P313" s="50">
        <v>0.218476496692286</v>
      </c>
      <c r="Q313" s="50">
        <v>1.4187076311924401E-3</v>
      </c>
      <c r="T313" s="13">
        <f t="shared" si="400"/>
        <v>2829.5566377607734</v>
      </c>
      <c r="U313" s="14">
        <f t="shared" si="339"/>
        <v>1654080.4920316818</v>
      </c>
      <c r="V313">
        <f t="shared" si="401"/>
        <v>1286.1106064533026</v>
      </c>
      <c r="W313" s="6">
        <f t="shared" si="402"/>
        <v>2520.776788648473</v>
      </c>
      <c r="Y313" s="13">
        <f t="shared" si="403"/>
        <v>3428.5566377607734</v>
      </c>
      <c r="Z313">
        <f t="shared" si="404"/>
        <v>1654080.4920316818</v>
      </c>
      <c r="AA313">
        <f t="shared" si="405"/>
        <v>1286.1106064533026</v>
      </c>
      <c r="AB313" s="6">
        <f t="shared" si="406"/>
        <v>2520.776788648473</v>
      </c>
      <c r="AC313" s="14">
        <f t="shared" si="410"/>
        <v>0.37511721179944546</v>
      </c>
      <c r="AE313" s="17"/>
      <c r="AF313" s="17"/>
    </row>
    <row r="314" spans="1:32" x14ac:dyDescent="0.3">
      <c r="A314" t="s">
        <v>148</v>
      </c>
      <c r="B314">
        <f>'rockfish release'!B313</f>
        <v>2022</v>
      </c>
      <c r="C314" t="str">
        <f>'rockfish release'!C313</f>
        <v>SSEI</v>
      </c>
      <c r="D314">
        <f>'rockfish release'!D313</f>
        <v>9134</v>
      </c>
      <c r="E314">
        <v>7338</v>
      </c>
      <c r="F314">
        <v>847</v>
      </c>
      <c r="I314" s="13">
        <f t="shared" ref="I314" si="412">F314</f>
        <v>847</v>
      </c>
      <c r="J314">
        <f t="shared" ref="J314" si="413">(E314^2)*H314</f>
        <v>0</v>
      </c>
      <c r="L314" s="6">
        <f t="shared" ref="L314" si="414">(1.96*K314)</f>
        <v>0</v>
      </c>
      <c r="N314" s="2">
        <f>'rockfish release'!O313</f>
        <v>19197.271686541735</v>
      </c>
      <c r="O314">
        <f>'rockfish release'!P313</f>
        <v>54616907.53258644</v>
      </c>
      <c r="P314" s="50">
        <v>0.218476496692286</v>
      </c>
      <c r="Q314" s="50">
        <v>1.4187076311924401E-3</v>
      </c>
      <c r="T314" s="13">
        <f t="shared" ref="T314" si="415">N314*P314</f>
        <v>4194.1526641256514</v>
      </c>
      <c r="U314" s="14">
        <f t="shared" si="339"/>
        <v>3207302.2976927171</v>
      </c>
      <c r="V314">
        <f t="shared" ref="V314" si="416">SQRT(U314)</f>
        <v>1790.8942731754762</v>
      </c>
      <c r="W314" s="6">
        <f t="shared" ref="W314" si="417">(1.96*V314)</f>
        <v>3510.1527754239332</v>
      </c>
      <c r="Y314" s="13">
        <f t="shared" ref="Y314" si="418">T314+I314</f>
        <v>5041.1526641256514</v>
      </c>
      <c r="Z314">
        <f t="shared" ref="Z314" si="419">U314+J314</f>
        <v>3207302.2976927171</v>
      </c>
      <c r="AA314">
        <f t="shared" ref="AA314" si="420">SQRT(Z314)</f>
        <v>1790.8942731754762</v>
      </c>
      <c r="AB314" s="6">
        <f t="shared" ref="AB314" si="421">(1.96*AA314)</f>
        <v>3510.1527754239332</v>
      </c>
      <c r="AC314" s="14">
        <f t="shared" ref="AC314" si="422">AA314/Y314</f>
        <v>0.35525491737634035</v>
      </c>
      <c r="AE314" s="17"/>
      <c r="AF314" s="17"/>
    </row>
    <row r="315" spans="1:32" x14ac:dyDescent="0.3">
      <c r="A315" t="str">
        <f>'rockfish release'!A314</f>
        <v>SE</v>
      </c>
      <c r="B315">
        <f>'rockfish release'!B314</f>
        <v>1999</v>
      </c>
      <c r="C315" t="str">
        <f>'rockfish release'!C314</f>
        <v>SSEO</v>
      </c>
      <c r="D315">
        <f>'rockfish release'!D314</f>
        <v>4102</v>
      </c>
      <c r="E315">
        <f>[1]logbook_release_forR!F443</f>
        <v>1139</v>
      </c>
      <c r="F315" t="str">
        <f>[1]logbook_release_forR!G443</f>
        <v>NA</v>
      </c>
      <c r="G315" s="29">
        <v>0.357901688</v>
      </c>
      <c r="H315" s="29">
        <v>1.1641748E-2</v>
      </c>
      <c r="I315" s="13">
        <f>E315*G315</f>
        <v>407.650022632</v>
      </c>
      <c r="J315">
        <f>(E315^2)*H315</f>
        <v>15103.084157108</v>
      </c>
      <c r="K315">
        <f t="shared" si="370"/>
        <v>122.89460589101542</v>
      </c>
      <c r="L315" s="6">
        <f t="shared" si="371"/>
        <v>240.87342754639022</v>
      </c>
      <c r="N315" s="2">
        <f>'rockfish release'!O314</f>
        <v>3939.3161274019458</v>
      </c>
      <c r="O315">
        <f>'rockfish release'!P314</f>
        <v>8165677.1442993488</v>
      </c>
      <c r="P315" s="29">
        <v>0.14601389000000001</v>
      </c>
      <c r="Q315" s="29">
        <v>1.586648E-3</v>
      </c>
      <c r="T315" s="13">
        <f t="shared" ref="T315:T333" si="423">N315*P315</f>
        <v>575.19487170169373</v>
      </c>
      <c r="U315" s="14">
        <f t="shared" si="339"/>
        <v>211670.6892215079</v>
      </c>
      <c r="V315">
        <f t="shared" si="372"/>
        <v>460.07682969424565</v>
      </c>
      <c r="W315" s="6">
        <f t="shared" si="373"/>
        <v>901.7505862007215</v>
      </c>
      <c r="Y315" s="13">
        <f t="shared" si="368"/>
        <v>982.84489433369367</v>
      </c>
      <c r="Z315">
        <f t="shared" si="369"/>
        <v>226773.77337861591</v>
      </c>
      <c r="AA315">
        <f t="shared" si="374"/>
        <v>476.20769983129833</v>
      </c>
      <c r="AB315" s="6">
        <f t="shared" si="375"/>
        <v>933.36709166934475</v>
      </c>
      <c r="AC315" s="14">
        <f t="shared" si="337"/>
        <v>0.48451968624625846</v>
      </c>
      <c r="AE315" s="17"/>
      <c r="AF315" s="17"/>
    </row>
    <row r="316" spans="1:32" x14ac:dyDescent="0.3">
      <c r="A316" t="str">
        <f>'rockfish release'!A315</f>
        <v>SE</v>
      </c>
      <c r="B316">
        <f>'rockfish release'!B315</f>
        <v>2000</v>
      </c>
      <c r="C316" t="str">
        <f>'rockfish release'!C315</f>
        <v>SSEO</v>
      </c>
      <c r="D316">
        <f>'rockfish release'!D315</f>
        <v>4468</v>
      </c>
      <c r="E316">
        <f>[1]logbook_release_forR!F444</f>
        <v>1638</v>
      </c>
      <c r="F316" t="str">
        <f>[1]logbook_release_forR!G444</f>
        <v>NA</v>
      </c>
      <c r="G316" s="29">
        <v>0.357901688</v>
      </c>
      <c r="H316" s="29">
        <v>1.1641748E-2</v>
      </c>
      <c r="I316" s="13">
        <f t="shared" ref="I316:I321" si="424">E316*G316</f>
        <v>586.24296494399994</v>
      </c>
      <c r="J316">
        <f t="shared" ref="J316:J321" si="425">(E316^2)*H316</f>
        <v>31235.322120912002</v>
      </c>
      <c r="K316">
        <f t="shared" si="370"/>
        <v>176.7351751092917</v>
      </c>
      <c r="L316" s="6">
        <f t="shared" si="371"/>
        <v>346.40094321421174</v>
      </c>
      <c r="N316" s="2">
        <f>'rockfish release'!O315</f>
        <v>4290.8006965460499</v>
      </c>
      <c r="O316">
        <f>'rockfish release'!P315</f>
        <v>9687845.8883965574</v>
      </c>
      <c r="P316" s="29">
        <v>0.14601389000000001</v>
      </c>
      <c r="Q316" s="29">
        <v>1.586648E-3</v>
      </c>
      <c r="T316" s="13">
        <f t="shared" si="423"/>
        <v>626.51650091739839</v>
      </c>
      <c r="U316" s="14">
        <f t="shared" ref="U316:U362" si="426">(N316^2)*Q316+(P316^2)*O316+(Q316*O316)</f>
        <v>251128.34857795545</v>
      </c>
      <c r="V316">
        <f t="shared" si="372"/>
        <v>501.12707827252308</v>
      </c>
      <c r="W316" s="6">
        <f t="shared" si="373"/>
        <v>982.20907341414522</v>
      </c>
      <c r="Y316" s="13">
        <f t="shared" si="368"/>
        <v>1212.7594658613984</v>
      </c>
      <c r="Z316">
        <f t="shared" si="369"/>
        <v>282363.67069886747</v>
      </c>
      <c r="AA316">
        <f t="shared" si="374"/>
        <v>531.3790273419412</v>
      </c>
      <c r="AB316" s="6">
        <f t="shared" si="375"/>
        <v>1041.5028935902046</v>
      </c>
      <c r="AC316" s="14">
        <f t="shared" si="337"/>
        <v>0.43815698190779606</v>
      </c>
      <c r="AE316" s="17"/>
      <c r="AF316" s="17"/>
    </row>
    <row r="317" spans="1:32" x14ac:dyDescent="0.3">
      <c r="A317" t="str">
        <f>'rockfish release'!A316</f>
        <v>SE</v>
      </c>
      <c r="B317">
        <f>'rockfish release'!B316</f>
        <v>2001</v>
      </c>
      <c r="C317" t="str">
        <f>'rockfish release'!C316</f>
        <v>SSEO</v>
      </c>
      <c r="D317">
        <f>'rockfish release'!D316</f>
        <v>3276</v>
      </c>
      <c r="E317">
        <f>[1]logbook_release_forR!F445</f>
        <v>1260</v>
      </c>
      <c r="F317" t="str">
        <f>[1]logbook_release_forR!G445</f>
        <v>NA</v>
      </c>
      <c r="G317" s="29">
        <v>0.357901688</v>
      </c>
      <c r="H317" s="29">
        <v>1.1641748E-2</v>
      </c>
      <c r="I317" s="13">
        <f t="shared" si="424"/>
        <v>450.95612688</v>
      </c>
      <c r="J317">
        <f t="shared" si="425"/>
        <v>18482.439124799999</v>
      </c>
      <c r="K317">
        <f t="shared" si="370"/>
        <v>135.95013469945516</v>
      </c>
      <c r="L317" s="6">
        <f t="shared" si="371"/>
        <v>266.46226401093213</v>
      </c>
      <c r="N317" s="2">
        <f>'rockfish release'!O316</f>
        <v>3146.0749959455816</v>
      </c>
      <c r="O317">
        <f>'rockfish release'!P316</f>
        <v>5208212.2996570161</v>
      </c>
      <c r="P317" s="29">
        <v>0.14601389000000001</v>
      </c>
      <c r="Q317" s="29">
        <v>1.586648E-3</v>
      </c>
      <c r="T317" s="13">
        <f t="shared" si="423"/>
        <v>459.37064838974862</v>
      </c>
      <c r="U317" s="14">
        <f t="shared" si="426"/>
        <v>135007.28324165553</v>
      </c>
      <c r="V317">
        <f t="shared" si="372"/>
        <v>367.43337252031904</v>
      </c>
      <c r="W317" s="6">
        <f t="shared" si="373"/>
        <v>720.16941013982535</v>
      </c>
      <c r="Y317" s="13">
        <f t="shared" si="368"/>
        <v>910.32677526974862</v>
      </c>
      <c r="Z317">
        <f t="shared" si="369"/>
        <v>153489.72236645553</v>
      </c>
      <c r="AA317">
        <f t="shared" si="374"/>
        <v>391.7776440360725</v>
      </c>
      <c r="AB317" s="6">
        <f t="shared" si="375"/>
        <v>767.88418231070204</v>
      </c>
      <c r="AC317" s="14">
        <f t="shared" si="337"/>
        <v>0.43037034027696341</v>
      </c>
      <c r="AE317" s="17"/>
      <c r="AF317" s="17"/>
    </row>
    <row r="318" spans="1:32" x14ac:dyDescent="0.3">
      <c r="A318" t="str">
        <f>'rockfish release'!A317</f>
        <v>SE</v>
      </c>
      <c r="B318">
        <f>'rockfish release'!B317</f>
        <v>2002</v>
      </c>
      <c r="C318" t="str">
        <f>'rockfish release'!C317</f>
        <v>SSEO</v>
      </c>
      <c r="D318">
        <f>'rockfish release'!D317</f>
        <v>5386</v>
      </c>
      <c r="E318">
        <f>[1]logbook_release_forR!F446</f>
        <v>1783</v>
      </c>
      <c r="F318" t="str">
        <f>[1]logbook_release_forR!G446</f>
        <v>NA</v>
      </c>
      <c r="G318" s="29">
        <v>0.357901688</v>
      </c>
      <c r="H318" s="29">
        <v>1.1641748E-2</v>
      </c>
      <c r="I318" s="13">
        <f t="shared" si="424"/>
        <v>638.13870970400001</v>
      </c>
      <c r="J318">
        <f t="shared" si="425"/>
        <v>37010.153007572</v>
      </c>
      <c r="K318">
        <f t="shared" si="370"/>
        <v>192.38023029295917</v>
      </c>
      <c r="L318" s="6">
        <f t="shared" si="371"/>
        <v>377.06525137419999</v>
      </c>
      <c r="N318" s="2">
        <f>'rockfish release'!O317</f>
        <v>5172.3931404648665</v>
      </c>
      <c r="O318">
        <f>'rockfish release'!P317</f>
        <v>14077761.095969837</v>
      </c>
      <c r="P318" s="29">
        <v>0.14601389000000001</v>
      </c>
      <c r="Q318" s="29">
        <v>1.586648E-3</v>
      </c>
      <c r="T318" s="13">
        <f t="shared" si="423"/>
        <v>755.24124304859163</v>
      </c>
      <c r="U318" s="14">
        <f t="shared" si="426"/>
        <v>364923.73396858689</v>
      </c>
      <c r="V318">
        <f t="shared" si="372"/>
        <v>604.08917716557949</v>
      </c>
      <c r="W318" s="6">
        <f t="shared" si="373"/>
        <v>1184.0147872445357</v>
      </c>
      <c r="Y318" s="13">
        <f t="shared" si="368"/>
        <v>1393.3799527525916</v>
      </c>
      <c r="Z318">
        <f t="shared" si="369"/>
        <v>401933.88697615889</v>
      </c>
      <c r="AA318">
        <f t="shared" si="374"/>
        <v>633.98256046689403</v>
      </c>
      <c r="AB318" s="6">
        <f t="shared" si="375"/>
        <v>1242.6058185151123</v>
      </c>
      <c r="AC318" s="14">
        <f t="shared" ref="AC318:AC359" si="427">AA318/Y318</f>
        <v>0.45499618335578557</v>
      </c>
      <c r="AE318" s="17"/>
      <c r="AF318" s="17"/>
    </row>
    <row r="319" spans="1:32" x14ac:dyDescent="0.3">
      <c r="A319" t="str">
        <f>'rockfish release'!A318</f>
        <v>SE</v>
      </c>
      <c r="B319">
        <f>'rockfish release'!B318</f>
        <v>2003</v>
      </c>
      <c r="C319" t="str">
        <f>'rockfish release'!C318</f>
        <v>SSEO</v>
      </c>
      <c r="D319">
        <f>'rockfish release'!D318</f>
        <v>4577</v>
      </c>
      <c r="E319">
        <f>[1]logbook_release_forR!F447</f>
        <v>1717</v>
      </c>
      <c r="F319" t="str">
        <f>[1]logbook_release_forR!G447</f>
        <v>NA</v>
      </c>
      <c r="G319" s="29">
        <v>0.357901688</v>
      </c>
      <c r="H319" s="29">
        <v>1.1641748E-2</v>
      </c>
      <c r="I319" s="13">
        <f t="shared" si="424"/>
        <v>614.51719829599995</v>
      </c>
      <c r="J319">
        <f t="shared" si="425"/>
        <v>34320.909219572</v>
      </c>
      <c r="K319">
        <f t="shared" si="370"/>
        <v>185.25903276108295</v>
      </c>
      <c r="L319" s="6">
        <f t="shared" si="371"/>
        <v>363.10770421172259</v>
      </c>
      <c r="N319" s="2">
        <f>'rockfish release'!O318</f>
        <v>4395.4777950069983</v>
      </c>
      <c r="O319">
        <f>'rockfish release'!P318</f>
        <v>10166295.230570348</v>
      </c>
      <c r="P319" s="29">
        <v>0.14601389000000001</v>
      </c>
      <c r="Q319" s="29">
        <v>1.586648E-3</v>
      </c>
      <c r="T319" s="13">
        <f t="shared" si="423"/>
        <v>641.80081125759443</v>
      </c>
      <c r="U319" s="14">
        <f t="shared" si="426"/>
        <v>263530.71279415581</v>
      </c>
      <c r="V319">
        <f t="shared" si="372"/>
        <v>513.35242552670945</v>
      </c>
      <c r="W319" s="6">
        <f t="shared" si="373"/>
        <v>1006.1707540323505</v>
      </c>
      <c r="Y319" s="13">
        <f t="shared" si="368"/>
        <v>1256.3180095535945</v>
      </c>
      <c r="Z319">
        <f t="shared" si="369"/>
        <v>297851.62201372779</v>
      </c>
      <c r="AA319">
        <f t="shared" si="374"/>
        <v>545.75784191684113</v>
      </c>
      <c r="AB319" s="6">
        <f t="shared" si="375"/>
        <v>1069.6853701570085</v>
      </c>
      <c r="AC319" s="14">
        <f t="shared" si="427"/>
        <v>0.43441058535073013</v>
      </c>
      <c r="AE319" s="17"/>
      <c r="AF319" s="17"/>
    </row>
    <row r="320" spans="1:32" x14ac:dyDescent="0.3">
      <c r="A320" t="str">
        <f>'rockfish release'!A319</f>
        <v>SE</v>
      </c>
      <c r="B320">
        <f>'rockfish release'!B319</f>
        <v>2004</v>
      </c>
      <c r="C320" t="str">
        <f>'rockfish release'!C319</f>
        <v>SSEO</v>
      </c>
      <c r="D320">
        <f>'rockfish release'!D319</f>
        <v>4886</v>
      </c>
      <c r="E320">
        <f>[1]logbook_release_forR!F448</f>
        <v>1589</v>
      </c>
      <c r="F320" t="str">
        <f>[1]logbook_release_forR!G448</f>
        <v>NA</v>
      </c>
      <c r="G320" s="29">
        <v>0.357901688</v>
      </c>
      <c r="H320" s="29">
        <v>1.1641748E-2</v>
      </c>
      <c r="I320" s="13">
        <f t="shared" si="424"/>
        <v>568.70578223200005</v>
      </c>
      <c r="J320">
        <f t="shared" si="425"/>
        <v>29394.494001908002</v>
      </c>
      <c r="K320">
        <f t="shared" si="370"/>
        <v>171.44822542653512</v>
      </c>
      <c r="L320" s="6">
        <f t="shared" si="371"/>
        <v>336.03852183600884</v>
      </c>
      <c r="N320" s="2">
        <f>'rockfish release'!O319</f>
        <v>4692.2229640384958</v>
      </c>
      <c r="O320">
        <f>'rockfish release'!P319</f>
        <v>11585314.236075029</v>
      </c>
      <c r="P320" s="29">
        <v>0.14601389000000001</v>
      </c>
      <c r="Q320" s="29">
        <v>1.586648E-3</v>
      </c>
      <c r="T320" s="13">
        <f t="shared" si="423"/>
        <v>685.12972772659089</v>
      </c>
      <c r="U320" s="14">
        <f t="shared" si="426"/>
        <v>300314.52454739</v>
      </c>
      <c r="V320">
        <f t="shared" si="372"/>
        <v>548.00960260509123</v>
      </c>
      <c r="W320" s="6">
        <f t="shared" si="373"/>
        <v>1074.0988211059787</v>
      </c>
      <c r="Y320" s="13">
        <f t="shared" si="368"/>
        <v>1253.835509958591</v>
      </c>
      <c r="Z320">
        <f t="shared" si="369"/>
        <v>329709.01854929799</v>
      </c>
      <c r="AA320">
        <f t="shared" si="374"/>
        <v>574.2029419545828</v>
      </c>
      <c r="AB320" s="6">
        <f t="shared" si="375"/>
        <v>1125.4377662309823</v>
      </c>
      <c r="AC320" s="14">
        <f t="shared" si="427"/>
        <v>0.45795715418328387</v>
      </c>
      <c r="AE320" s="17"/>
      <c r="AF320" s="17"/>
    </row>
    <row r="321" spans="1:32" x14ac:dyDescent="0.3">
      <c r="A321" t="str">
        <f>'rockfish release'!A320</f>
        <v>SE</v>
      </c>
      <c r="B321">
        <f>'rockfish release'!B320</f>
        <v>2005</v>
      </c>
      <c r="C321" t="str">
        <f>'rockfish release'!C320</f>
        <v>SSEO</v>
      </c>
      <c r="D321">
        <f>'rockfish release'!D320</f>
        <v>6899</v>
      </c>
      <c r="E321">
        <f>[1]logbook_release_forR!F449</f>
        <v>2049</v>
      </c>
      <c r="F321" t="str">
        <f>[1]logbook_release_forR!G449</f>
        <v>NA</v>
      </c>
      <c r="G321" s="29">
        <v>0.357901688</v>
      </c>
      <c r="H321" s="29">
        <v>1.1641748E-2</v>
      </c>
      <c r="I321" s="13">
        <f t="shared" si="424"/>
        <v>733.34055871199996</v>
      </c>
      <c r="J321">
        <f t="shared" si="425"/>
        <v>48876.726444947999</v>
      </c>
      <c r="K321">
        <f t="shared" si="370"/>
        <v>221.08081428506637</v>
      </c>
      <c r="L321" s="6">
        <f t="shared" si="371"/>
        <v>433.31839599873007</v>
      </c>
      <c r="N321" s="2">
        <f>'rockfish release'!O320</f>
        <v>6625.3880943310633</v>
      </c>
      <c r="O321">
        <f>'rockfish release'!P320</f>
        <v>23097936.473008603</v>
      </c>
      <c r="P321" s="29">
        <v>0.14601389000000001</v>
      </c>
      <c r="Q321" s="29">
        <v>1.586648E-3</v>
      </c>
      <c r="T321" s="13">
        <f t="shared" si="423"/>
        <v>967.3986884129655</v>
      </c>
      <c r="U321" s="14">
        <f t="shared" si="426"/>
        <v>598744.72703706764</v>
      </c>
      <c r="V321">
        <f t="shared" si="372"/>
        <v>773.78596978561689</v>
      </c>
      <c r="W321" s="6">
        <f t="shared" si="373"/>
        <v>1516.6205007798092</v>
      </c>
      <c r="Y321" s="13">
        <f t="shared" si="368"/>
        <v>1700.7392471249655</v>
      </c>
      <c r="Z321">
        <f t="shared" si="369"/>
        <v>647621.45348201564</v>
      </c>
      <c r="AA321">
        <f t="shared" si="374"/>
        <v>804.74931095466968</v>
      </c>
      <c r="AB321" s="6">
        <f t="shared" si="375"/>
        <v>1577.3086494711526</v>
      </c>
      <c r="AC321" s="14">
        <f t="shared" si="427"/>
        <v>0.47317618636429282</v>
      </c>
      <c r="AE321" s="17"/>
      <c r="AF321" s="17"/>
    </row>
    <row r="322" spans="1:32" x14ac:dyDescent="0.3">
      <c r="A322" t="str">
        <f>'rockfish release'!A321</f>
        <v>SE</v>
      </c>
      <c r="B322">
        <f>'rockfish release'!B321</f>
        <v>2006</v>
      </c>
      <c r="C322" t="str">
        <f>'rockfish release'!C321</f>
        <v>SSEO</v>
      </c>
      <c r="D322">
        <f>'rockfish release'!D321</f>
        <v>2288</v>
      </c>
      <c r="E322">
        <f>[1]logbook_release_forR!F450</f>
        <v>738</v>
      </c>
      <c r="F322">
        <f>[1]logbook_release_forR!G450</f>
        <v>222</v>
      </c>
      <c r="I322" s="13">
        <f>F322</f>
        <v>222</v>
      </c>
      <c r="J322">
        <f>(E322^2)*H322</f>
        <v>0</v>
      </c>
      <c r="K322">
        <f t="shared" si="370"/>
        <v>0</v>
      </c>
      <c r="L322" s="6">
        <f t="shared" si="371"/>
        <v>0</v>
      </c>
      <c r="N322" s="2">
        <f>'rockfish release'!O321</f>
        <v>2197.2587273270728</v>
      </c>
      <c r="O322">
        <f>'rockfish release'!P321</f>
        <v>2540463.3439496052</v>
      </c>
      <c r="P322">
        <f>IF([3]species_comp_Region1_forR!$D296&gt;49,[3]species_comp_Region1_forR!$J296,[3]species_comp_Region1_forR!$L296)</f>
        <v>0.20588235299999999</v>
      </c>
      <c r="Q322">
        <f>IF([3]species_comp_Region1_forR!$D296&gt;49,[3]species_comp_Region1_forR!$K296,[3]species_comp_Region1_forR!$M296)</f>
        <v>1.211073E-3</v>
      </c>
      <c r="T322" s="13">
        <f t="shared" si="423"/>
        <v>452.37679693188312</v>
      </c>
      <c r="U322" s="14">
        <f t="shared" si="426"/>
        <v>116607.68144106993</v>
      </c>
      <c r="V322">
        <f t="shared" si="372"/>
        <v>341.47866908647444</v>
      </c>
      <c r="W322" s="6">
        <f t="shared" si="373"/>
        <v>669.29819140948985</v>
      </c>
      <c r="Y322" s="13">
        <f t="shared" si="368"/>
        <v>674.37679693188306</v>
      </c>
      <c r="Z322">
        <f t="shared" si="369"/>
        <v>116607.68144106993</v>
      </c>
      <c r="AA322">
        <f t="shared" si="374"/>
        <v>341.47866908647444</v>
      </c>
      <c r="AB322" s="6">
        <f t="shared" si="375"/>
        <v>669.29819140948985</v>
      </c>
      <c r="AC322" s="14">
        <f t="shared" si="427"/>
        <v>0.5063618301223467</v>
      </c>
      <c r="AE322" s="17"/>
      <c r="AF322" s="17"/>
    </row>
    <row r="323" spans="1:32" x14ac:dyDescent="0.3">
      <c r="A323" t="str">
        <f>'rockfish release'!A322</f>
        <v>SE</v>
      </c>
      <c r="B323">
        <f>'rockfish release'!B322</f>
        <v>2007</v>
      </c>
      <c r="C323" t="str">
        <f>'rockfish release'!C322</f>
        <v>SSEO</v>
      </c>
      <c r="D323">
        <f>'rockfish release'!D322</f>
        <v>2461</v>
      </c>
      <c r="E323">
        <f>[1]logbook_release_forR!F451</f>
        <v>1094</v>
      </c>
      <c r="F323">
        <f>[1]logbook_release_forR!G451</f>
        <v>194</v>
      </c>
      <c r="I323" s="13">
        <f t="shared" ref="I323:I335" si="428">F323</f>
        <v>194</v>
      </c>
      <c r="J323">
        <f t="shared" ref="J323:J335" si="429">(E323^2)*H323</f>
        <v>0</v>
      </c>
      <c r="K323">
        <f t="shared" si="370"/>
        <v>0</v>
      </c>
      <c r="L323" s="6">
        <f t="shared" si="371"/>
        <v>0</v>
      </c>
      <c r="N323" s="2">
        <f>'rockfish release'!O322</f>
        <v>2363.3976083705966</v>
      </c>
      <c r="O323">
        <f>'rockfish release'!P322</f>
        <v>2939166.0335547063</v>
      </c>
      <c r="P323">
        <f>IF([3]species_comp_Region1_forR!$D297&gt;49,[3]species_comp_Region1_forR!$J297,[3]species_comp_Region1_forR!$L297)</f>
        <v>0.15094339600000001</v>
      </c>
      <c r="Q323">
        <f>IF([3]species_comp_Region1_forR!$D297&gt;49,[3]species_comp_Region1_forR!$K297,[3]species_comp_Region1_forR!$M297)</f>
        <v>3.4637699999999998E-4</v>
      </c>
      <c r="T323" s="13">
        <f t="shared" si="423"/>
        <v>356.73926110573586</v>
      </c>
      <c r="U323" s="14">
        <f t="shared" si="426"/>
        <v>69918.490443763134</v>
      </c>
      <c r="V323">
        <f t="shared" si="372"/>
        <v>264.42104765650396</v>
      </c>
      <c r="W323" s="6">
        <f t="shared" si="373"/>
        <v>518.26525340674777</v>
      </c>
      <c r="Y323" s="13">
        <f t="shared" si="368"/>
        <v>550.73926110573586</v>
      </c>
      <c r="Z323">
        <f t="shared" si="369"/>
        <v>69918.490443763134</v>
      </c>
      <c r="AA323">
        <f t="shared" si="374"/>
        <v>264.42104765650396</v>
      </c>
      <c r="AB323" s="6">
        <f t="shared" si="375"/>
        <v>518.26525340674777</v>
      </c>
      <c r="AC323" s="14">
        <f t="shared" si="427"/>
        <v>0.48012020629438662</v>
      </c>
      <c r="AE323" s="17"/>
      <c r="AF323" s="17"/>
    </row>
    <row r="324" spans="1:32" x14ac:dyDescent="0.3">
      <c r="A324" t="str">
        <f>'rockfish release'!A323</f>
        <v>SE</v>
      </c>
      <c r="B324">
        <f>'rockfish release'!B323</f>
        <v>2008</v>
      </c>
      <c r="C324" t="str">
        <f>'rockfish release'!C323</f>
        <v>SSEO</v>
      </c>
      <c r="D324">
        <f>'rockfish release'!D323</f>
        <v>3407</v>
      </c>
      <c r="E324">
        <f>[1]logbook_release_forR!F452</f>
        <v>1450</v>
      </c>
      <c r="F324">
        <f>[1]logbook_release_forR!G452</f>
        <v>282</v>
      </c>
      <c r="I324" s="13">
        <f t="shared" si="428"/>
        <v>282</v>
      </c>
      <c r="J324">
        <f t="shared" si="429"/>
        <v>0</v>
      </c>
      <c r="K324">
        <f t="shared" si="370"/>
        <v>0</v>
      </c>
      <c r="L324" s="6">
        <f t="shared" si="371"/>
        <v>0</v>
      </c>
      <c r="N324" s="2">
        <f>'rockfish release'!O323</f>
        <v>3271.8795821692902</v>
      </c>
      <c r="O324">
        <f>'rockfish release'!P323</f>
        <v>5633070.1520270882</v>
      </c>
      <c r="P324">
        <f>IF([3]species_comp_Region1_forR!$D298&gt;49,[3]species_comp_Region1_forR!$J298,[3]species_comp_Region1_forR!$L298)</f>
        <v>0.12593984999999999</v>
      </c>
      <c r="Q324">
        <f>IF([3]species_comp_Region1_forR!$D298&gt;49,[3]species_comp_Region1_forR!$K298,[3]species_comp_Region1_forR!$M298)</f>
        <v>2.0730499999999999E-4</v>
      </c>
      <c r="T324" s="13">
        <f t="shared" si="423"/>
        <v>412.06002379646304</v>
      </c>
      <c r="U324" s="14">
        <f t="shared" si="426"/>
        <v>92732.261428097016</v>
      </c>
      <c r="V324">
        <f t="shared" si="372"/>
        <v>304.51972256012749</v>
      </c>
      <c r="W324" s="6">
        <f t="shared" si="373"/>
        <v>596.8586562178499</v>
      </c>
      <c r="Y324" s="13">
        <f t="shared" si="368"/>
        <v>694.06002379646304</v>
      </c>
      <c r="Z324">
        <f t="shared" si="369"/>
        <v>92732.261428097016</v>
      </c>
      <c r="AA324">
        <f t="shared" si="374"/>
        <v>304.51972256012749</v>
      </c>
      <c r="AB324" s="6">
        <f t="shared" si="375"/>
        <v>596.8586562178499</v>
      </c>
      <c r="AC324" s="14">
        <f t="shared" si="427"/>
        <v>0.43875127815952353</v>
      </c>
      <c r="AE324" s="17"/>
      <c r="AF324" s="17"/>
    </row>
    <row r="325" spans="1:32" x14ac:dyDescent="0.3">
      <c r="A325" t="str">
        <f>'rockfish release'!A324</f>
        <v>SE</v>
      </c>
      <c r="B325">
        <f>'rockfish release'!B324</f>
        <v>2009</v>
      </c>
      <c r="C325" t="str">
        <f>'rockfish release'!C324</f>
        <v>SSEO</v>
      </c>
      <c r="D325">
        <f>'rockfish release'!D324</f>
        <v>1253</v>
      </c>
      <c r="E325">
        <f>[1]logbook_release_forR!F453</f>
        <v>664</v>
      </c>
      <c r="F325">
        <f>[1]logbook_release_forR!G453</f>
        <v>96</v>
      </c>
      <c r="I325" s="13">
        <f t="shared" si="428"/>
        <v>96</v>
      </c>
      <c r="J325">
        <f t="shared" si="429"/>
        <v>0</v>
      </c>
      <c r="K325">
        <f t="shared" si="370"/>
        <v>0</v>
      </c>
      <c r="L325" s="6">
        <f t="shared" si="371"/>
        <v>0</v>
      </c>
      <c r="N325" s="2">
        <f>'rockfish release'!O324</f>
        <v>1203.3064621244853</v>
      </c>
      <c r="O325">
        <f>'rockfish release'!P324</f>
        <v>761908.87890509923</v>
      </c>
      <c r="P325">
        <f>IF([3]species_comp_Region1_forR!$D299&gt;49,[3]species_comp_Region1_forR!$J299,[3]species_comp_Region1_forR!$L299)</f>
        <v>0.120795107</v>
      </c>
      <c r="Q325">
        <f>IF([3]species_comp_Region1_forR!$D299&gt;49,[3]species_comp_Region1_forR!$K299,[3]species_comp_Region1_forR!$M299)</f>
        <v>1.6264E-4</v>
      </c>
      <c r="T325" s="13">
        <f t="shared" si="423"/>
        <v>145.35353284611864</v>
      </c>
      <c r="U325" s="14">
        <f t="shared" si="426"/>
        <v>11476.772180597942</v>
      </c>
      <c r="V325">
        <f t="shared" si="372"/>
        <v>107.12969793945068</v>
      </c>
      <c r="W325" s="6">
        <f t="shared" si="373"/>
        <v>209.97420796132332</v>
      </c>
      <c r="Y325" s="13">
        <f t="shared" si="368"/>
        <v>241.35353284611864</v>
      </c>
      <c r="Z325">
        <f t="shared" si="369"/>
        <v>11476.772180597942</v>
      </c>
      <c r="AA325">
        <f t="shared" si="374"/>
        <v>107.12969793945068</v>
      </c>
      <c r="AB325" s="6">
        <f t="shared" si="375"/>
        <v>209.97420796132332</v>
      </c>
      <c r="AC325" s="14">
        <f t="shared" si="427"/>
        <v>0.44387043635178136</v>
      </c>
      <c r="AE325" s="17"/>
      <c r="AF325" s="17"/>
    </row>
    <row r="326" spans="1:32" x14ac:dyDescent="0.3">
      <c r="A326" t="str">
        <f>'rockfish release'!A325</f>
        <v>SE</v>
      </c>
      <c r="B326">
        <f>'rockfish release'!B325</f>
        <v>2010</v>
      </c>
      <c r="C326" t="str">
        <f>'rockfish release'!C325</f>
        <v>SSEO</v>
      </c>
      <c r="D326">
        <f>'rockfish release'!D325</f>
        <v>1252</v>
      </c>
      <c r="E326">
        <f>[1]logbook_release_forR!F454</f>
        <v>766</v>
      </c>
      <c r="F326">
        <f>[1]logbook_release_forR!G454</f>
        <v>113</v>
      </c>
      <c r="I326" s="13">
        <f t="shared" si="428"/>
        <v>113</v>
      </c>
      <c r="J326">
        <f t="shared" si="429"/>
        <v>0</v>
      </c>
      <c r="K326">
        <f t="shared" si="370"/>
        <v>0</v>
      </c>
      <c r="L326" s="6">
        <f t="shared" si="371"/>
        <v>0</v>
      </c>
      <c r="N326" s="2">
        <f>'rockfish release'!O325</f>
        <v>1202.3461217716322</v>
      </c>
      <c r="O326">
        <f>'rockfish release'!P325</f>
        <v>760693.22871350334</v>
      </c>
      <c r="P326">
        <f>IF([3]species_comp_Region1_forR!$D300&gt;49,[3]species_comp_Region1_forR!$J300,[3]species_comp_Region1_forR!$L300)</f>
        <v>0.185185185</v>
      </c>
      <c r="Q326">
        <f>IF([3]species_comp_Region1_forR!$D300&gt;49,[3]species_comp_Region1_forR!$K300,[3]species_comp_Region1_forR!$M300)</f>
        <v>1.9295599999999999E-4</v>
      </c>
      <c r="T326" s="13">
        <f t="shared" si="423"/>
        <v>222.65668899431225</v>
      </c>
      <c r="U326" s="14">
        <f t="shared" si="426"/>
        <v>26512.597861076909</v>
      </c>
      <c r="V326">
        <f t="shared" si="372"/>
        <v>162.82689538610293</v>
      </c>
      <c r="W326" s="6">
        <f t="shared" si="373"/>
        <v>319.14071495676177</v>
      </c>
      <c r="Y326" s="13">
        <f t="shared" si="368"/>
        <v>335.65668899431228</v>
      </c>
      <c r="Z326">
        <f t="shared" si="369"/>
        <v>26512.597861076909</v>
      </c>
      <c r="AA326">
        <f t="shared" si="374"/>
        <v>162.82689538610293</v>
      </c>
      <c r="AB326" s="6">
        <f t="shared" si="375"/>
        <v>319.14071495676177</v>
      </c>
      <c r="AC326" s="14">
        <f t="shared" si="427"/>
        <v>0.48509951007966373</v>
      </c>
      <c r="AE326" s="17"/>
      <c r="AF326" s="17"/>
    </row>
    <row r="327" spans="1:32" x14ac:dyDescent="0.3">
      <c r="A327" t="str">
        <f>'rockfish release'!A326</f>
        <v>SE</v>
      </c>
      <c r="B327">
        <f>'rockfish release'!B326</f>
        <v>2011</v>
      </c>
      <c r="C327" t="str">
        <f>'rockfish release'!C326</f>
        <v>SSEO</v>
      </c>
      <c r="D327">
        <f>'rockfish release'!D326</f>
        <v>781</v>
      </c>
      <c r="E327">
        <f>[1]logbook_release_forR!F455</f>
        <v>323</v>
      </c>
      <c r="F327">
        <f>[1]logbook_release_forR!G455</f>
        <v>99</v>
      </c>
      <c r="I327" s="13">
        <f t="shared" si="428"/>
        <v>99</v>
      </c>
      <c r="J327">
        <f t="shared" si="429"/>
        <v>0</v>
      </c>
      <c r="K327">
        <f t="shared" si="370"/>
        <v>0</v>
      </c>
      <c r="L327" s="6">
        <f t="shared" si="371"/>
        <v>0</v>
      </c>
      <c r="N327" s="2">
        <f>'rockfish release'!O326</f>
        <v>1415.472605893186</v>
      </c>
      <c r="O327">
        <f>'rockfish release'!P326</f>
        <v>1681921.937738688</v>
      </c>
      <c r="P327">
        <f>IF([3]species_comp_Region1_forR!$D301&gt;49,[3]species_comp_Region1_forR!$J301,[3]species_comp_Region1_forR!$L301)</f>
        <v>0.121330724</v>
      </c>
      <c r="Q327">
        <f>IF([3]species_comp_Region1_forR!$D301&gt;49,[3]species_comp_Region1_forR!$K301,[3]species_comp_Region1_forR!$M301)</f>
        <v>2.0903800000000001E-4</v>
      </c>
      <c r="T327" s="13">
        <f t="shared" si="423"/>
        <v>171.74031607518694</v>
      </c>
      <c r="U327" s="14">
        <f t="shared" si="426"/>
        <v>25530.222365721689</v>
      </c>
      <c r="V327">
        <f t="shared" si="372"/>
        <v>159.78179610243993</v>
      </c>
      <c r="W327" s="6">
        <f t="shared" si="373"/>
        <v>313.17232036078224</v>
      </c>
      <c r="Y327" s="13">
        <f t="shared" si="368"/>
        <v>270.74031607518691</v>
      </c>
      <c r="Z327">
        <f t="shared" si="369"/>
        <v>25530.222365721689</v>
      </c>
      <c r="AA327">
        <f t="shared" si="374"/>
        <v>159.78179610243993</v>
      </c>
      <c r="AB327" s="6">
        <f t="shared" si="375"/>
        <v>313.17232036078224</v>
      </c>
      <c r="AC327" s="14">
        <f t="shared" si="427"/>
        <v>0.59016624645613236</v>
      </c>
      <c r="AE327" s="17"/>
      <c r="AF327" s="17"/>
    </row>
    <row r="328" spans="1:32" x14ac:dyDescent="0.3">
      <c r="A328" t="str">
        <f>'rockfish release'!A327</f>
        <v>SE</v>
      </c>
      <c r="B328">
        <f>'rockfish release'!B327</f>
        <v>2012</v>
      </c>
      <c r="C328" t="str">
        <f>'rockfish release'!C327</f>
        <v>SSEO</v>
      </c>
      <c r="D328">
        <f>'rockfish release'!D327</f>
        <v>863</v>
      </c>
      <c r="E328">
        <f>[1]logbook_release_forR!F456</f>
        <v>245</v>
      </c>
      <c r="F328">
        <f>[1]logbook_release_forR!G456</f>
        <v>87</v>
      </c>
      <c r="I328" s="13">
        <f t="shared" si="428"/>
        <v>87</v>
      </c>
      <c r="J328">
        <f t="shared" si="429"/>
        <v>0</v>
      </c>
      <c r="K328">
        <f t="shared" si="370"/>
        <v>0</v>
      </c>
      <c r="L328" s="6">
        <f t="shared" si="371"/>
        <v>0</v>
      </c>
      <c r="N328" s="2">
        <f>'rockfish release'!O327</f>
        <v>493.63653164946868</v>
      </c>
      <c r="O328">
        <f>'rockfish release'!P327</f>
        <v>195080.35783049298</v>
      </c>
      <c r="P328">
        <f>IF([3]species_comp_Region1_forR!$D302&gt;49,[3]species_comp_Region1_forR!$J302,[3]species_comp_Region1_forR!$L302)</f>
        <v>0.13888888899999999</v>
      </c>
      <c r="Q328">
        <f>IF([3]species_comp_Region1_forR!$D302&gt;49,[3]species_comp_Region1_forR!$K302,[3]species_comp_Region1_forR!$M302)</f>
        <v>1.9574300000000001E-4</v>
      </c>
      <c r="T328" s="13">
        <f t="shared" si="423"/>
        <v>68.560629450608033</v>
      </c>
      <c r="U328" s="14">
        <f t="shared" si="426"/>
        <v>3849.0078790275616</v>
      </c>
      <c r="V328">
        <f t="shared" si="372"/>
        <v>62.040372976212524</v>
      </c>
      <c r="W328" s="6">
        <f t="shared" si="373"/>
        <v>121.59913103337655</v>
      </c>
      <c r="Y328" s="13">
        <f t="shared" si="368"/>
        <v>155.56062945060802</v>
      </c>
      <c r="Z328">
        <f t="shared" si="369"/>
        <v>3849.0078790275616</v>
      </c>
      <c r="AA328">
        <f t="shared" si="374"/>
        <v>62.040372976212524</v>
      </c>
      <c r="AB328" s="6">
        <f t="shared" si="375"/>
        <v>121.59913103337655</v>
      </c>
      <c r="AC328" s="14">
        <f t="shared" si="427"/>
        <v>0.3988179605297299</v>
      </c>
      <c r="AE328" s="17"/>
      <c r="AF328" s="17"/>
    </row>
    <row r="329" spans="1:32" x14ac:dyDescent="0.3">
      <c r="A329" t="str">
        <f>'rockfish release'!A328</f>
        <v>SE</v>
      </c>
      <c r="B329">
        <f>'rockfish release'!B328</f>
        <v>2013</v>
      </c>
      <c r="C329" t="str">
        <f>'rockfish release'!C328</f>
        <v>SSEO</v>
      </c>
      <c r="D329">
        <f>'rockfish release'!D328</f>
        <v>1075</v>
      </c>
      <c r="E329">
        <f>[1]logbook_release_forR!F457</f>
        <v>327</v>
      </c>
      <c r="F329">
        <f>[1]logbook_release_forR!G457</f>
        <v>137</v>
      </c>
      <c r="I329" s="13">
        <f t="shared" si="428"/>
        <v>137</v>
      </c>
      <c r="J329">
        <f t="shared" si="429"/>
        <v>0</v>
      </c>
      <c r="K329">
        <f t="shared" si="370"/>
        <v>0</v>
      </c>
      <c r="L329" s="6">
        <f t="shared" si="371"/>
        <v>0</v>
      </c>
      <c r="N329" s="2">
        <f>'rockfish release'!O328</f>
        <v>1483.4471455886369</v>
      </c>
      <c r="O329">
        <f>'rockfish release'!P328</f>
        <v>829827.47432759823</v>
      </c>
      <c r="P329">
        <f>IF([3]species_comp_Region1_forR!$D303&gt;49,[3]species_comp_Region1_forR!$J303,[3]species_comp_Region1_forR!$L303)</f>
        <v>0.149473684</v>
      </c>
      <c r="Q329">
        <f>IF([3]species_comp_Region1_forR!$D303&gt;49,[3]species_comp_Region1_forR!$K303,[3]species_comp_Region1_forR!$M303)</f>
        <v>2.6820899999999999E-4</v>
      </c>
      <c r="T329" s="13">
        <f t="shared" si="423"/>
        <v>221.7363098704179</v>
      </c>
      <c r="U329" s="14">
        <f t="shared" si="426"/>
        <v>19353.1146605018</v>
      </c>
      <c r="V329">
        <f t="shared" si="372"/>
        <v>139.11547239793927</v>
      </c>
      <c r="W329" s="6">
        <f t="shared" si="373"/>
        <v>272.66632589996095</v>
      </c>
      <c r="Y329" s="13">
        <f t="shared" si="368"/>
        <v>358.73630987041793</v>
      </c>
      <c r="Z329">
        <f t="shared" si="369"/>
        <v>19353.1146605018</v>
      </c>
      <c r="AA329">
        <f t="shared" si="374"/>
        <v>139.11547239793927</v>
      </c>
      <c r="AB329" s="6">
        <f t="shared" si="375"/>
        <v>272.66632589996095</v>
      </c>
      <c r="AC329" s="14">
        <f t="shared" si="427"/>
        <v>0.38779311870657951</v>
      </c>
      <c r="AE329" s="17"/>
      <c r="AF329" s="17"/>
    </row>
    <row r="330" spans="1:32" x14ac:dyDescent="0.3">
      <c r="A330" t="str">
        <f>'rockfish release'!A329</f>
        <v>SE</v>
      </c>
      <c r="B330">
        <f>'rockfish release'!B329</f>
        <v>2014</v>
      </c>
      <c r="C330" t="str">
        <f>'rockfish release'!C329</f>
        <v>SSEO</v>
      </c>
      <c r="D330">
        <f>'rockfish release'!D329</f>
        <v>1870</v>
      </c>
      <c r="E330">
        <f>[1]logbook_release_forR!F458</f>
        <v>457</v>
      </c>
      <c r="F330">
        <f>[1]logbook_release_forR!G458</f>
        <v>80</v>
      </c>
      <c r="I330" s="13">
        <f t="shared" si="428"/>
        <v>80</v>
      </c>
      <c r="J330">
        <f t="shared" si="429"/>
        <v>0</v>
      </c>
      <c r="K330">
        <f t="shared" si="370"/>
        <v>0</v>
      </c>
      <c r="L330" s="6">
        <f t="shared" si="371"/>
        <v>0</v>
      </c>
      <c r="N330" s="2">
        <f>'rockfish release'!O329</f>
        <v>1194.4530800230282</v>
      </c>
      <c r="O330">
        <f>'rockfish release'!P329</f>
        <v>1200719.7854692191</v>
      </c>
      <c r="P330">
        <f>IF([3]species_comp_Region1_forR!$D304&gt;49,[3]species_comp_Region1_forR!$J304,[3]species_comp_Region1_forR!$L304)</f>
        <v>0.105177994</v>
      </c>
      <c r="Q330">
        <f>IF([3]species_comp_Region1_forR!$D304&gt;49,[3]species_comp_Region1_forR!$K304,[3]species_comp_Region1_forR!$M304)</f>
        <v>1.5253700000000001E-4</v>
      </c>
      <c r="T330" s="13">
        <f t="shared" si="423"/>
        <v>125.63017888394357</v>
      </c>
      <c r="U330" s="14">
        <f t="shared" si="426"/>
        <v>13683.636570458506</v>
      </c>
      <c r="V330">
        <f t="shared" si="372"/>
        <v>116.97707711538405</v>
      </c>
      <c r="W330" s="6">
        <f t="shared" si="373"/>
        <v>229.27507114615273</v>
      </c>
      <c r="Y330" s="13">
        <f t="shared" si="368"/>
        <v>205.63017888394359</v>
      </c>
      <c r="Z330">
        <f t="shared" si="369"/>
        <v>13683.636570458506</v>
      </c>
      <c r="AA330">
        <f t="shared" si="374"/>
        <v>116.97707711538405</v>
      </c>
      <c r="AB330" s="6">
        <f t="shared" si="375"/>
        <v>229.27507114615273</v>
      </c>
      <c r="AC330" s="14">
        <f t="shared" si="427"/>
        <v>0.56887115378820541</v>
      </c>
      <c r="AE330" s="17"/>
      <c r="AF330" s="17"/>
    </row>
    <row r="331" spans="1:32" x14ac:dyDescent="0.3">
      <c r="A331" t="str">
        <f>'rockfish release'!A330</f>
        <v>SE</v>
      </c>
      <c r="B331">
        <f>'rockfish release'!B330</f>
        <v>2015</v>
      </c>
      <c r="C331" t="str">
        <f>'rockfish release'!C330</f>
        <v>SSEO</v>
      </c>
      <c r="D331">
        <f>'rockfish release'!D330</f>
        <v>1521</v>
      </c>
      <c r="E331">
        <f>[1]logbook_release_forR!F459</f>
        <v>409</v>
      </c>
      <c r="F331">
        <f>[1]logbook_release_forR!G459</f>
        <v>46</v>
      </c>
      <c r="I331" s="13">
        <f t="shared" si="428"/>
        <v>46</v>
      </c>
      <c r="J331">
        <f t="shared" si="429"/>
        <v>0</v>
      </c>
      <c r="K331">
        <f t="shared" si="370"/>
        <v>0</v>
      </c>
      <c r="L331" s="6">
        <f t="shared" si="371"/>
        <v>0</v>
      </c>
      <c r="N331" s="2">
        <f>'rockfish release'!O330</f>
        <v>2340.5297542043986</v>
      </c>
      <c r="O331">
        <f>'rockfish release'!P330</f>
        <v>4360864.0024804566</v>
      </c>
      <c r="P331">
        <f>IF([3]species_comp_Region1_forR!$D305&gt;49,[3]species_comp_Region1_forR!$J305,[3]species_comp_Region1_forR!$L305)</f>
        <v>9.2647059000000004E-2</v>
      </c>
      <c r="Q331">
        <f>IF([3]species_comp_Region1_forR!$D305&gt;49,[3]species_comp_Region1_forR!$K305,[3]species_comp_Region1_forR!$M305)</f>
        <v>1.23805E-4</v>
      </c>
      <c r="T331" s="13">
        <f t="shared" si="423"/>
        <v>216.84319822903043</v>
      </c>
      <c r="U331" s="14">
        <f t="shared" si="426"/>
        <v>38649.488630248292</v>
      </c>
      <c r="V331">
        <f t="shared" si="372"/>
        <v>196.59473194937928</v>
      </c>
      <c r="W331" s="6">
        <f t="shared" si="373"/>
        <v>385.32567462078339</v>
      </c>
      <c r="Y331" s="13">
        <f t="shared" si="368"/>
        <v>262.84319822903046</v>
      </c>
      <c r="Z331">
        <f t="shared" si="369"/>
        <v>38649.488630248292</v>
      </c>
      <c r="AA331">
        <f t="shared" si="374"/>
        <v>196.59473194937928</v>
      </c>
      <c r="AB331" s="6">
        <f t="shared" si="375"/>
        <v>385.32567462078339</v>
      </c>
      <c r="AC331" s="14">
        <f t="shared" si="427"/>
        <v>0.7479544202550561</v>
      </c>
      <c r="AE331" s="17"/>
      <c r="AF331" s="17"/>
    </row>
    <row r="332" spans="1:32" x14ac:dyDescent="0.3">
      <c r="A332" t="str">
        <f>'rockfish release'!A331</f>
        <v>SE</v>
      </c>
      <c r="B332">
        <f>'rockfish release'!B331</f>
        <v>2016</v>
      </c>
      <c r="C332" t="str">
        <f>'rockfish release'!C331</f>
        <v>SSEO</v>
      </c>
      <c r="D332">
        <f>'rockfish release'!D331</f>
        <v>1567</v>
      </c>
      <c r="E332">
        <f>[1]logbook_release_forR!F460</f>
        <v>639</v>
      </c>
      <c r="F332">
        <f>[1]logbook_release_forR!G460</f>
        <v>85</v>
      </c>
      <c r="I332" s="13">
        <f t="shared" si="428"/>
        <v>85</v>
      </c>
      <c r="J332">
        <f t="shared" si="429"/>
        <v>0</v>
      </c>
      <c r="K332">
        <f t="shared" si="370"/>
        <v>0</v>
      </c>
      <c r="L332" s="6">
        <f t="shared" si="371"/>
        <v>0</v>
      </c>
      <c r="N332" s="2">
        <f>'rockfish release'!O331</f>
        <v>676.75613079019104</v>
      </c>
      <c r="O332">
        <f>'rockfish release'!P331</f>
        <v>858832.40593622939</v>
      </c>
      <c r="P332">
        <f>IF([3]species_comp_Region1_forR!$D306&gt;49,[3]species_comp_Region1_forR!$J306,[3]species_comp_Region1_forR!$L306)</f>
        <v>0.16850828700000001</v>
      </c>
      <c r="Q332">
        <f>IF([3]species_comp_Region1_forR!$D306&gt;49,[3]species_comp_Region1_forR!$K306,[3]species_comp_Region1_forR!$M306)</f>
        <v>3.8812500000000002E-4</v>
      </c>
      <c r="T332" s="13">
        <f t="shared" si="423"/>
        <v>114.03901631620305</v>
      </c>
      <c r="U332" s="14">
        <f t="shared" si="426"/>
        <v>24897.678049310227</v>
      </c>
      <c r="V332">
        <f t="shared" si="372"/>
        <v>157.78998082676299</v>
      </c>
      <c r="W332" s="6">
        <f t="shared" si="373"/>
        <v>309.26836242045545</v>
      </c>
      <c r="Y332" s="13">
        <f t="shared" si="368"/>
        <v>199.03901631620306</v>
      </c>
      <c r="Z332">
        <f t="shared" si="369"/>
        <v>24897.678049310227</v>
      </c>
      <c r="AA332">
        <f t="shared" si="374"/>
        <v>157.78998082676299</v>
      </c>
      <c r="AB332" s="6">
        <f t="shared" si="375"/>
        <v>309.26836242045545</v>
      </c>
      <c r="AC332" s="14">
        <f t="shared" si="427"/>
        <v>0.79275904667901975</v>
      </c>
      <c r="AE332" s="17"/>
      <c r="AF332" s="17"/>
    </row>
    <row r="333" spans="1:32" x14ac:dyDescent="0.3">
      <c r="A333" t="str">
        <f>'rockfish release'!A332</f>
        <v>SE</v>
      </c>
      <c r="B333">
        <f>'rockfish release'!B332</f>
        <v>2017</v>
      </c>
      <c r="C333" t="str">
        <f>'rockfish release'!C332</f>
        <v>SSEO</v>
      </c>
      <c r="D333">
        <f>'rockfish release'!D332</f>
        <v>1717</v>
      </c>
      <c r="E333">
        <f>[1]logbook_release_forR!F461</f>
        <v>1007</v>
      </c>
      <c r="F333">
        <f>[1]logbook_release_forR!G461</f>
        <v>178</v>
      </c>
      <c r="I333" s="13">
        <f t="shared" si="428"/>
        <v>178</v>
      </c>
      <c r="J333">
        <f t="shared" si="429"/>
        <v>0</v>
      </c>
      <c r="K333">
        <f t="shared" si="370"/>
        <v>0</v>
      </c>
      <c r="L333" s="6">
        <f t="shared" si="371"/>
        <v>0</v>
      </c>
      <c r="N333" s="2">
        <f>'rockfish release'!O332</f>
        <v>1076.4645161290318</v>
      </c>
      <c r="O333">
        <f>'rockfish release'!P332</f>
        <v>2380506.427255095</v>
      </c>
      <c r="P333">
        <f>IF([3]species_comp_Region1_forR!$D307&gt;49,[3]species_comp_Region1_forR!$J307,[3]species_comp_Region1_forR!$L307)</f>
        <v>0.10270270300000001</v>
      </c>
      <c r="Q333">
        <f>IF([3]species_comp_Region1_forR!$D307&gt;49,[3]species_comp_Region1_forR!$K307,[3]species_comp_Region1_forR!$M307)</f>
        <v>2.4974200000000001E-4</v>
      </c>
      <c r="T333" s="13">
        <f t="shared" si="423"/>
        <v>110.55581549003867</v>
      </c>
      <c r="U333" s="14">
        <f t="shared" si="426"/>
        <v>25993.120736244673</v>
      </c>
      <c r="V333">
        <f t="shared" si="372"/>
        <v>161.22382186341034</v>
      </c>
      <c r="W333" s="6">
        <f t="shared" si="373"/>
        <v>315.99869085228426</v>
      </c>
      <c r="Y333" s="13">
        <f t="shared" si="368"/>
        <v>288.55581549003864</v>
      </c>
      <c r="Z333">
        <f t="shared" si="369"/>
        <v>25993.120736244673</v>
      </c>
      <c r="AA333">
        <f t="shared" si="374"/>
        <v>161.22382186341034</v>
      </c>
      <c r="AB333" s="6">
        <f t="shared" si="375"/>
        <v>315.99869085228426</v>
      </c>
      <c r="AC333" s="14">
        <f t="shared" si="427"/>
        <v>0.55872664215625911</v>
      </c>
      <c r="AE333" s="17"/>
      <c r="AF333" s="17"/>
    </row>
    <row r="334" spans="1:32" x14ac:dyDescent="0.3">
      <c r="A334" t="str">
        <f>'rockfish release'!A333</f>
        <v>SE</v>
      </c>
      <c r="B334">
        <f>'rockfish release'!B333</f>
        <v>2018</v>
      </c>
      <c r="C334" t="str">
        <f>'rockfish release'!C333</f>
        <v>SSEO</v>
      </c>
      <c r="D334">
        <f>'rockfish release'!D333</f>
        <v>2540</v>
      </c>
      <c r="E334">
        <f>[1]logbook_release_forR!F462</f>
        <v>1454</v>
      </c>
      <c r="F334">
        <f>[1]logbook_release_forR!G462</f>
        <v>173</v>
      </c>
      <c r="I334" s="13">
        <f t="shared" si="428"/>
        <v>173</v>
      </c>
      <c r="J334">
        <f t="shared" si="429"/>
        <v>0</v>
      </c>
      <c r="K334">
        <f t="shared" si="370"/>
        <v>0</v>
      </c>
      <c r="L334" s="6">
        <f t="shared" si="371"/>
        <v>0</v>
      </c>
      <c r="N334" s="2">
        <f>'rockfish release'!O333</f>
        <v>4677.8525932666062</v>
      </c>
      <c r="O334">
        <f>'rockfish release'!P333</f>
        <v>13242366.424017221</v>
      </c>
      <c r="P334">
        <f>IF([3]species_comp_Region1_forR!$D308&gt;49,[3]species_comp_Region1_forR!$J308,[3]species_comp_Region1_forR!$L308)</f>
        <v>0.150706436</v>
      </c>
      <c r="Q334">
        <f>IF([3]species_comp_Region1_forR!$D308&gt;49,[3]species_comp_Region1_forR!$K308,[3]species_comp_Region1_forR!$M308)</f>
        <v>2.0124800000000001E-4</v>
      </c>
      <c r="T334" s="13">
        <f>N334*P334</f>
        <v>704.98249246456783</v>
      </c>
      <c r="U334" s="14">
        <f t="shared" si="426"/>
        <v>307835.08832907776</v>
      </c>
      <c r="V334">
        <f t="shared" si="372"/>
        <v>554.82888202496974</v>
      </c>
      <c r="W334" s="6">
        <f t="shared" si="373"/>
        <v>1087.4646087689407</v>
      </c>
      <c r="Y334" s="13">
        <f t="shared" si="368"/>
        <v>877.98249246456783</v>
      </c>
      <c r="Z334">
        <f t="shared" si="369"/>
        <v>307835.08832907776</v>
      </c>
      <c r="AA334">
        <f t="shared" si="374"/>
        <v>554.82888202496974</v>
      </c>
      <c r="AB334" s="6">
        <f t="shared" si="375"/>
        <v>1087.4646087689407</v>
      </c>
      <c r="AC334" s="14">
        <f t="shared" si="427"/>
        <v>0.63193615679911819</v>
      </c>
      <c r="AE334" s="17"/>
      <c r="AF334" s="17"/>
    </row>
    <row r="335" spans="1:32" x14ac:dyDescent="0.3">
      <c r="A335" t="str">
        <f>'rockfish release'!A334</f>
        <v>SE</v>
      </c>
      <c r="B335">
        <f>'rockfish release'!B334</f>
        <v>2019</v>
      </c>
      <c r="C335" t="str">
        <f>'rockfish release'!C334</f>
        <v>SSEO</v>
      </c>
      <c r="D335">
        <f>'rockfish release'!D334</f>
        <v>1758</v>
      </c>
      <c r="E335">
        <f>[1]logbook_release_forR!F463</f>
        <v>939</v>
      </c>
      <c r="F335">
        <f>[1]logbook_release_forR!G463</f>
        <v>219</v>
      </c>
      <c r="I335" s="13">
        <f t="shared" si="428"/>
        <v>219</v>
      </c>
      <c r="J335">
        <f t="shared" si="429"/>
        <v>0</v>
      </c>
      <c r="L335" s="6"/>
      <c r="N335" s="2">
        <f>'rockfish release'!O334</f>
        <v>915.83646861612988</v>
      </c>
      <c r="O335">
        <f>'rockfish release'!P334</f>
        <v>563570.7388226398</v>
      </c>
      <c r="P335">
        <v>0.24497991967871485</v>
      </c>
      <c r="Q335">
        <v>3.7216249221916554E-4</v>
      </c>
      <c r="T335" s="13">
        <f t="shared" ref="T335:T337" si="430">N335*P335</f>
        <v>224.36154452041734</v>
      </c>
      <c r="U335" s="14">
        <f t="shared" si="426"/>
        <v>34344.682227888188</v>
      </c>
      <c r="V335">
        <f t="shared" ref="V335:V337" si="431">SQRT(U335)</f>
        <v>185.32318319057708</v>
      </c>
      <c r="W335" s="6">
        <f t="shared" ref="W335:W337" si="432">(1.96*V335)</f>
        <v>363.23343905353107</v>
      </c>
      <c r="Y335" s="13">
        <f t="shared" ref="Y335:Y337" si="433">T335+I335</f>
        <v>443.36154452041734</v>
      </c>
      <c r="Z335">
        <f t="shared" ref="Z335:Z337" si="434">U335+J335</f>
        <v>34344.682227888188</v>
      </c>
      <c r="AA335">
        <f t="shared" ref="AA335:AA337" si="435">SQRT(Z335)</f>
        <v>185.32318319057708</v>
      </c>
      <c r="AB335" s="6">
        <f t="shared" ref="AB335:AB337" si="436">(1.96*AA335)</f>
        <v>363.23343905353107</v>
      </c>
      <c r="AC335" s="14">
        <f t="shared" si="427"/>
        <v>0.41799561888264469</v>
      </c>
      <c r="AE335" s="17"/>
      <c r="AF335" s="17"/>
    </row>
    <row r="336" spans="1:32" x14ac:dyDescent="0.3">
      <c r="A336" t="str">
        <f>'rockfish release'!A335</f>
        <v>SE</v>
      </c>
      <c r="B336">
        <f>'rockfish release'!B335</f>
        <v>2020</v>
      </c>
      <c r="C336" t="str">
        <f>'rockfish release'!C335</f>
        <v>SSEO</v>
      </c>
      <c r="D336">
        <f>'rockfish release'!D335</f>
        <v>998</v>
      </c>
      <c r="E336">
        <v>684</v>
      </c>
      <c r="F336">
        <v>171</v>
      </c>
      <c r="I336" s="13">
        <f t="shared" ref="I336:I337" si="437">F336</f>
        <v>171</v>
      </c>
      <c r="J336">
        <f t="shared" ref="J336:J337" si="438">(E336^2)*H336</f>
        <v>0</v>
      </c>
      <c r="K336">
        <f t="shared" ref="K336:K337" si="439">SQRT(J336)</f>
        <v>0</v>
      </c>
      <c r="L336" s="6">
        <f t="shared" ref="L336:L337" si="440">(1.96*K336)</f>
        <v>0</v>
      </c>
      <c r="N336" s="2">
        <f>'rockfish release'!O335</f>
        <v>1799.4390962671905</v>
      </c>
      <c r="O336">
        <f>'rockfish release'!P335</f>
        <v>2655235.7622625218</v>
      </c>
      <c r="P336" s="50">
        <v>0.14736868475902401</v>
      </c>
      <c r="Q336" s="50">
        <v>1.84457689904628E-3</v>
      </c>
      <c r="T336" s="13">
        <f t="shared" si="430"/>
        <v>265.18097292086264</v>
      </c>
      <c r="U336" s="14">
        <f t="shared" si="426"/>
        <v>68535.651939805539</v>
      </c>
      <c r="V336">
        <f t="shared" si="431"/>
        <v>261.79314723614431</v>
      </c>
      <c r="W336" s="6">
        <f t="shared" si="432"/>
        <v>513.11456858284282</v>
      </c>
      <c r="Y336" s="13">
        <f t="shared" si="433"/>
        <v>436.18097292086264</v>
      </c>
      <c r="Z336">
        <f t="shared" si="434"/>
        <v>68535.651939805539</v>
      </c>
      <c r="AA336">
        <f t="shared" si="435"/>
        <v>261.79314723614431</v>
      </c>
      <c r="AB336" s="6">
        <f t="shared" si="436"/>
        <v>513.11456858284282</v>
      </c>
      <c r="AC336" s="14">
        <f t="shared" ref="AC336:AC337" si="441">AA336/Y336</f>
        <v>0.60019387247238332</v>
      </c>
      <c r="AE336" s="17"/>
      <c r="AF336" s="17"/>
    </row>
    <row r="337" spans="1:32" x14ac:dyDescent="0.3">
      <c r="A337" t="str">
        <f>'rockfish release'!A336</f>
        <v>SE</v>
      </c>
      <c r="B337">
        <f>'rockfish release'!B336</f>
        <v>2021</v>
      </c>
      <c r="C337" t="str">
        <f>'rockfish release'!C336</f>
        <v>SSEO</v>
      </c>
      <c r="D337">
        <f>'rockfish release'!D336</f>
        <v>1758</v>
      </c>
      <c r="E337">
        <v>1208</v>
      </c>
      <c r="F337">
        <v>265</v>
      </c>
      <c r="I337" s="13">
        <f t="shared" si="437"/>
        <v>265</v>
      </c>
      <c r="J337">
        <f t="shared" si="438"/>
        <v>0</v>
      </c>
      <c r="K337">
        <f t="shared" si="439"/>
        <v>0</v>
      </c>
      <c r="L337" s="6">
        <f t="shared" si="440"/>
        <v>0</v>
      </c>
      <c r="N337" s="2">
        <f>'rockfish release'!O336</f>
        <v>1441.0195263813875</v>
      </c>
      <c r="O337">
        <f>'rockfish release'!P336</f>
        <v>1868355.4654755036</v>
      </c>
      <c r="P337" s="50">
        <v>0.14736868475902401</v>
      </c>
      <c r="Q337" s="50">
        <v>1.84457689904628E-3</v>
      </c>
      <c r="T337" s="13">
        <f t="shared" si="430"/>
        <v>212.3611523148968</v>
      </c>
      <c r="U337" s="14">
        <f t="shared" si="426"/>
        <v>47852.72248544341</v>
      </c>
      <c r="V337">
        <f t="shared" si="431"/>
        <v>218.75265137923108</v>
      </c>
      <c r="W337" s="6">
        <f t="shared" si="432"/>
        <v>428.75519670329294</v>
      </c>
      <c r="Y337" s="13">
        <f t="shared" si="433"/>
        <v>477.3611523148968</v>
      </c>
      <c r="Z337">
        <f t="shared" si="434"/>
        <v>47852.72248544341</v>
      </c>
      <c r="AA337">
        <f t="shared" si="435"/>
        <v>218.75265137923108</v>
      </c>
      <c r="AB337" s="6">
        <f t="shared" si="436"/>
        <v>428.75519670329294</v>
      </c>
      <c r="AC337" s="14">
        <f t="shared" si="441"/>
        <v>0.45825398719275834</v>
      </c>
      <c r="AE337" s="17"/>
      <c r="AF337" s="17"/>
    </row>
    <row r="338" spans="1:32" x14ac:dyDescent="0.3">
      <c r="A338" t="s">
        <v>148</v>
      </c>
      <c r="B338">
        <f>'rockfish release'!B337</f>
        <v>2022</v>
      </c>
      <c r="C338" t="str">
        <f>'rockfish release'!C337</f>
        <v>SSEO</v>
      </c>
      <c r="D338">
        <f>'rockfish release'!D337</f>
        <v>1506</v>
      </c>
      <c r="E338">
        <v>1130</v>
      </c>
      <c r="F338">
        <v>284</v>
      </c>
      <c r="I338" s="13">
        <f t="shared" ref="I338" si="442">F338</f>
        <v>284</v>
      </c>
      <c r="J338">
        <f t="shared" ref="J338" si="443">(E338^2)*H338</f>
        <v>0</v>
      </c>
      <c r="L338" s="6">
        <f t="shared" ref="L338" si="444">(1.96*K338)</f>
        <v>0</v>
      </c>
      <c r="N338" s="2">
        <f>'rockfish release'!O337</f>
        <v>1014.2448979591836</v>
      </c>
      <c r="O338">
        <f>'rockfish release'!P337</f>
        <v>942081.61866361462</v>
      </c>
      <c r="P338" s="50">
        <v>0.14736868475902401</v>
      </c>
      <c r="Q338" s="50">
        <v>1.84457689904628E-3</v>
      </c>
      <c r="T338" s="13">
        <f t="shared" ref="T338" si="445">N338*P338</f>
        <v>149.46793663579541</v>
      </c>
      <c r="U338" s="14">
        <f t="shared" si="426"/>
        <v>24094.929912444644</v>
      </c>
      <c r="V338">
        <f t="shared" ref="V338" si="446">SQRT(U338)</f>
        <v>155.22541645118767</v>
      </c>
      <c r="W338" s="6">
        <f t="shared" ref="W338" si="447">(1.96*V338)</f>
        <v>304.24181624432782</v>
      </c>
      <c r="Y338" s="13">
        <f t="shared" ref="Y338" si="448">T338+I338</f>
        <v>433.46793663579541</v>
      </c>
      <c r="Z338">
        <f t="shared" ref="Z338" si="449">U338+J338</f>
        <v>24094.929912444644</v>
      </c>
      <c r="AA338">
        <f t="shared" ref="AA338" si="450">SQRT(Z338)</f>
        <v>155.22541645118767</v>
      </c>
      <c r="AB338" s="6">
        <f t="shared" ref="AB338" si="451">(1.96*AA338)</f>
        <v>304.24181624432782</v>
      </c>
      <c r="AC338" s="14">
        <f t="shared" ref="AC338" si="452">AA338/Y338</f>
        <v>0.3581012650114645</v>
      </c>
      <c r="AE338" s="17"/>
      <c r="AF338" s="17"/>
    </row>
    <row r="339" spans="1:32" x14ac:dyDescent="0.3">
      <c r="A339" t="str">
        <f>'rockfish release'!A338</f>
        <v>SE</v>
      </c>
      <c r="B339">
        <f>'rockfish release'!B338</f>
        <v>1999</v>
      </c>
      <c r="C339" t="str">
        <f>'rockfish release'!C338</f>
        <v>EWYKT</v>
      </c>
      <c r="D339">
        <f>'rockfish release'!D338</f>
        <v>195</v>
      </c>
      <c r="E339">
        <f>[1]logbook_release_forR!F506</f>
        <v>8</v>
      </c>
      <c r="F339" t="str">
        <f>[1]logbook_release_forR!G506</f>
        <v>NA</v>
      </c>
      <c r="G339" s="29">
        <v>0.19165747799999999</v>
      </c>
      <c r="H339" s="29">
        <v>1.9487E-3</v>
      </c>
      <c r="I339" s="13">
        <f>E339*G339</f>
        <v>1.5332598239999999</v>
      </c>
      <c r="J339">
        <f>(E339^2)*H339</f>
        <v>0.1247168</v>
      </c>
      <c r="K339">
        <f t="shared" si="370"/>
        <v>0.35315265820888281</v>
      </c>
      <c r="L339" s="6">
        <f t="shared" si="371"/>
        <v>0.6921792100894103</v>
      </c>
      <c r="N339" s="2">
        <f>'rockfish release'!O338</f>
        <v>132.91363909694945</v>
      </c>
      <c r="O339">
        <f>'rockfish release'!P338</f>
        <v>32040.415270468704</v>
      </c>
      <c r="P339" s="29">
        <v>1.5299544999999999E-2</v>
      </c>
      <c r="Q339" s="29">
        <v>2.3553699999999999E-4</v>
      </c>
      <c r="T339" s="13">
        <f t="shared" ref="T339:T357" si="453">N339*P339</f>
        <v>2.0335182024775373</v>
      </c>
      <c r="U339" s="14">
        <f t="shared" si="426"/>
        <v>19.207603003825326</v>
      </c>
      <c r="V339">
        <f t="shared" si="372"/>
        <v>4.3826479443169202</v>
      </c>
      <c r="W339" s="6">
        <f t="shared" si="373"/>
        <v>8.5899899708611631</v>
      </c>
      <c r="Y339" s="13">
        <f t="shared" si="368"/>
        <v>3.5667780264775373</v>
      </c>
      <c r="Z339">
        <f t="shared" si="369"/>
        <v>19.332319803825328</v>
      </c>
      <c r="AA339">
        <f t="shared" si="374"/>
        <v>4.3968533980365239</v>
      </c>
      <c r="AB339" s="6">
        <f t="shared" si="375"/>
        <v>8.6178326601515867</v>
      </c>
      <c r="AC339" s="14">
        <f t="shared" si="427"/>
        <v>1.2327241463856242</v>
      </c>
      <c r="AE339" s="17"/>
      <c r="AF339" s="17"/>
    </row>
    <row r="340" spans="1:32" x14ac:dyDescent="0.3">
      <c r="A340" t="str">
        <f>'rockfish release'!A339</f>
        <v>SE</v>
      </c>
      <c r="B340">
        <f>'rockfish release'!B339</f>
        <v>2000</v>
      </c>
      <c r="C340" t="str">
        <f>'rockfish release'!C339</f>
        <v>EWYKT</v>
      </c>
      <c r="D340">
        <f>'rockfish release'!D339</f>
        <v>361</v>
      </c>
      <c r="E340">
        <f>[1]logbook_release_forR!F507</f>
        <v>22</v>
      </c>
      <c r="F340" t="str">
        <f>[1]logbook_release_forR!G507</f>
        <v>NA</v>
      </c>
      <c r="G340" s="29">
        <v>0.19165747799999999</v>
      </c>
      <c r="H340" s="29">
        <v>1.9487E-3</v>
      </c>
      <c r="I340" s="13">
        <f t="shared" ref="I340:I345" si="454">E340*G340</f>
        <v>4.2164645160000003</v>
      </c>
      <c r="J340">
        <f t="shared" ref="J340:J345" si="455">(E340^2)*H340</f>
        <v>0.94317079999999998</v>
      </c>
      <c r="K340">
        <f t="shared" si="370"/>
        <v>0.97116981007442771</v>
      </c>
      <c r="L340" s="6">
        <f t="shared" si="371"/>
        <v>1.9034928277458782</v>
      </c>
      <c r="N340" s="2">
        <f>'rockfish release'!O339</f>
        <v>246.06063443076289</v>
      </c>
      <c r="O340">
        <f>'rockfish release'!P339</f>
        <v>109810.36051184093</v>
      </c>
      <c r="P340" s="29">
        <v>1.5299544999999999E-2</v>
      </c>
      <c r="Q340" s="29">
        <v>2.3553699999999999E-4</v>
      </c>
      <c r="T340" s="13">
        <f t="shared" si="453"/>
        <v>3.7646157492020063</v>
      </c>
      <c r="U340" s="14">
        <f t="shared" si="426"/>
        <v>65.829165839882194</v>
      </c>
      <c r="V340">
        <f t="shared" si="372"/>
        <v>8.1135174764020928</v>
      </c>
      <c r="W340" s="6">
        <f t="shared" si="373"/>
        <v>15.902494253748101</v>
      </c>
      <c r="Y340" s="13">
        <f t="shared" si="368"/>
        <v>7.9810802652020065</v>
      </c>
      <c r="Z340">
        <f t="shared" si="369"/>
        <v>66.772336639882198</v>
      </c>
      <c r="AA340">
        <f t="shared" si="374"/>
        <v>8.1714341850058485</v>
      </c>
      <c r="AB340" s="6">
        <f t="shared" si="375"/>
        <v>16.016011002611464</v>
      </c>
      <c r="AC340" s="14">
        <f t="shared" si="427"/>
        <v>1.0238506459625267</v>
      </c>
      <c r="AE340" s="17"/>
      <c r="AF340" s="17"/>
    </row>
    <row r="341" spans="1:32" x14ac:dyDescent="0.3">
      <c r="A341" t="str">
        <f>'rockfish release'!A340</f>
        <v>SE</v>
      </c>
      <c r="B341">
        <f>'rockfish release'!B340</f>
        <v>2001</v>
      </c>
      <c r="C341" t="str">
        <f>'rockfish release'!C340</f>
        <v>EWYKT</v>
      </c>
      <c r="D341">
        <f>'rockfish release'!D340</f>
        <v>631</v>
      </c>
      <c r="E341">
        <f>[1]logbook_release_forR!F508</f>
        <v>53</v>
      </c>
      <c r="F341" t="str">
        <f>[1]logbook_release_forR!G508</f>
        <v>NA</v>
      </c>
      <c r="G341" s="29">
        <v>0.19165747799999999</v>
      </c>
      <c r="H341" s="29">
        <v>1.9487E-3</v>
      </c>
      <c r="I341" s="13">
        <f t="shared" si="454"/>
        <v>10.157846334</v>
      </c>
      <c r="J341">
        <f t="shared" si="455"/>
        <v>5.4738983000000001</v>
      </c>
      <c r="K341">
        <f t="shared" si="370"/>
        <v>2.3396363606338486</v>
      </c>
      <c r="L341" s="6">
        <f t="shared" si="371"/>
        <v>4.585687266842343</v>
      </c>
      <c r="N341" s="2">
        <f>'rockfish release'!O340</f>
        <v>430.09490394961608</v>
      </c>
      <c r="O341">
        <f>'rockfish release'!P340</f>
        <v>335496.22049980506</v>
      </c>
      <c r="P341" s="29">
        <v>1.5299544999999999E-2</v>
      </c>
      <c r="Q341" s="29">
        <v>2.3553699999999999E-4</v>
      </c>
      <c r="T341" s="13">
        <f t="shared" si="453"/>
        <v>6.5802563372478291</v>
      </c>
      <c r="U341" s="14">
        <f t="shared" si="426"/>
        <v>201.12342983842461</v>
      </c>
      <c r="V341">
        <f t="shared" si="372"/>
        <v>14.18179924545629</v>
      </c>
      <c r="W341" s="6">
        <f t="shared" si="373"/>
        <v>27.796326521094329</v>
      </c>
      <c r="Y341" s="13">
        <f t="shared" si="368"/>
        <v>16.73810267124783</v>
      </c>
      <c r="Z341">
        <f t="shared" si="369"/>
        <v>206.59732813842461</v>
      </c>
      <c r="AA341">
        <f t="shared" si="374"/>
        <v>14.373493943311926</v>
      </c>
      <c r="AB341" s="6">
        <f t="shared" si="375"/>
        <v>28.172048128891376</v>
      </c>
      <c r="AC341" s="14">
        <f t="shared" si="427"/>
        <v>0.85872898652977248</v>
      </c>
      <c r="AE341" s="17"/>
      <c r="AF341" s="17"/>
    </row>
    <row r="342" spans="1:32" x14ac:dyDescent="0.3">
      <c r="A342" t="str">
        <f>'rockfish release'!A341</f>
        <v>SE</v>
      </c>
      <c r="B342">
        <f>'rockfish release'!B341</f>
        <v>2002</v>
      </c>
      <c r="C342" t="str">
        <f>'rockfish release'!C341</f>
        <v>EWYKT</v>
      </c>
      <c r="D342">
        <f>'rockfish release'!D341</f>
        <v>810</v>
      </c>
      <c r="E342">
        <f>[1]logbook_release_forR!F509</f>
        <v>41</v>
      </c>
      <c r="F342" t="str">
        <f>[1]logbook_release_forR!G509</f>
        <v>NA</v>
      </c>
      <c r="G342" s="29">
        <v>0.19165747799999999</v>
      </c>
      <c r="H342" s="29">
        <v>1.9487E-3</v>
      </c>
      <c r="I342" s="13">
        <f t="shared" si="454"/>
        <v>7.8579565979999995</v>
      </c>
      <c r="J342">
        <f t="shared" si="455"/>
        <v>3.2757646999999999</v>
      </c>
      <c r="K342">
        <f t="shared" si="370"/>
        <v>1.8099073733205244</v>
      </c>
      <c r="L342" s="6">
        <f t="shared" si="371"/>
        <v>3.5474184517082277</v>
      </c>
      <c r="N342" s="2">
        <f>'rockfish release'!O341</f>
        <v>552.10280855655947</v>
      </c>
      <c r="O342">
        <f>'rockfish release'!P341</f>
        <v>552839.35460761387</v>
      </c>
      <c r="P342" s="29">
        <v>1.5299544999999999E-2</v>
      </c>
      <c r="Q342" s="29">
        <v>2.3553699999999999E-4</v>
      </c>
      <c r="T342" s="13">
        <f t="shared" si="453"/>
        <v>8.4469217641374659</v>
      </c>
      <c r="U342" s="14">
        <f t="shared" si="426"/>
        <v>331.41639265771983</v>
      </c>
      <c r="V342">
        <f t="shared" si="372"/>
        <v>18.204845307162593</v>
      </c>
      <c r="W342" s="6">
        <f t="shared" si="373"/>
        <v>35.68149680203868</v>
      </c>
      <c r="Y342" s="13">
        <f t="shared" si="368"/>
        <v>16.304878362137465</v>
      </c>
      <c r="Z342">
        <f t="shared" si="369"/>
        <v>334.69215735771985</v>
      </c>
      <c r="AA342">
        <f t="shared" si="374"/>
        <v>18.294593664733849</v>
      </c>
      <c r="AB342" s="6">
        <f t="shared" si="375"/>
        <v>35.857403582878341</v>
      </c>
      <c r="AC342" s="14">
        <f t="shared" si="427"/>
        <v>1.1220319010301125</v>
      </c>
      <c r="AE342" s="17"/>
      <c r="AF342" s="17"/>
    </row>
    <row r="343" spans="1:32" x14ac:dyDescent="0.3">
      <c r="A343" t="str">
        <f>'rockfish release'!A342</f>
        <v>SE</v>
      </c>
      <c r="B343">
        <f>'rockfish release'!B342</f>
        <v>2003</v>
      </c>
      <c r="C343" t="str">
        <f>'rockfish release'!C342</f>
        <v>EWYKT</v>
      </c>
      <c r="D343">
        <f>'rockfish release'!D342</f>
        <v>789</v>
      </c>
      <c r="E343">
        <f>[1]logbook_release_forR!F510</f>
        <v>136</v>
      </c>
      <c r="F343" t="str">
        <f>[1]logbook_release_forR!G510</f>
        <v>NA</v>
      </c>
      <c r="G343" s="29">
        <v>0.19165747799999999</v>
      </c>
      <c r="H343" s="29">
        <v>1.9487E-3</v>
      </c>
      <c r="I343" s="13">
        <f t="shared" si="454"/>
        <v>26.065417007999997</v>
      </c>
      <c r="J343">
        <f t="shared" si="455"/>
        <v>36.043155200000001</v>
      </c>
      <c r="K343">
        <f t="shared" si="370"/>
        <v>6.0035951895510076</v>
      </c>
      <c r="L343" s="6">
        <f t="shared" si="371"/>
        <v>11.767046571519975</v>
      </c>
      <c r="N343" s="2">
        <f>'rockfish release'!O342</f>
        <v>537.78903203842628</v>
      </c>
      <c r="O343">
        <f>'rockfish release'!P342</f>
        <v>524545.20327646146</v>
      </c>
      <c r="P343" s="29">
        <v>1.5299544999999999E-2</v>
      </c>
      <c r="Q343" s="29">
        <v>2.3553699999999999E-4</v>
      </c>
      <c r="T343" s="13">
        <f t="shared" si="453"/>
        <v>8.227927496178344</v>
      </c>
      <c r="U343" s="14">
        <f t="shared" si="426"/>
        <v>314.45460169741864</v>
      </c>
      <c r="V343">
        <f t="shared" si="372"/>
        <v>17.732867836236153</v>
      </c>
      <c r="W343" s="6">
        <f t="shared" si="373"/>
        <v>34.756420959022861</v>
      </c>
      <c r="Y343" s="13">
        <f t="shared" si="368"/>
        <v>34.293344504178343</v>
      </c>
      <c r="Z343">
        <f t="shared" si="369"/>
        <v>350.49775689741864</v>
      </c>
      <c r="AA343">
        <f t="shared" si="374"/>
        <v>18.721585320090249</v>
      </c>
      <c r="AB343" s="6">
        <f t="shared" si="375"/>
        <v>36.694307227376889</v>
      </c>
      <c r="AC343" s="14">
        <f t="shared" si="427"/>
        <v>0.54592474402166247</v>
      </c>
      <c r="AE343" s="17"/>
      <c r="AF343" s="17"/>
    </row>
    <row r="344" spans="1:32" x14ac:dyDescent="0.3">
      <c r="A344" t="str">
        <f>'rockfish release'!A343</f>
        <v>SE</v>
      </c>
      <c r="B344">
        <f>'rockfish release'!B343</f>
        <v>2004</v>
      </c>
      <c r="C344" t="str">
        <f>'rockfish release'!C343</f>
        <v>EWYKT</v>
      </c>
      <c r="D344">
        <f>'rockfish release'!D343</f>
        <v>769</v>
      </c>
      <c r="E344">
        <f>[1]logbook_release_forR!F511</f>
        <v>63</v>
      </c>
      <c r="F344" t="str">
        <f>[1]logbook_release_forR!G511</f>
        <v>NA</v>
      </c>
      <c r="G344" s="29">
        <v>0.19165747799999999</v>
      </c>
      <c r="H344" s="29">
        <v>1.9487E-3</v>
      </c>
      <c r="I344" s="13">
        <f t="shared" si="454"/>
        <v>12.074421114</v>
      </c>
      <c r="J344">
        <f t="shared" si="455"/>
        <v>7.7343903000000003</v>
      </c>
      <c r="K344">
        <f t="shared" si="370"/>
        <v>2.7810771833949524</v>
      </c>
      <c r="L344" s="6">
        <f t="shared" si="371"/>
        <v>5.4509112794541066</v>
      </c>
      <c r="N344" s="2">
        <f>'rockfish release'!O343</f>
        <v>524.15686392591874</v>
      </c>
      <c r="O344">
        <f>'rockfish release'!P343</f>
        <v>498289.33635133842</v>
      </c>
      <c r="P344" s="29">
        <v>1.5299544999999999E-2</v>
      </c>
      <c r="Q344" s="29">
        <v>2.3553699999999999E-4</v>
      </c>
      <c r="T344" s="13">
        <f t="shared" si="453"/>
        <v>8.019361526693471</v>
      </c>
      <c r="U344" s="14">
        <f t="shared" si="426"/>
        <v>298.71472241801837</v>
      </c>
      <c r="V344">
        <f t="shared" si="372"/>
        <v>17.283365482972879</v>
      </c>
      <c r="W344" s="6">
        <f t="shared" si="373"/>
        <v>33.875396346626843</v>
      </c>
      <c r="Y344" s="13">
        <f t="shared" si="368"/>
        <v>20.093782640693469</v>
      </c>
      <c r="Z344">
        <f t="shared" si="369"/>
        <v>306.44911271801834</v>
      </c>
      <c r="AA344">
        <f t="shared" si="374"/>
        <v>17.505688010415881</v>
      </c>
      <c r="AB344" s="6">
        <f t="shared" si="375"/>
        <v>34.311148500415129</v>
      </c>
      <c r="AC344" s="14">
        <f t="shared" si="427"/>
        <v>0.87119923229207041</v>
      </c>
      <c r="AE344" s="17"/>
      <c r="AF344" s="17"/>
    </row>
    <row r="345" spans="1:32" x14ac:dyDescent="0.3">
      <c r="A345" t="str">
        <f>'rockfish release'!A344</f>
        <v>SE</v>
      </c>
      <c r="B345">
        <f>'rockfish release'!B344</f>
        <v>2005</v>
      </c>
      <c r="C345" t="str">
        <f>'rockfish release'!C344</f>
        <v>EWYKT</v>
      </c>
      <c r="D345">
        <f>'rockfish release'!D344</f>
        <v>686</v>
      </c>
      <c r="E345">
        <f>[1]logbook_release_forR!F512</f>
        <v>37</v>
      </c>
      <c r="F345" t="str">
        <f>[1]logbook_release_forR!G512</f>
        <v>NA</v>
      </c>
      <c r="G345" s="29">
        <v>0.19165747799999999</v>
      </c>
      <c r="H345" s="29">
        <v>1.9487E-3</v>
      </c>
      <c r="I345" s="13">
        <f t="shared" si="454"/>
        <v>7.0913266859999995</v>
      </c>
      <c r="J345">
        <f t="shared" si="455"/>
        <v>2.6677702999999999</v>
      </c>
      <c r="K345">
        <f t="shared" si="370"/>
        <v>1.6333310442160829</v>
      </c>
      <c r="L345" s="6">
        <f t="shared" si="371"/>
        <v>3.2013288466635226</v>
      </c>
      <c r="N345" s="2">
        <f>'rockfish release'!O344</f>
        <v>467.58336625901211</v>
      </c>
      <c r="O345">
        <f>'rockfish release'!P344</f>
        <v>396530.9997270609</v>
      </c>
      <c r="P345" s="29">
        <v>1.5299544999999999E-2</v>
      </c>
      <c r="Q345" s="29">
        <v>2.3553699999999999E-4</v>
      </c>
      <c r="T345" s="13">
        <f t="shared" si="453"/>
        <v>7.1538127533312368</v>
      </c>
      <c r="U345" s="14">
        <f t="shared" si="426"/>
        <v>237.71258759206273</v>
      </c>
      <c r="V345">
        <f t="shared" si="372"/>
        <v>15.417930716930295</v>
      </c>
      <c r="W345" s="6">
        <f t="shared" si="373"/>
        <v>30.219144205183376</v>
      </c>
      <c r="Y345" s="13">
        <f t="shared" si="368"/>
        <v>14.245139439331236</v>
      </c>
      <c r="Z345">
        <f t="shared" si="369"/>
        <v>240.38035789206273</v>
      </c>
      <c r="AA345">
        <f t="shared" si="374"/>
        <v>15.504204523033833</v>
      </c>
      <c r="AB345" s="6">
        <f t="shared" si="375"/>
        <v>30.388240865146312</v>
      </c>
      <c r="AC345" s="14">
        <f t="shared" si="427"/>
        <v>1.0883855920866792</v>
      </c>
      <c r="AE345" s="17"/>
      <c r="AF345" s="17"/>
    </row>
    <row r="346" spans="1:32" x14ac:dyDescent="0.3">
      <c r="A346" t="str">
        <f>'rockfish release'!A345</f>
        <v>SE</v>
      </c>
      <c r="B346">
        <f>'rockfish release'!B345</f>
        <v>2006</v>
      </c>
      <c r="C346" t="str">
        <f>'rockfish release'!C345</f>
        <v>EWYKT</v>
      </c>
      <c r="D346">
        <f>'rockfish release'!D345</f>
        <v>448</v>
      </c>
      <c r="E346">
        <f>[1]logbook_release_forR!F513</f>
        <v>26</v>
      </c>
      <c r="F346">
        <f>[1]logbook_release_forR!G513</f>
        <v>9</v>
      </c>
      <c r="I346" s="13">
        <f>F346</f>
        <v>9</v>
      </c>
      <c r="J346">
        <f>(E346^2)*H346</f>
        <v>0</v>
      </c>
      <c r="K346">
        <f t="shared" si="370"/>
        <v>0</v>
      </c>
      <c r="L346" s="6">
        <f t="shared" si="371"/>
        <v>0</v>
      </c>
      <c r="N346" s="2">
        <f>'rockfish release'!O345</f>
        <v>305.36056572017117</v>
      </c>
      <c r="O346">
        <f>'rockfish release'!P345</f>
        <v>169116.09484402766</v>
      </c>
      <c r="P346">
        <f>IF([3]species_comp_Region1_forR!$D340&gt;49,[3]species_comp_Region1_forR!$J340,[3]species_comp_Region1_forR!$L340)</f>
        <v>0</v>
      </c>
      <c r="Q346">
        <f>IF([3]species_comp_Region1_forR!$D340&gt;49,[3]species_comp_Region1_forR!$K340,[3]species_comp_Region1_forR!$M340)</f>
        <v>0</v>
      </c>
      <c r="T346" s="13">
        <f t="shared" si="453"/>
        <v>0</v>
      </c>
      <c r="U346" s="14">
        <f t="shared" si="426"/>
        <v>0</v>
      </c>
      <c r="V346">
        <f t="shared" si="372"/>
        <v>0</v>
      </c>
      <c r="W346" s="6">
        <f t="shared" si="373"/>
        <v>0</v>
      </c>
      <c r="Y346" s="13">
        <f t="shared" si="368"/>
        <v>9</v>
      </c>
      <c r="Z346">
        <f t="shared" si="369"/>
        <v>0</v>
      </c>
      <c r="AA346">
        <f t="shared" si="374"/>
        <v>0</v>
      </c>
      <c r="AB346" s="6">
        <f t="shared" si="375"/>
        <v>0</v>
      </c>
      <c r="AC346" s="14">
        <f t="shared" si="427"/>
        <v>0</v>
      </c>
      <c r="AE346" s="17"/>
      <c r="AF346" s="17"/>
    </row>
    <row r="347" spans="1:32" x14ac:dyDescent="0.3">
      <c r="A347" t="str">
        <f>'rockfish release'!A346</f>
        <v>SE</v>
      </c>
      <c r="B347">
        <f>'rockfish release'!B346</f>
        <v>2007</v>
      </c>
      <c r="C347" t="str">
        <f>'rockfish release'!C346</f>
        <v>EWYKT</v>
      </c>
      <c r="D347">
        <f>'rockfish release'!D346</f>
        <v>293</v>
      </c>
      <c r="E347">
        <f>[1]logbook_release_forR!F514</f>
        <v>23</v>
      </c>
      <c r="F347">
        <f>[1]logbook_release_forR!G514</f>
        <v>7</v>
      </c>
      <c r="I347" s="13">
        <f t="shared" ref="I347:I359" si="456">F347</f>
        <v>7</v>
      </c>
      <c r="J347">
        <f t="shared" ref="J347:J359" si="457">(E347^2)*H347</f>
        <v>0</v>
      </c>
      <c r="K347">
        <f t="shared" si="370"/>
        <v>0</v>
      </c>
      <c r="L347" s="6">
        <f t="shared" si="371"/>
        <v>0</v>
      </c>
      <c r="N347" s="2">
        <f>'rockfish release'!O346</f>
        <v>199.71126284823691</v>
      </c>
      <c r="O347">
        <f>'rockfish release'!P346</f>
        <v>72337.609745022157</v>
      </c>
      <c r="P347">
        <f>IF([3]species_comp_Region1_forR!$D341&gt;49,[3]species_comp_Region1_forR!$J341,[3]species_comp_Region1_forR!$L341)</f>
        <v>6.3694270000000004E-3</v>
      </c>
      <c r="Q347">
        <f>IF([3]species_comp_Region1_forR!$D341&gt;49,[3]species_comp_Region1_forR!$K341,[3]species_comp_Region1_forR!$M341)</f>
        <v>4.0599999999999998E-5</v>
      </c>
      <c r="T347" s="13">
        <f t="shared" si="453"/>
        <v>1.2720463097896573</v>
      </c>
      <c r="U347" s="14">
        <f t="shared" si="426"/>
        <v>7.4909291637058981</v>
      </c>
      <c r="V347">
        <f t="shared" si="372"/>
        <v>2.7369561859309877</v>
      </c>
      <c r="W347" s="6">
        <f t="shared" si="373"/>
        <v>5.3644341244247356</v>
      </c>
      <c r="Y347" s="13">
        <f t="shared" si="368"/>
        <v>8.2720463097896566</v>
      </c>
      <c r="Z347">
        <f t="shared" si="369"/>
        <v>7.4909291637058981</v>
      </c>
      <c r="AA347">
        <f t="shared" si="374"/>
        <v>2.7369561859309877</v>
      </c>
      <c r="AB347" s="6">
        <f t="shared" si="375"/>
        <v>5.3644341244247356</v>
      </c>
      <c r="AC347" s="14">
        <f t="shared" si="427"/>
        <v>0.33086809278278612</v>
      </c>
      <c r="AE347" s="17"/>
      <c r="AF347" s="17"/>
    </row>
    <row r="348" spans="1:32" x14ac:dyDescent="0.3">
      <c r="A348" t="str">
        <f>'rockfish release'!A347</f>
        <v>SE</v>
      </c>
      <c r="B348">
        <f>'rockfish release'!B347</f>
        <v>2008</v>
      </c>
      <c r="C348" t="str">
        <f>'rockfish release'!C347</f>
        <v>EWYKT</v>
      </c>
      <c r="D348">
        <f>'rockfish release'!D347</f>
        <v>64</v>
      </c>
      <c r="E348">
        <f>[1]logbook_release_forR!F515</f>
        <v>26</v>
      </c>
      <c r="F348">
        <f>[1]logbook_release_forR!G515</f>
        <v>12</v>
      </c>
      <c r="I348" s="13">
        <f t="shared" si="456"/>
        <v>12</v>
      </c>
      <c r="J348">
        <f t="shared" si="457"/>
        <v>0</v>
      </c>
      <c r="K348">
        <f t="shared" si="370"/>
        <v>0</v>
      </c>
      <c r="L348" s="6">
        <f t="shared" si="371"/>
        <v>0</v>
      </c>
      <c r="N348" s="2">
        <f>'rockfish release'!O347</f>
        <v>43.622937960024444</v>
      </c>
      <c r="O348">
        <f>'rockfish release'!P347</f>
        <v>3451.3488743679109</v>
      </c>
      <c r="P348">
        <f>IF([3]species_comp_Region1_forR!$D342&gt;49,[3]species_comp_Region1_forR!$J342,[3]species_comp_Region1_forR!$L342)</f>
        <v>4.4776119000000003E-2</v>
      </c>
      <c r="Q348">
        <f>IF([3]species_comp_Region1_forR!$D342&gt;49,[3]species_comp_Region1_forR!$K342,[3]species_comp_Region1_forR!$M342)</f>
        <v>6.4804900000000004E-4</v>
      </c>
      <c r="T348" s="13">
        <f t="shared" si="453"/>
        <v>1.9532658612276719</v>
      </c>
      <c r="U348" s="14">
        <f t="shared" si="426"/>
        <v>10.389467208065401</v>
      </c>
      <c r="V348">
        <f t="shared" si="372"/>
        <v>3.2232696455719307</v>
      </c>
      <c r="W348" s="6">
        <f t="shared" si="373"/>
        <v>6.3176085053209841</v>
      </c>
      <c r="Y348" s="13">
        <f t="shared" si="368"/>
        <v>13.953265861227672</v>
      </c>
      <c r="Z348">
        <f t="shared" si="369"/>
        <v>10.389467208065401</v>
      </c>
      <c r="AA348">
        <f t="shared" si="374"/>
        <v>3.2232696455719307</v>
      </c>
      <c r="AB348" s="6">
        <f t="shared" si="375"/>
        <v>6.3176085053209841</v>
      </c>
      <c r="AC348" s="14">
        <f t="shared" si="427"/>
        <v>0.2310046750079148</v>
      </c>
      <c r="AE348" s="17"/>
      <c r="AF348" s="17"/>
    </row>
    <row r="349" spans="1:32" x14ac:dyDescent="0.3">
      <c r="A349" t="str">
        <f>'rockfish release'!A348</f>
        <v>SE</v>
      </c>
      <c r="B349">
        <f>'rockfish release'!B348</f>
        <v>2009</v>
      </c>
      <c r="C349" t="str">
        <f>'rockfish release'!C348</f>
        <v>EWYKT</v>
      </c>
      <c r="D349">
        <f>'rockfish release'!D348</f>
        <v>124</v>
      </c>
      <c r="E349">
        <f>[1]logbook_release_forR!F516</f>
        <v>5</v>
      </c>
      <c r="F349">
        <f>[1]logbook_release_forR!G516</f>
        <v>1</v>
      </c>
      <c r="I349" s="13">
        <f t="shared" si="456"/>
        <v>1</v>
      </c>
      <c r="J349">
        <f t="shared" si="457"/>
        <v>0</v>
      </c>
      <c r="K349">
        <f t="shared" si="370"/>
        <v>0</v>
      </c>
      <c r="L349" s="6">
        <f t="shared" si="371"/>
        <v>0</v>
      </c>
      <c r="N349" s="2">
        <f>'rockfish release'!O348</f>
        <v>84.519442297547357</v>
      </c>
      <c r="O349">
        <f>'rockfish release'!P348</f>
        <v>12956.040110420165</v>
      </c>
      <c r="P349">
        <f>IF([3]species_comp_Region1_forR!$D343&gt;49,[3]species_comp_Region1_forR!$J343,[3]species_comp_Region1_forR!$L343)</f>
        <v>1.5625E-2</v>
      </c>
      <c r="Q349">
        <f>IF([3]species_comp_Region1_forR!$D343&gt;49,[3]species_comp_Region1_forR!$K343,[3]species_comp_Region1_forR!$M343)</f>
        <v>8.0500000000000005E-5</v>
      </c>
      <c r="T349" s="13">
        <f t="shared" si="453"/>
        <v>1.3206162858991775</v>
      </c>
      <c r="U349" s="14">
        <f t="shared" si="426"/>
        <v>4.781111617138091</v>
      </c>
      <c r="V349">
        <f t="shared" si="372"/>
        <v>2.1865753170513225</v>
      </c>
      <c r="W349" s="6">
        <f t="shared" si="373"/>
        <v>4.2856876214205917</v>
      </c>
      <c r="Y349" s="13">
        <f t="shared" si="368"/>
        <v>2.3206162858991775</v>
      </c>
      <c r="Z349">
        <f t="shared" si="369"/>
        <v>4.781111617138091</v>
      </c>
      <c r="AA349">
        <f t="shared" si="374"/>
        <v>2.1865753170513225</v>
      </c>
      <c r="AB349" s="6">
        <f t="shared" si="375"/>
        <v>4.2856876214205917</v>
      </c>
      <c r="AC349" s="14">
        <f t="shared" si="427"/>
        <v>0.9422390639666145</v>
      </c>
      <c r="AE349" s="17"/>
      <c r="AF349" s="17"/>
    </row>
    <row r="350" spans="1:32" x14ac:dyDescent="0.3">
      <c r="A350" t="str">
        <f>'rockfish release'!A349</f>
        <v>SE</v>
      </c>
      <c r="B350">
        <f>'rockfish release'!B349</f>
        <v>2010</v>
      </c>
      <c r="C350" t="str">
        <f>'rockfish release'!C349</f>
        <v>EWYKT</v>
      </c>
      <c r="D350">
        <f>'rockfish release'!D349</f>
        <v>116</v>
      </c>
      <c r="E350">
        <f>[1]logbook_release_forR!F517</f>
        <v>21</v>
      </c>
      <c r="F350">
        <f>[1]logbook_release_forR!G517</f>
        <v>10</v>
      </c>
      <c r="I350" s="13">
        <f t="shared" si="456"/>
        <v>10</v>
      </c>
      <c r="J350">
        <f t="shared" si="457"/>
        <v>0</v>
      </c>
      <c r="K350">
        <f t="shared" si="370"/>
        <v>0</v>
      </c>
      <c r="L350" s="6">
        <f t="shared" si="371"/>
        <v>0</v>
      </c>
      <c r="N350" s="2">
        <f>'rockfish release'!O349</f>
        <v>79.066575052544295</v>
      </c>
      <c r="O350">
        <f>'rockfish release'!P349</f>
        <v>11338.220325560207</v>
      </c>
      <c r="P350">
        <f>IF([3]species_comp_Region1_forR!$D344&gt;49,[3]species_comp_Region1_forR!$J344,[3]species_comp_Region1_forR!$L344)</f>
        <v>1.4925373E-2</v>
      </c>
      <c r="Q350">
        <f>IF([3]species_comp_Region1_forR!$D344&gt;49,[3]species_comp_Region1_forR!$K344,[3]species_comp_Region1_forR!$M344)</f>
        <v>7.3499999999999998E-5</v>
      </c>
      <c r="T350" s="13">
        <f t="shared" si="453"/>
        <v>1.1800981244917181</v>
      </c>
      <c r="U350" s="14">
        <f t="shared" si="426"/>
        <v>3.8186247526806958</v>
      </c>
      <c r="V350">
        <f t="shared" si="372"/>
        <v>1.9541301780282438</v>
      </c>
      <c r="W350" s="6">
        <f t="shared" si="373"/>
        <v>3.8300951489353579</v>
      </c>
      <c r="Y350" s="13">
        <f t="shared" si="368"/>
        <v>11.180098124491717</v>
      </c>
      <c r="Z350">
        <f t="shared" si="369"/>
        <v>3.8186247526806958</v>
      </c>
      <c r="AA350">
        <f t="shared" si="374"/>
        <v>1.9541301780282438</v>
      </c>
      <c r="AB350" s="6">
        <f t="shared" si="375"/>
        <v>3.8300951489353579</v>
      </c>
      <c r="AC350" s="14">
        <f t="shared" si="427"/>
        <v>0.17478649617103292</v>
      </c>
      <c r="AE350" s="17"/>
      <c r="AF350" s="17"/>
    </row>
    <row r="351" spans="1:32" x14ac:dyDescent="0.3">
      <c r="A351" t="str">
        <f>'rockfish release'!A350</f>
        <v>SE</v>
      </c>
      <c r="B351">
        <f>'rockfish release'!B350</f>
        <v>2011</v>
      </c>
      <c r="C351" t="str">
        <f>'rockfish release'!C350</f>
        <v>EWYKT</v>
      </c>
      <c r="D351">
        <f>'rockfish release'!D350</f>
        <v>79</v>
      </c>
      <c r="E351">
        <f>[1]logbook_release_forR!F518</f>
        <v>25</v>
      </c>
      <c r="F351">
        <f>[1]logbook_release_forR!G518</f>
        <v>16</v>
      </c>
      <c r="I351" s="13">
        <f t="shared" si="456"/>
        <v>16</v>
      </c>
      <c r="J351">
        <f t="shared" si="457"/>
        <v>0</v>
      </c>
      <c r="K351">
        <f t="shared" si="370"/>
        <v>0</v>
      </c>
      <c r="L351" s="6">
        <f t="shared" si="371"/>
        <v>0</v>
      </c>
      <c r="N351" s="2">
        <f>'rockfish release'!O350</f>
        <v>14.483333333333334</v>
      </c>
      <c r="O351">
        <f>'rockfish release'!P350</f>
        <v>4560.0925333656087</v>
      </c>
      <c r="P351">
        <f>IF([3]species_comp_Region1_forR!$D345&gt;49,[3]species_comp_Region1_forR!$J345,[3]species_comp_Region1_forR!$L345)</f>
        <v>1.8115941999999999E-2</v>
      </c>
      <c r="Q351">
        <f>IF([3]species_comp_Region1_forR!$D345&gt;49,[3]species_comp_Region1_forR!$K345,[3]species_comp_Region1_forR!$M345)</f>
        <v>6.4700000000000001E-5</v>
      </c>
      <c r="T351" s="13">
        <f t="shared" si="453"/>
        <v>0.26237922663333335</v>
      </c>
      <c r="U351" s="14">
        <f t="shared" si="426"/>
        <v>1.8051746132307569</v>
      </c>
      <c r="V351">
        <f t="shared" si="372"/>
        <v>1.3435678669984472</v>
      </c>
      <c r="W351" s="6">
        <f t="shared" si="373"/>
        <v>2.6333930193169564</v>
      </c>
      <c r="Y351" s="13">
        <f t="shared" si="368"/>
        <v>16.262379226633332</v>
      </c>
      <c r="Z351">
        <f t="shared" si="369"/>
        <v>1.8051746132307569</v>
      </c>
      <c r="AA351">
        <f t="shared" si="374"/>
        <v>1.3435678669984472</v>
      </c>
      <c r="AB351" s="6">
        <f t="shared" si="375"/>
        <v>2.6333930193169564</v>
      </c>
      <c r="AC351" s="14">
        <f t="shared" si="427"/>
        <v>8.2618161111262883E-2</v>
      </c>
      <c r="AE351" s="17"/>
      <c r="AF351" s="17"/>
    </row>
    <row r="352" spans="1:32" x14ac:dyDescent="0.3">
      <c r="A352" t="str">
        <f>'rockfish release'!A351</f>
        <v>SE</v>
      </c>
      <c r="B352">
        <f>'rockfish release'!B351</f>
        <v>2012</v>
      </c>
      <c r="C352" t="str">
        <f>'rockfish release'!C351</f>
        <v>EWYKT</v>
      </c>
      <c r="D352">
        <f>'rockfish release'!D351</f>
        <v>61</v>
      </c>
      <c r="E352">
        <f>[1]logbook_release_forR!F519</f>
        <v>18</v>
      </c>
      <c r="F352">
        <f>[1]logbook_release_forR!G519</f>
        <v>9</v>
      </c>
      <c r="I352" s="13">
        <f t="shared" si="456"/>
        <v>9</v>
      </c>
      <c r="J352">
        <f t="shared" si="457"/>
        <v>0</v>
      </c>
      <c r="K352">
        <f t="shared" si="370"/>
        <v>0</v>
      </c>
      <c r="L352" s="6">
        <f t="shared" si="371"/>
        <v>0</v>
      </c>
      <c r="N352" s="2">
        <f>'rockfish release'!O351</f>
        <v>24.46321243523316</v>
      </c>
      <c r="O352">
        <f>'rockfish release'!P351</f>
        <v>1532.2908081915966</v>
      </c>
      <c r="P352">
        <f>IF([3]species_comp_Region1_forR!$D346&gt;49,[3]species_comp_Region1_forR!$J346,[3]species_comp_Region1_forR!$L346)</f>
        <v>2.2222222E-2</v>
      </c>
      <c r="Q352">
        <f>IF([3]species_comp_Region1_forR!$D346&gt;49,[3]species_comp_Region1_forR!$K346,[3]species_comp_Region1_forR!$M346)</f>
        <v>1.6215199999999999E-4</v>
      </c>
      <c r="T352" s="13">
        <f t="shared" si="453"/>
        <v>0.54362693756891189</v>
      </c>
      <c r="U352" s="14">
        <f t="shared" si="426"/>
        <v>1.1021904866176364</v>
      </c>
      <c r="V352">
        <f t="shared" si="372"/>
        <v>1.0498526023293158</v>
      </c>
      <c r="W352" s="6">
        <f t="shared" si="373"/>
        <v>2.0577111005654589</v>
      </c>
      <c r="Y352" s="13">
        <f t="shared" si="368"/>
        <v>9.5436269375689111</v>
      </c>
      <c r="Z352">
        <f t="shared" si="369"/>
        <v>1.1021904866176364</v>
      </c>
      <c r="AA352">
        <f t="shared" si="374"/>
        <v>1.0498526023293158</v>
      </c>
      <c r="AB352" s="6">
        <f t="shared" si="375"/>
        <v>2.0577111005654589</v>
      </c>
      <c r="AC352" s="14">
        <f t="shared" si="427"/>
        <v>0.11000562042052633</v>
      </c>
      <c r="AE352" s="17"/>
      <c r="AF352" s="17"/>
    </row>
    <row r="353" spans="1:32" x14ac:dyDescent="0.3">
      <c r="A353" t="str">
        <f>'rockfish release'!A352</f>
        <v>SE</v>
      </c>
      <c r="B353">
        <f>'rockfish release'!B352</f>
        <v>2013</v>
      </c>
      <c r="C353" t="str">
        <f>'rockfish release'!C352</f>
        <v>EWYKT</v>
      </c>
      <c r="D353">
        <f>'rockfish release'!D352</f>
        <v>88</v>
      </c>
      <c r="E353">
        <f>[1]logbook_release_forR!F520</f>
        <v>25</v>
      </c>
      <c r="F353">
        <f>[1]logbook_release_forR!G520</f>
        <v>13</v>
      </c>
      <c r="I353" s="13">
        <f t="shared" si="456"/>
        <v>13</v>
      </c>
      <c r="J353">
        <f t="shared" si="457"/>
        <v>0</v>
      </c>
      <c r="K353">
        <f t="shared" si="370"/>
        <v>0</v>
      </c>
      <c r="L353" s="6">
        <f t="shared" si="371"/>
        <v>0</v>
      </c>
      <c r="N353" s="2">
        <f>'rockfish release'!O352</f>
        <v>120.12167300380227</v>
      </c>
      <c r="O353">
        <f>'rockfish release'!P352</f>
        <v>343213.55001227942</v>
      </c>
      <c r="P353" s="29">
        <v>1.5299544999999999E-2</v>
      </c>
      <c r="Q353" s="29">
        <v>2.3553699999999999E-4</v>
      </c>
      <c r="T353" s="13">
        <f t="shared" si="453"/>
        <v>1.837806941596958</v>
      </c>
      <c r="U353" s="14">
        <f t="shared" si="426"/>
        <v>164.57618568600998</v>
      </c>
      <c r="V353">
        <f t="shared" si="372"/>
        <v>12.828725021841024</v>
      </c>
      <c r="W353" s="6">
        <f t="shared" si="373"/>
        <v>25.144301042808404</v>
      </c>
      <c r="Y353" s="13">
        <f t="shared" si="368"/>
        <v>14.837806941596957</v>
      </c>
      <c r="Z353">
        <f t="shared" si="369"/>
        <v>164.57618568600998</v>
      </c>
      <c r="AA353">
        <f t="shared" si="374"/>
        <v>12.828725021841024</v>
      </c>
      <c r="AB353" s="6">
        <f t="shared" si="375"/>
        <v>25.144301042808404</v>
      </c>
      <c r="AC353" s="14">
        <f t="shared" si="427"/>
        <v>0.86459711144215079</v>
      </c>
      <c r="AE353" s="17"/>
      <c r="AF353" s="17"/>
    </row>
    <row r="354" spans="1:32" x14ac:dyDescent="0.3">
      <c r="A354" t="str">
        <f>'rockfish release'!A353</f>
        <v>SE</v>
      </c>
      <c r="B354">
        <f>'rockfish release'!B353</f>
        <v>2014</v>
      </c>
      <c r="C354" t="str">
        <f>'rockfish release'!C353</f>
        <v>EWYKT</v>
      </c>
      <c r="D354">
        <f>'rockfish release'!D353</f>
        <v>132</v>
      </c>
      <c r="E354">
        <f>[1]logbook_release_forR!F521</f>
        <v>50</v>
      </c>
      <c r="F354">
        <f>[1]logbook_release_forR!G521</f>
        <v>31</v>
      </c>
      <c r="I354" s="13">
        <f t="shared" si="456"/>
        <v>31</v>
      </c>
      <c r="J354">
        <f t="shared" si="457"/>
        <v>0</v>
      </c>
      <c r="K354">
        <f t="shared" si="370"/>
        <v>0</v>
      </c>
      <c r="L354" s="6">
        <f t="shared" si="371"/>
        <v>0</v>
      </c>
      <c r="N354" s="2">
        <f>'rockfish release'!O353</f>
        <v>97.335952848722968</v>
      </c>
      <c r="O354">
        <f>'rockfish release'!P353</f>
        <v>24263.558845755815</v>
      </c>
      <c r="P354" s="29">
        <v>1.5299544999999999E-2</v>
      </c>
      <c r="Q354" s="29">
        <v>2.3553699999999999E-4</v>
      </c>
      <c r="T354" s="13">
        <f t="shared" si="453"/>
        <v>1.4891957907269151</v>
      </c>
      <c r="U354" s="14">
        <f t="shared" si="426"/>
        <v>13.626029839540806</v>
      </c>
      <c r="V354">
        <f t="shared" si="372"/>
        <v>3.6913452614921849</v>
      </c>
      <c r="W354" s="6">
        <f t="shared" si="373"/>
        <v>7.2350367125246819</v>
      </c>
      <c r="Y354" s="13">
        <f t="shared" si="368"/>
        <v>32.489195790726917</v>
      </c>
      <c r="Z354">
        <f t="shared" si="369"/>
        <v>13.626029839540806</v>
      </c>
      <c r="AA354">
        <f t="shared" si="374"/>
        <v>3.6913452614921849</v>
      </c>
      <c r="AB354" s="6">
        <f t="shared" si="375"/>
        <v>7.2350367125246819</v>
      </c>
      <c r="AC354" s="14">
        <f t="shared" si="427"/>
        <v>0.1136176249258152</v>
      </c>
      <c r="AE354" s="17"/>
      <c r="AF354" s="17"/>
    </row>
    <row r="355" spans="1:32" x14ac:dyDescent="0.3">
      <c r="A355" t="str">
        <f>'rockfish release'!A354</f>
        <v>SE</v>
      </c>
      <c r="B355">
        <f>'rockfish release'!B354</f>
        <v>2015</v>
      </c>
      <c r="C355" t="str">
        <f>'rockfish release'!C354</f>
        <v>EWYKT</v>
      </c>
      <c r="D355">
        <f>'rockfish release'!D354</f>
        <v>194</v>
      </c>
      <c r="E355">
        <f>[1]logbook_release_forR!F522</f>
        <v>74</v>
      </c>
      <c r="F355">
        <f>[1]logbook_release_forR!G522</f>
        <v>65</v>
      </c>
      <c r="I355" s="13">
        <f t="shared" si="456"/>
        <v>65</v>
      </c>
      <c r="J355">
        <f t="shared" si="457"/>
        <v>0</v>
      </c>
      <c r="K355">
        <f t="shared" si="370"/>
        <v>0</v>
      </c>
      <c r="L355" s="6">
        <f t="shared" si="371"/>
        <v>0</v>
      </c>
      <c r="N355" s="2">
        <f>'rockfish release'!O354</f>
        <v>245.45304437564499</v>
      </c>
      <c r="O355">
        <f>'rockfish release'!P354</f>
        <v>132044.62506099432</v>
      </c>
      <c r="P355">
        <f>IF([3]species_comp_Region1_forR!$D349&gt;49,[3]species_comp_Region1_forR!$J349,[3]species_comp_Region1_forR!$L349)</f>
        <v>0</v>
      </c>
      <c r="Q355">
        <f>IF([3]species_comp_Region1_forR!$D349&gt;49,[3]species_comp_Region1_forR!$K349,[3]species_comp_Region1_forR!$M349)</f>
        <v>0</v>
      </c>
      <c r="T355" s="13">
        <f t="shared" si="453"/>
        <v>0</v>
      </c>
      <c r="U355" s="14">
        <f t="shared" si="426"/>
        <v>0</v>
      </c>
      <c r="V355">
        <f t="shared" si="372"/>
        <v>0</v>
      </c>
      <c r="W355" s="6">
        <f t="shared" si="373"/>
        <v>0</v>
      </c>
      <c r="Y355" s="13">
        <f t="shared" si="368"/>
        <v>65</v>
      </c>
      <c r="Z355">
        <f t="shared" si="369"/>
        <v>0</v>
      </c>
      <c r="AA355">
        <f t="shared" si="374"/>
        <v>0</v>
      </c>
      <c r="AB355" s="6">
        <f t="shared" si="375"/>
        <v>0</v>
      </c>
      <c r="AC355" s="14">
        <f t="shared" si="427"/>
        <v>0</v>
      </c>
      <c r="AE355" s="17"/>
      <c r="AF355" s="17"/>
    </row>
    <row r="356" spans="1:32" x14ac:dyDescent="0.3">
      <c r="A356" t="str">
        <f>'rockfish release'!A355</f>
        <v>SE</v>
      </c>
      <c r="B356">
        <f>'rockfish release'!B355</f>
        <v>2016</v>
      </c>
      <c r="C356" t="str">
        <f>'rockfish release'!C355</f>
        <v>EWYKT</v>
      </c>
      <c r="D356">
        <f>'rockfish release'!D355</f>
        <v>568</v>
      </c>
      <c r="E356">
        <f>[1]logbook_release_forR!F523</f>
        <v>166</v>
      </c>
      <c r="F356">
        <f>[1]logbook_release_forR!G523</f>
        <v>93</v>
      </c>
      <c r="I356" s="13">
        <f t="shared" si="456"/>
        <v>93</v>
      </c>
      <c r="J356">
        <f t="shared" si="457"/>
        <v>0</v>
      </c>
      <c r="K356">
        <f t="shared" si="370"/>
        <v>0</v>
      </c>
      <c r="L356" s="6">
        <f t="shared" si="371"/>
        <v>0</v>
      </c>
      <c r="N356" s="2">
        <f>'rockfish release'!O355</f>
        <v>1016.1164483260552</v>
      </c>
      <c r="O356">
        <f>'rockfish release'!P355</f>
        <v>3827485.2374486667</v>
      </c>
      <c r="P356">
        <f>IF([3]species_comp_Region1_forR!$D350&gt;49,[3]species_comp_Region1_forR!$J350,[3]species_comp_Region1_forR!$L350)</f>
        <v>3.7499999999999999E-2</v>
      </c>
      <c r="Q356">
        <f>IF([3]species_comp_Region1_forR!$D350&gt;49,[3]species_comp_Region1_forR!$K350,[3]species_comp_Region1_forR!$M350)</f>
        <v>4.56883E-4</v>
      </c>
      <c r="T356" s="13">
        <f t="shared" si="453"/>
        <v>38.10436681222707</v>
      </c>
      <c r="U356" s="14">
        <f t="shared" si="426"/>
        <v>7602.8423861723213</v>
      </c>
      <c r="V356">
        <f t="shared" si="372"/>
        <v>87.194279549591556</v>
      </c>
      <c r="W356" s="6">
        <f t="shared" si="373"/>
        <v>170.90078791719944</v>
      </c>
      <c r="Y356" s="13">
        <f t="shared" si="368"/>
        <v>131.10436681222706</v>
      </c>
      <c r="Z356">
        <f t="shared" si="369"/>
        <v>7602.8423861723213</v>
      </c>
      <c r="AA356">
        <f t="shared" si="374"/>
        <v>87.194279549591556</v>
      </c>
      <c r="AB356" s="6">
        <f t="shared" si="375"/>
        <v>170.90078791719944</v>
      </c>
      <c r="AC356" s="14">
        <f t="shared" si="427"/>
        <v>0.66507532639606659</v>
      </c>
      <c r="AE356" s="17"/>
      <c r="AF356" s="17"/>
    </row>
    <row r="357" spans="1:32" x14ac:dyDescent="0.3">
      <c r="A357" t="str">
        <f>'rockfish release'!A356</f>
        <v>SE</v>
      </c>
      <c r="B357">
        <f>'rockfish release'!B356</f>
        <v>2017</v>
      </c>
      <c r="C357" t="str">
        <f>'rockfish release'!C356</f>
        <v>EWYKT</v>
      </c>
      <c r="D357">
        <f>'rockfish release'!D356</f>
        <v>310</v>
      </c>
      <c r="E357">
        <f>[1]logbook_release_forR!F524</f>
        <v>151</v>
      </c>
      <c r="F357">
        <f>[1]logbook_release_forR!G524</f>
        <v>90</v>
      </c>
      <c r="I357" s="13">
        <f t="shared" si="456"/>
        <v>90</v>
      </c>
      <c r="J357">
        <f t="shared" si="457"/>
        <v>0</v>
      </c>
      <c r="K357">
        <f t="shared" si="370"/>
        <v>0</v>
      </c>
      <c r="L357" s="6">
        <f t="shared" si="371"/>
        <v>0</v>
      </c>
      <c r="N357" s="2">
        <f>'rockfish release'!O356</f>
        <v>111.38528138528142</v>
      </c>
      <c r="O357">
        <f>'rockfish release'!P356</f>
        <v>42121.122626875811</v>
      </c>
      <c r="P357">
        <f>IF([3]species_comp_Region1_forR!$D351&gt;49,[3]species_comp_Region1_forR!$J351,[3]species_comp_Region1_forR!$L351)</f>
        <v>0</v>
      </c>
      <c r="Q357">
        <f>IF([3]species_comp_Region1_forR!$D351&gt;49,[3]species_comp_Region1_forR!$K351,[3]species_comp_Region1_forR!$M351)</f>
        <v>0</v>
      </c>
      <c r="T357" s="13">
        <f t="shared" si="453"/>
        <v>0</v>
      </c>
      <c r="U357" s="14">
        <f t="shared" si="426"/>
        <v>0</v>
      </c>
      <c r="V357">
        <f t="shared" si="372"/>
        <v>0</v>
      </c>
      <c r="W357" s="6">
        <f t="shared" si="373"/>
        <v>0</v>
      </c>
      <c r="Y357" s="13">
        <f t="shared" si="368"/>
        <v>90</v>
      </c>
      <c r="Z357">
        <f t="shared" si="369"/>
        <v>0</v>
      </c>
      <c r="AA357">
        <f t="shared" si="374"/>
        <v>0</v>
      </c>
      <c r="AB357" s="6">
        <f t="shared" si="375"/>
        <v>0</v>
      </c>
      <c r="AC357" s="14">
        <f t="shared" si="427"/>
        <v>0</v>
      </c>
      <c r="AE357" s="17"/>
      <c r="AF357" s="17"/>
    </row>
    <row r="358" spans="1:32" x14ac:dyDescent="0.3">
      <c r="A358" t="str">
        <f>'rockfish release'!A357</f>
        <v>SE</v>
      </c>
      <c r="B358">
        <f>'rockfish release'!B357</f>
        <v>2018</v>
      </c>
      <c r="C358" t="str">
        <f>'rockfish release'!C357</f>
        <v>EWYKT</v>
      </c>
      <c r="D358">
        <f>'rockfish release'!D357</f>
        <v>1167</v>
      </c>
      <c r="E358">
        <f>[1]logbook_release_forR!F525</f>
        <v>612</v>
      </c>
      <c r="F358">
        <f>[1]logbook_release_forR!G525</f>
        <v>245</v>
      </c>
      <c r="I358" s="13">
        <f t="shared" si="456"/>
        <v>245</v>
      </c>
      <c r="J358">
        <f t="shared" si="457"/>
        <v>0</v>
      </c>
      <c r="K358">
        <f t="shared" si="370"/>
        <v>0</v>
      </c>
      <c r="L358" s="6">
        <f t="shared" si="371"/>
        <v>0</v>
      </c>
      <c r="N358" s="2">
        <f>'rockfish release'!O357</f>
        <v>589.38799192734632</v>
      </c>
      <c r="O358">
        <f>'rockfish release'!P357</f>
        <v>481215.42757237318</v>
      </c>
      <c r="P358">
        <f>IF([3]species_comp_Region1_forR!$D352&gt;49,[3]species_comp_Region1_forR!$J352,[3]species_comp_Region1_forR!$L352)</f>
        <v>2.0576132E-2</v>
      </c>
      <c r="Q358">
        <f>IF([3]species_comp_Region1_forR!$D352&gt;49,[3]species_comp_Region1_forR!$K352,[3]species_comp_Region1_forR!$M352)</f>
        <v>8.3300000000000005E-5</v>
      </c>
      <c r="T358" s="13">
        <f>N358*P358</f>
        <v>12.127325121112012</v>
      </c>
      <c r="U358" s="14">
        <f t="shared" si="426"/>
        <v>272.75749380692361</v>
      </c>
      <c r="V358">
        <f t="shared" si="372"/>
        <v>16.51537144017426</v>
      </c>
      <c r="W358" s="6">
        <f t="shared" si="373"/>
        <v>32.370128022741547</v>
      </c>
      <c r="Y358" s="13">
        <f t="shared" si="368"/>
        <v>257.12732512111199</v>
      </c>
      <c r="Z358">
        <f t="shared" si="369"/>
        <v>272.75749380692361</v>
      </c>
      <c r="AA358">
        <f t="shared" si="374"/>
        <v>16.51537144017426</v>
      </c>
      <c r="AB358" s="6">
        <f t="shared" si="375"/>
        <v>32.370128022741547</v>
      </c>
      <c r="AC358" s="14">
        <f t="shared" si="427"/>
        <v>6.4230324149310847E-2</v>
      </c>
      <c r="AE358" s="17"/>
      <c r="AF358" s="17"/>
    </row>
    <row r="359" spans="1:32" x14ac:dyDescent="0.3">
      <c r="A359" t="str">
        <f>'rockfish release'!A358</f>
        <v>SE</v>
      </c>
      <c r="B359">
        <f>'rockfish release'!B358</f>
        <v>2019</v>
      </c>
      <c r="C359" t="str">
        <f>'rockfish release'!C358</f>
        <v>EWYKT</v>
      </c>
      <c r="D359">
        <f>'rockfish release'!D358</f>
        <v>1608</v>
      </c>
      <c r="E359">
        <f>[1]logbook_release_forR!F526</f>
        <v>797</v>
      </c>
      <c r="F359">
        <f>[1]logbook_release_forR!G526</f>
        <v>225</v>
      </c>
      <c r="I359" s="13">
        <f t="shared" si="456"/>
        <v>225</v>
      </c>
      <c r="J359">
        <f t="shared" si="457"/>
        <v>0</v>
      </c>
      <c r="L359" s="6"/>
      <c r="N359" s="2">
        <f>'rockfish release'!O358</f>
        <v>1721.7065409546258</v>
      </c>
      <c r="O359">
        <f>'rockfish release'!P358</f>
        <v>4522629.7108261948</v>
      </c>
      <c r="P359">
        <v>2.2075055187637969E-3</v>
      </c>
      <c r="Q359">
        <v>4.8730806153726196E-6</v>
      </c>
      <c r="T359" s="13">
        <f t="shared" ref="T359:T361" si="458">N359*P359</f>
        <v>3.8006766908490635</v>
      </c>
      <c r="U359" s="14">
        <f t="shared" si="426"/>
        <v>58.523421657034206</v>
      </c>
      <c r="V359">
        <f t="shared" ref="V359:V361" si="459">SQRT(U359)</f>
        <v>7.6500602387846728</v>
      </c>
      <c r="W359" s="6">
        <f t="shared" ref="W359:W361" si="460">(1.96*V359)</f>
        <v>14.994118068017958</v>
      </c>
      <c r="Y359" s="13">
        <f t="shared" ref="Y359:Y361" si="461">T359+I359</f>
        <v>228.80067669084906</v>
      </c>
      <c r="Z359">
        <f t="shared" ref="Z359:Z361" si="462">U359+J359</f>
        <v>58.523421657034206</v>
      </c>
      <c r="AA359">
        <f t="shared" ref="AA359:AA361" si="463">SQRT(Z359)</f>
        <v>7.6500602387846728</v>
      </c>
      <c r="AB359" s="6">
        <f t="shared" ref="AB359:AB361" si="464">(1.96*AA359)</f>
        <v>14.994118068017958</v>
      </c>
      <c r="AC359" s="14">
        <f t="shared" si="427"/>
        <v>3.3435479079116898E-2</v>
      </c>
      <c r="AE359" s="17"/>
      <c r="AF359" s="17"/>
    </row>
    <row r="360" spans="1:32" x14ac:dyDescent="0.3">
      <c r="A360" t="str">
        <f>'rockfish release'!A359</f>
        <v>SE</v>
      </c>
      <c r="B360">
        <f>'rockfish release'!B359</f>
        <v>2020</v>
      </c>
      <c r="C360" t="str">
        <f>'rockfish release'!C359</f>
        <v>EWYKT</v>
      </c>
      <c r="D360">
        <f>'rockfish release'!D359</f>
        <v>1131</v>
      </c>
      <c r="E360">
        <v>367</v>
      </c>
      <c r="F360">
        <v>102</v>
      </c>
      <c r="I360" s="13">
        <f t="shared" ref="I360:I361" si="465">F360</f>
        <v>102</v>
      </c>
      <c r="J360">
        <f t="shared" ref="J360:J361" si="466">(E360^2)*H360</f>
        <v>0</v>
      </c>
      <c r="K360">
        <f t="shared" ref="K360:K361" si="467">SQRT(J360)</f>
        <v>0</v>
      </c>
      <c r="L360" s="6">
        <f t="shared" ref="L360:L361" si="468">(1.96*K360)</f>
        <v>0</v>
      </c>
      <c r="N360" s="2">
        <f>'rockfish release'!O359</f>
        <v>1396.475884244373</v>
      </c>
      <c r="O360">
        <f>'rockfish release'!P359</f>
        <v>3767077.26261531</v>
      </c>
      <c r="P360" s="50">
        <v>1.5193143395510001E-2</v>
      </c>
      <c r="Q360" s="50">
        <v>2.38314871019496E-4</v>
      </c>
      <c r="T360" s="13">
        <f t="shared" si="458"/>
        <v>21.216858357696385</v>
      </c>
      <c r="U360" s="14">
        <f t="shared" si="426"/>
        <v>2232.059556494296</v>
      </c>
      <c r="V360">
        <f t="shared" si="459"/>
        <v>47.244677546727907</v>
      </c>
      <c r="W360" s="6">
        <f t="shared" si="460"/>
        <v>92.599567991586696</v>
      </c>
      <c r="Y360" s="13">
        <f t="shared" si="461"/>
        <v>123.21685835769638</v>
      </c>
      <c r="Z360">
        <f t="shared" si="462"/>
        <v>2232.059556494296</v>
      </c>
      <c r="AA360">
        <f t="shared" si="463"/>
        <v>47.244677546727907</v>
      </c>
      <c r="AB360" s="6">
        <f t="shared" si="464"/>
        <v>92.599567991586696</v>
      </c>
      <c r="AC360" s="14">
        <f t="shared" ref="AC360:AC361" si="469">AA360/Y360</f>
        <v>0.38342705841093139</v>
      </c>
      <c r="AE360" s="17"/>
      <c r="AF360" s="17"/>
    </row>
    <row r="361" spans="1:32" x14ac:dyDescent="0.3">
      <c r="A361" t="str">
        <f>'rockfish release'!A360</f>
        <v>SE</v>
      </c>
      <c r="B361">
        <f>'rockfish release'!B360</f>
        <v>2021</v>
      </c>
      <c r="C361" t="str">
        <f>'rockfish release'!C360</f>
        <v>EWYKT</v>
      </c>
      <c r="D361">
        <f>'rockfish release'!D360</f>
        <v>1454</v>
      </c>
      <c r="E361">
        <v>577</v>
      </c>
      <c r="F361">
        <v>149</v>
      </c>
      <c r="I361" s="13">
        <f t="shared" si="465"/>
        <v>149</v>
      </c>
      <c r="J361">
        <f t="shared" si="466"/>
        <v>0</v>
      </c>
      <c r="K361">
        <f t="shared" si="467"/>
        <v>0</v>
      </c>
      <c r="L361" s="6">
        <f t="shared" si="468"/>
        <v>0</v>
      </c>
      <c r="N361" s="2">
        <f>'rockfish release'!O360</f>
        <v>747.7879269261316</v>
      </c>
      <c r="O361">
        <f>'rockfish release'!P360</f>
        <v>641624.81516238826</v>
      </c>
      <c r="P361" s="50">
        <v>1.5193143395510001E-2</v>
      </c>
      <c r="Q361" s="50">
        <v>2.38314871019496E-4</v>
      </c>
      <c r="T361" s="13">
        <f t="shared" si="458"/>
        <v>11.361249203219872</v>
      </c>
      <c r="U361" s="14">
        <f t="shared" si="426"/>
        <v>434.27854797638395</v>
      </c>
      <c r="V361">
        <f t="shared" si="459"/>
        <v>20.839350949019117</v>
      </c>
      <c r="W361" s="6">
        <f t="shared" si="460"/>
        <v>40.845127860077469</v>
      </c>
      <c r="Y361" s="13">
        <f t="shared" si="461"/>
        <v>160.36124920321987</v>
      </c>
      <c r="Z361">
        <f t="shared" si="462"/>
        <v>434.27854797638395</v>
      </c>
      <c r="AA361">
        <f t="shared" si="463"/>
        <v>20.839350949019117</v>
      </c>
      <c r="AB361" s="6">
        <f t="shared" si="464"/>
        <v>40.845127860077469</v>
      </c>
      <c r="AC361" s="14">
        <f t="shared" si="469"/>
        <v>0.12995253561918926</v>
      </c>
    </row>
    <row r="362" spans="1:32" x14ac:dyDescent="0.3">
      <c r="A362" t="s">
        <v>148</v>
      </c>
      <c r="B362">
        <v>2022</v>
      </c>
      <c r="C362" t="str">
        <f>'rockfish release'!C361</f>
        <v>EWYKT</v>
      </c>
      <c r="D362">
        <f>'rockfish release'!D361</f>
        <v>1444</v>
      </c>
      <c r="E362">
        <v>671</v>
      </c>
      <c r="F362">
        <v>218</v>
      </c>
      <c r="I362" s="13">
        <f t="shared" ref="I362" si="470">F362</f>
        <v>218</v>
      </c>
      <c r="J362">
        <f t="shared" ref="J362" si="471">(E362^2)*H362</f>
        <v>0</v>
      </c>
      <c r="L362" s="6">
        <f t="shared" ref="L362" si="472">(1.96*K362)</f>
        <v>0</v>
      </c>
      <c r="N362" s="2">
        <f>'rockfish release'!O361</f>
        <v>485.06197183098584</v>
      </c>
      <c r="O362">
        <f>'rockfish release'!P361</f>
        <v>2457066.7825371064</v>
      </c>
      <c r="P362" s="50">
        <v>1.5193143395510001E-2</v>
      </c>
      <c r="Q362" s="50">
        <v>2.38314871019496E-4</v>
      </c>
      <c r="T362" s="13">
        <f t="shared" ref="T362" si="473">N362*P362</f>
        <v>7.3696160937370001</v>
      </c>
      <c r="U362" s="14">
        <f t="shared" si="426"/>
        <v>1208.7961676055315</v>
      </c>
      <c r="V362">
        <f t="shared" ref="V362" si="474">SQRT(U362)</f>
        <v>34.767746081757032</v>
      </c>
      <c r="W362" s="6">
        <f t="shared" ref="W362" si="475">(1.96*V362)</f>
        <v>68.144782320243777</v>
      </c>
      <c r="Y362" s="13">
        <f t="shared" ref="Y362" si="476">T362+I362</f>
        <v>225.36961609373699</v>
      </c>
      <c r="Z362">
        <f t="shared" ref="Z362" si="477">U362+J362</f>
        <v>1208.7961676055315</v>
      </c>
      <c r="AA362">
        <f t="shared" ref="AA362" si="478">SQRT(Z362)</f>
        <v>34.767746081757032</v>
      </c>
      <c r="AB362" s="6">
        <f t="shared" ref="AB362" si="479">(1.96*AA362)</f>
        <v>68.144782320243777</v>
      </c>
      <c r="AC362" s="14">
        <f t="shared" ref="AC362" si="480">AA362/Y362</f>
        <v>0.15426989087693274</v>
      </c>
    </row>
    <row r="363" spans="1:32" x14ac:dyDescent="0.3">
      <c r="L363" s="6"/>
      <c r="N363" s="2"/>
      <c r="V363"/>
      <c r="W363" s="6"/>
      <c r="AB363" s="6"/>
    </row>
    <row r="364" spans="1:32" x14ac:dyDescent="0.3">
      <c r="L364" s="6"/>
      <c r="N364" s="2"/>
      <c r="V364"/>
      <c r="W364" s="6"/>
      <c r="AB364" s="6"/>
    </row>
    <row r="365" spans="1:32" x14ac:dyDescent="0.3">
      <c r="L365" s="6"/>
      <c r="N365" s="2"/>
      <c r="V365"/>
      <c r="W365" s="6"/>
      <c r="AB365" s="6"/>
    </row>
    <row r="366" spans="1:32" x14ac:dyDescent="0.3">
      <c r="L366" s="6"/>
      <c r="N366" s="2"/>
      <c r="V366"/>
      <c r="W366" s="6"/>
      <c r="AB366" s="6"/>
    </row>
    <row r="367" spans="1:32" x14ac:dyDescent="0.3">
      <c r="L367" s="6"/>
      <c r="N367" s="2"/>
      <c r="V367"/>
      <c r="W367" s="6"/>
      <c r="AB367" s="6"/>
    </row>
    <row r="368" spans="1:32" x14ac:dyDescent="0.3">
      <c r="L368" s="6"/>
      <c r="N368" s="2"/>
      <c r="V368"/>
      <c r="W368" s="6"/>
      <c r="AB368" s="6"/>
    </row>
    <row r="369" spans="12:28" x14ac:dyDescent="0.3">
      <c r="L369" s="6"/>
      <c r="N369" s="2"/>
      <c r="V369"/>
      <c r="W369" s="6"/>
      <c r="AB369" s="6"/>
    </row>
    <row r="370" spans="12:28" x14ac:dyDescent="0.3">
      <c r="L370" s="6"/>
      <c r="N370" s="2"/>
      <c r="V370"/>
      <c r="W370" s="6"/>
      <c r="AB370" s="6"/>
    </row>
    <row r="371" spans="12:28" x14ac:dyDescent="0.3">
      <c r="L371" s="6"/>
      <c r="N371" s="2"/>
      <c r="V371"/>
      <c r="W371" s="6"/>
      <c r="AB371" s="6"/>
    </row>
    <row r="372" spans="12:28" x14ac:dyDescent="0.3">
      <c r="L372" s="6"/>
      <c r="N372" s="2"/>
      <c r="V372"/>
      <c r="W372" s="6"/>
      <c r="AB372" s="6"/>
    </row>
    <row r="373" spans="12:28" x14ac:dyDescent="0.3">
      <c r="L373" s="6"/>
      <c r="N373" s="2"/>
      <c r="V373"/>
      <c r="W373" s="6"/>
      <c r="AB373" s="6"/>
    </row>
  </sheetData>
  <mergeCells count="6">
    <mergeCell ref="Y1:AB1"/>
    <mergeCell ref="A1:A2"/>
    <mergeCell ref="B1:B2"/>
    <mergeCell ref="C1:C2"/>
    <mergeCell ref="D1:L1"/>
    <mergeCell ref="N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E384-5DC1-47C1-85C7-EAFE9CB63710}">
  <dimension ref="A1:AN89"/>
  <sheetViews>
    <sheetView topLeftCell="A58" zoomScale="140" zoomScaleNormal="140" workbookViewId="0">
      <selection activeCell="X86" sqref="X86"/>
    </sheetView>
  </sheetViews>
  <sheetFormatPr defaultRowHeight="14.4" x14ac:dyDescent="0.3"/>
  <sheetData>
    <row r="1" spans="1:32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x14ac:dyDescent="0.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x14ac:dyDescent="0.3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x14ac:dyDescent="0.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x14ac:dyDescent="0.3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x14ac:dyDescent="0.3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x14ac:dyDescent="0.3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x14ac:dyDescent="0.3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x14ac:dyDescent="0.3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x14ac:dyDescent="0.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x14ac:dyDescent="0.3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x14ac:dyDescent="0.3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 x14ac:dyDescent="0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x14ac:dyDescent="0.3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 x14ac:dyDescent="0.3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 x14ac:dyDescent="0.3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 x14ac:dyDescent="0.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x14ac:dyDescent="0.3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 x14ac:dyDescent="0.3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x14ac:dyDescent="0.3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 x14ac:dyDescent="0.3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40" x14ac:dyDescent="0.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40" x14ac:dyDescent="0.3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40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</row>
    <row r="36" spans="1:40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spans="1:40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:40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:40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:40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:40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:40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5" spans="1:40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40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40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40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40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</row>
    <row r="60" spans="1:40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</row>
    <row r="61" spans="1:40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</row>
    <row r="62" spans="1:40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</row>
    <row r="63" spans="1:40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</row>
    <row r="64" spans="1:40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</row>
    <row r="65" spans="1:32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</row>
    <row r="66" spans="1:32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</row>
    <row r="67" spans="1:32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</row>
    <row r="68" spans="1:32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</row>
    <row r="69" spans="1:32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</row>
    <row r="70" spans="1:32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</row>
    <row r="71" spans="1:32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</row>
    <row r="72" spans="1:32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</row>
    <row r="73" spans="1:32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</row>
    <row r="74" spans="1:32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</row>
    <row r="75" spans="1:32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</row>
    <row r="76" spans="1:32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</row>
    <row r="77" spans="1:32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</row>
    <row r="78" spans="1:32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</row>
    <row r="79" spans="1:32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</row>
    <row r="80" spans="1:32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</row>
    <row r="81" spans="1:32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</row>
    <row r="82" spans="1:32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</row>
    <row r="83" spans="1:32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</row>
    <row r="84" spans="1:32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</row>
    <row r="85" spans="1:32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2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2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2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</row>
    <row r="89" spans="1:32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F69F-B834-422D-AFC2-E44727A4F0A0}">
  <sheetPr>
    <tabColor theme="9"/>
  </sheetPr>
  <dimension ref="A1:AD364"/>
  <sheetViews>
    <sheetView zoomScale="80" zoomScaleNormal="80" workbookViewId="0">
      <pane ySplit="2" topLeftCell="A318" activePane="bottomLeft" state="frozen"/>
      <selection pane="bottomLeft" activeCell="R210" sqref="R210:R353"/>
    </sheetView>
  </sheetViews>
  <sheetFormatPr defaultRowHeight="14.4" x14ac:dyDescent="0.3"/>
  <cols>
    <col min="3" max="3" width="14.88671875" customWidth="1"/>
    <col min="4" max="4" width="14" customWidth="1"/>
    <col min="7" max="7" width="12" bestFit="1" customWidth="1"/>
    <col min="8" max="8" width="9.5546875" style="13" bestFit="1" customWidth="1"/>
    <col min="9" max="9" width="11.33203125" customWidth="1"/>
    <col min="10" max="10" width="9.109375" hidden="1" customWidth="1"/>
    <col min="11" max="11" width="12.88671875" hidden="1" customWidth="1"/>
    <col min="12" max="12" width="1.6640625" customWidth="1"/>
    <col min="16" max="16" width="12.33203125" bestFit="1" customWidth="1"/>
    <col min="17" max="17" width="10.5546875" style="13" bestFit="1" customWidth="1"/>
    <col min="18" max="18" width="12.88671875" customWidth="1"/>
    <col min="19" max="19" width="0.109375" style="4" customWidth="1"/>
    <col min="20" max="20" width="9.109375" style="4" hidden="1" customWidth="1"/>
    <col min="21" max="21" width="14.5546875" customWidth="1"/>
    <col min="22" max="22" width="10.5546875" style="13" bestFit="1" customWidth="1"/>
    <col min="23" max="23" width="9.109375" customWidth="1"/>
    <col min="24" max="24" width="12.44140625" bestFit="1" customWidth="1"/>
    <col min="25" max="25" width="8.44140625" bestFit="1" customWidth="1"/>
  </cols>
  <sheetData>
    <row r="1" spans="1:30" x14ac:dyDescent="0.3">
      <c r="A1" s="84" t="str">
        <f>'rockfish release'!A1</f>
        <v>Region</v>
      </c>
      <c r="B1" s="84" t="str">
        <f>'rockfish release'!B1</f>
        <v>year</v>
      </c>
      <c r="C1" s="84" t="str">
        <f>'rockfish release'!C1</f>
        <v>RptArea</v>
      </c>
      <c r="D1" s="83" t="s">
        <v>9</v>
      </c>
      <c r="E1" s="83"/>
      <c r="F1" s="83"/>
      <c r="G1" s="83"/>
      <c r="H1" s="83"/>
      <c r="I1" s="83"/>
      <c r="J1" s="83"/>
      <c r="K1" s="83"/>
      <c r="M1" s="83" t="s">
        <v>10</v>
      </c>
      <c r="N1" s="83"/>
      <c r="O1" s="83"/>
      <c r="P1" s="83"/>
      <c r="Q1" s="83"/>
      <c r="R1" s="83"/>
      <c r="S1" s="9"/>
      <c r="T1" s="9"/>
      <c r="V1" s="83" t="s">
        <v>22</v>
      </c>
      <c r="W1" s="83"/>
      <c r="X1" s="83"/>
      <c r="Y1" s="83"/>
    </row>
    <row r="2" spans="1:30" s="3" customFormat="1" ht="101.25" customHeight="1" x14ac:dyDescent="0.35">
      <c r="A2" s="84"/>
      <c r="B2" s="84"/>
      <c r="C2" s="84"/>
      <c r="D2" s="3" t="s">
        <v>98</v>
      </c>
      <c r="E2" s="3" t="s">
        <v>99</v>
      </c>
      <c r="F2" s="3" t="s">
        <v>127</v>
      </c>
      <c r="G2" s="3" t="s">
        <v>128</v>
      </c>
      <c r="H2" s="8" t="s">
        <v>129</v>
      </c>
      <c r="I2" s="3" t="s">
        <v>130</v>
      </c>
      <c r="J2" s="3" t="s">
        <v>11</v>
      </c>
      <c r="K2" s="3" t="s">
        <v>17</v>
      </c>
      <c r="M2" s="3" t="s">
        <v>125</v>
      </c>
      <c r="N2" s="3" t="s">
        <v>126</v>
      </c>
      <c r="O2" s="3" t="s">
        <v>131</v>
      </c>
      <c r="P2" s="3" t="s">
        <v>132</v>
      </c>
      <c r="Q2" s="15" t="s">
        <v>133</v>
      </c>
      <c r="R2" s="3" t="s">
        <v>134</v>
      </c>
      <c r="S2" s="3" t="s">
        <v>18</v>
      </c>
      <c r="T2" s="3" t="s">
        <v>19</v>
      </c>
      <c r="V2" s="12" t="s">
        <v>135</v>
      </c>
      <c r="W2" s="3" t="s">
        <v>136</v>
      </c>
      <c r="X2" s="3" t="s">
        <v>20</v>
      </c>
      <c r="Y2" s="3" t="s">
        <v>21</v>
      </c>
    </row>
    <row r="3" spans="1:30" x14ac:dyDescent="0.3">
      <c r="A3" t="str">
        <f>'rockfish release'!A2</f>
        <v>SC</v>
      </c>
      <c r="B3">
        <f>'rockfish release'!B2</f>
        <v>1999</v>
      </c>
      <c r="C3" t="str">
        <f>'rockfish release'!C2</f>
        <v>AFOGNAK</v>
      </c>
      <c r="D3">
        <f>'rockfish release'!D2</f>
        <v>770</v>
      </c>
      <c r="E3">
        <f>'YE release'!E3</f>
        <v>2</v>
      </c>
      <c r="F3" s="30"/>
      <c r="G3" s="31"/>
      <c r="H3" s="13">
        <f t="shared" ref="H3:H9" si="0">E3*F3</f>
        <v>0</v>
      </c>
      <c r="I3">
        <f t="shared" ref="I3:I9" si="1">(E3^2)*G3</f>
        <v>0</v>
      </c>
      <c r="J3">
        <f>SQRT(I3)</f>
        <v>0</v>
      </c>
      <c r="K3" s="6">
        <f>(1.96*J3)</f>
        <v>0</v>
      </c>
      <c r="M3" s="2">
        <f>'rockfish release'!O2</f>
        <v>411.55200774024797</v>
      </c>
      <c r="N3">
        <f>'rockfish release'!P2</f>
        <v>129118.93437544322</v>
      </c>
      <c r="Q3" s="13">
        <f t="shared" ref="Q3" si="2">M3*O3</f>
        <v>0</v>
      </c>
      <c r="R3" s="14">
        <f t="shared" ref="R3" si="3">(M3^2)*P3+(O3^2)*N3-(P3*N3)</f>
        <v>0</v>
      </c>
      <c r="S3">
        <f>SQRT(R3)</f>
        <v>0</v>
      </c>
      <c r="T3" s="6">
        <f>(1.96*S3)</f>
        <v>0</v>
      </c>
      <c r="V3" s="13">
        <f t="shared" ref="V3:V22" si="4">Q3+H3</f>
        <v>0</v>
      </c>
      <c r="W3">
        <f t="shared" ref="W3:W22" si="5">R3+I3</f>
        <v>0</v>
      </c>
      <c r="X3">
        <f>SQRT(W3)</f>
        <v>0</v>
      </c>
      <c r="Y3" s="6">
        <f>(1.96*X3)</f>
        <v>0</v>
      </c>
      <c r="AD3" s="30" t="s">
        <v>53</v>
      </c>
    </row>
    <row r="4" spans="1:30" x14ac:dyDescent="0.3">
      <c r="A4" t="str">
        <f>'rockfish release'!A3</f>
        <v>SC</v>
      </c>
      <c r="B4">
        <f>'rockfish release'!B3</f>
        <v>2000</v>
      </c>
      <c r="C4" t="str">
        <f>'rockfish release'!C3</f>
        <v>AFOGNAK</v>
      </c>
      <c r="D4">
        <f>'rockfish release'!D3</f>
        <v>2000</v>
      </c>
      <c r="E4">
        <f>'YE release'!E4</f>
        <v>51</v>
      </c>
      <c r="F4" s="30"/>
      <c r="G4" s="31"/>
      <c r="H4" s="13">
        <f t="shared" si="0"/>
        <v>0</v>
      </c>
      <c r="I4">
        <f t="shared" si="1"/>
        <v>0</v>
      </c>
      <c r="J4">
        <f t="shared" ref="J4:J73" si="6">SQRT(I4)</f>
        <v>0</v>
      </c>
      <c r="K4" s="6">
        <f t="shared" ref="K4:K73" si="7">(1.96*J4)</f>
        <v>0</v>
      </c>
      <c r="M4" s="2">
        <f>'rockfish release'!O3</f>
        <v>1068.9662538707739</v>
      </c>
      <c r="N4">
        <f>'rockfish release'!P3</f>
        <v>871100.92343021231</v>
      </c>
      <c r="Q4" s="13">
        <f t="shared" ref="Q4:Q22" si="8">M4*O4</f>
        <v>0</v>
      </c>
      <c r="R4" s="14">
        <f t="shared" ref="R4:R22" si="9">(M4^2)*P4+(O4^2)*N4-(P4*N4)</f>
        <v>0</v>
      </c>
      <c r="S4">
        <f t="shared" ref="S4:S73" si="10">SQRT(R4)</f>
        <v>0</v>
      </c>
      <c r="T4" s="6">
        <f t="shared" ref="T4:T73" si="11">(1.96*S4)</f>
        <v>0</v>
      </c>
      <c r="V4" s="13">
        <f t="shared" si="4"/>
        <v>0</v>
      </c>
      <c r="W4">
        <f t="shared" si="5"/>
        <v>0</v>
      </c>
      <c r="X4">
        <f t="shared" ref="X4:X73" si="12">SQRT(W4)</f>
        <v>0</v>
      </c>
      <c r="Y4" s="6">
        <f t="shared" ref="Y4:Y73" si="13">(1.96*X4)</f>
        <v>0</v>
      </c>
    </row>
    <row r="5" spans="1:30" x14ac:dyDescent="0.3">
      <c r="A5" t="str">
        <f>'rockfish release'!A4</f>
        <v>SC</v>
      </c>
      <c r="B5">
        <f>'rockfish release'!B4</f>
        <v>2001</v>
      </c>
      <c r="C5" t="str">
        <f>'rockfish release'!C4</f>
        <v>AFOGNAK</v>
      </c>
      <c r="D5">
        <f>'rockfish release'!D4</f>
        <v>910</v>
      </c>
      <c r="E5">
        <f>'YE release'!E5</f>
        <v>57</v>
      </c>
      <c r="F5" s="30"/>
      <c r="G5" s="31"/>
      <c r="H5" s="13">
        <f t="shared" si="0"/>
        <v>0</v>
      </c>
      <c r="I5">
        <f t="shared" si="1"/>
        <v>0</v>
      </c>
      <c r="J5">
        <f t="shared" si="6"/>
        <v>0</v>
      </c>
      <c r="K5" s="6">
        <f t="shared" si="7"/>
        <v>0</v>
      </c>
      <c r="M5" s="2">
        <f>'rockfish release'!O4</f>
        <v>486.37964551120217</v>
      </c>
      <c r="N5">
        <f>'rockfish release'!P4</f>
        <v>180339.66867313968</v>
      </c>
      <c r="Q5" s="13">
        <f t="shared" si="8"/>
        <v>0</v>
      </c>
      <c r="R5" s="14">
        <f t="shared" si="9"/>
        <v>0</v>
      </c>
      <c r="S5">
        <f t="shared" si="10"/>
        <v>0</v>
      </c>
      <c r="T5" s="6">
        <f t="shared" si="11"/>
        <v>0</v>
      </c>
      <c r="V5" s="13">
        <f t="shared" si="4"/>
        <v>0</v>
      </c>
      <c r="W5">
        <f t="shared" si="5"/>
        <v>0</v>
      </c>
      <c r="X5">
        <f t="shared" si="12"/>
        <v>0</v>
      </c>
      <c r="Y5" s="6">
        <f t="shared" si="13"/>
        <v>0</v>
      </c>
    </row>
    <row r="6" spans="1:30" x14ac:dyDescent="0.3">
      <c r="A6" t="str">
        <f>'rockfish release'!A5</f>
        <v>SC</v>
      </c>
      <c r="B6">
        <f>'rockfish release'!B5</f>
        <v>2002</v>
      </c>
      <c r="C6" t="str">
        <f>'rockfish release'!C5</f>
        <v>AFOGNAK</v>
      </c>
      <c r="D6">
        <f>'rockfish release'!D5</f>
        <v>708</v>
      </c>
      <c r="E6">
        <f>'YE release'!E6</f>
        <v>12</v>
      </c>
      <c r="F6" s="30"/>
      <c r="G6" s="31"/>
      <c r="H6" s="13">
        <f t="shared" si="0"/>
        <v>0</v>
      </c>
      <c r="I6">
        <f t="shared" si="1"/>
        <v>0</v>
      </c>
      <c r="J6">
        <f t="shared" si="6"/>
        <v>0</v>
      </c>
      <c r="K6" s="6">
        <f t="shared" si="7"/>
        <v>0</v>
      </c>
      <c r="M6" s="2">
        <f>'rockfish release'!O5</f>
        <v>378.41405387025407</v>
      </c>
      <c r="N6">
        <f>'rockfish release'!P5</f>
        <v>109162.88332058047</v>
      </c>
      <c r="Q6" s="13">
        <f t="shared" si="8"/>
        <v>0</v>
      </c>
      <c r="R6" s="14">
        <f t="shared" si="9"/>
        <v>0</v>
      </c>
      <c r="S6">
        <f t="shared" si="10"/>
        <v>0</v>
      </c>
      <c r="T6" s="6">
        <f t="shared" si="11"/>
        <v>0</v>
      </c>
      <c r="V6" s="13">
        <f t="shared" si="4"/>
        <v>0</v>
      </c>
      <c r="W6">
        <f t="shared" si="5"/>
        <v>0</v>
      </c>
      <c r="X6">
        <f t="shared" si="12"/>
        <v>0</v>
      </c>
      <c r="Y6" s="6">
        <f t="shared" si="13"/>
        <v>0</v>
      </c>
    </row>
    <row r="7" spans="1:30" x14ac:dyDescent="0.3">
      <c r="A7" t="str">
        <f>'rockfish release'!A6</f>
        <v>SC</v>
      </c>
      <c r="B7">
        <f>'rockfish release'!B6</f>
        <v>2003</v>
      </c>
      <c r="C7" t="str">
        <f>'rockfish release'!C6</f>
        <v>AFOGNAK</v>
      </c>
      <c r="D7">
        <f>'rockfish release'!D6</f>
        <v>818</v>
      </c>
      <c r="E7">
        <f>'YE release'!E7</f>
        <v>42</v>
      </c>
      <c r="F7" s="30"/>
      <c r="G7" s="31"/>
      <c r="H7" s="13">
        <f t="shared" si="0"/>
        <v>0</v>
      </c>
      <c r="I7">
        <f t="shared" si="1"/>
        <v>0</v>
      </c>
      <c r="J7">
        <f t="shared" si="6"/>
        <v>0</v>
      </c>
      <c r="K7" s="6">
        <f t="shared" si="7"/>
        <v>0</v>
      </c>
      <c r="M7" s="2">
        <f>'rockfish release'!O6</f>
        <v>437.20719783314667</v>
      </c>
      <c r="N7">
        <f>'rockfish release'!P6</f>
        <v>145718.63357232933</v>
      </c>
      <c r="Q7" s="13">
        <f t="shared" si="8"/>
        <v>0</v>
      </c>
      <c r="R7" s="14">
        <f t="shared" si="9"/>
        <v>0</v>
      </c>
      <c r="S7">
        <f t="shared" si="10"/>
        <v>0</v>
      </c>
      <c r="T7" s="6">
        <f t="shared" si="11"/>
        <v>0</v>
      </c>
      <c r="V7" s="13">
        <f t="shared" si="4"/>
        <v>0</v>
      </c>
      <c r="W7">
        <f t="shared" si="5"/>
        <v>0</v>
      </c>
      <c r="X7">
        <f t="shared" si="12"/>
        <v>0</v>
      </c>
      <c r="Y7" s="6">
        <f t="shared" si="13"/>
        <v>0</v>
      </c>
    </row>
    <row r="8" spans="1:30" x14ac:dyDescent="0.3">
      <c r="A8" t="str">
        <f>'rockfish release'!A7</f>
        <v>SC</v>
      </c>
      <c r="B8">
        <f>'rockfish release'!B7</f>
        <v>2004</v>
      </c>
      <c r="C8" t="str">
        <f>'rockfish release'!C7</f>
        <v>AFOGNAK</v>
      </c>
      <c r="D8">
        <f>'rockfish release'!D7</f>
        <v>758</v>
      </c>
      <c r="E8">
        <f>'YE release'!E8</f>
        <v>117</v>
      </c>
      <c r="F8" s="30"/>
      <c r="G8" s="31"/>
      <c r="H8" s="13">
        <f t="shared" si="0"/>
        <v>0</v>
      </c>
      <c r="I8">
        <f t="shared" si="1"/>
        <v>0</v>
      </c>
      <c r="J8">
        <f t="shared" si="6"/>
        <v>0</v>
      </c>
      <c r="K8" s="6">
        <f t="shared" si="7"/>
        <v>0</v>
      </c>
      <c r="M8" s="2">
        <f>'rockfish release'!O7</f>
        <v>405.13821021702324</v>
      </c>
      <c r="N8">
        <f>'rockfish release'!P7</f>
        <v>125125.80774243911</v>
      </c>
      <c r="Q8" s="13">
        <f t="shared" si="8"/>
        <v>0</v>
      </c>
      <c r="R8" s="14">
        <f t="shared" si="9"/>
        <v>0</v>
      </c>
      <c r="S8">
        <f t="shared" si="10"/>
        <v>0</v>
      </c>
      <c r="T8" s="6">
        <f t="shared" si="11"/>
        <v>0</v>
      </c>
      <c r="V8" s="13">
        <f t="shared" si="4"/>
        <v>0</v>
      </c>
      <c r="W8">
        <f t="shared" si="5"/>
        <v>0</v>
      </c>
      <c r="X8">
        <f t="shared" si="12"/>
        <v>0</v>
      </c>
      <c r="Y8" s="6">
        <f t="shared" si="13"/>
        <v>0</v>
      </c>
    </row>
    <row r="9" spans="1:30" x14ac:dyDescent="0.3">
      <c r="A9" t="str">
        <f>'rockfish release'!A8</f>
        <v>SC</v>
      </c>
      <c r="B9">
        <f>'rockfish release'!B8</f>
        <v>2005</v>
      </c>
      <c r="C9" t="str">
        <f>'rockfish release'!C8</f>
        <v>AFOGNAK</v>
      </c>
      <c r="D9">
        <f>'rockfish release'!D8</f>
        <v>1426</v>
      </c>
      <c r="E9">
        <f>'YE release'!E9</f>
        <v>51</v>
      </c>
      <c r="F9" s="30"/>
      <c r="G9" s="31"/>
      <c r="H9" s="13">
        <f t="shared" si="0"/>
        <v>0</v>
      </c>
      <c r="I9">
        <f t="shared" si="1"/>
        <v>0</v>
      </c>
      <c r="J9">
        <f t="shared" si="6"/>
        <v>0</v>
      </c>
      <c r="K9" s="6">
        <f t="shared" si="7"/>
        <v>0</v>
      </c>
      <c r="M9" s="2">
        <f>'rockfish release'!O8</f>
        <v>762.17293900986169</v>
      </c>
      <c r="N9">
        <f>'rockfish release'!P8</f>
        <v>442840.70534329361</v>
      </c>
      <c r="Q9" s="13">
        <f t="shared" si="8"/>
        <v>0</v>
      </c>
      <c r="R9" s="14">
        <f t="shared" si="9"/>
        <v>0</v>
      </c>
      <c r="S9">
        <f t="shared" si="10"/>
        <v>0</v>
      </c>
      <c r="T9" s="6">
        <f t="shared" si="11"/>
        <v>0</v>
      </c>
      <c r="V9" s="13">
        <f t="shared" si="4"/>
        <v>0</v>
      </c>
      <c r="W9">
        <f t="shared" si="5"/>
        <v>0</v>
      </c>
      <c r="X9">
        <f t="shared" si="12"/>
        <v>0</v>
      </c>
      <c r="Y9" s="6">
        <f t="shared" si="13"/>
        <v>0</v>
      </c>
    </row>
    <row r="10" spans="1:30" x14ac:dyDescent="0.3">
      <c r="A10" t="str">
        <f>'rockfish release'!A9</f>
        <v>SC</v>
      </c>
      <c r="B10">
        <f>'rockfish release'!B9</f>
        <v>2006</v>
      </c>
      <c r="C10" t="str">
        <f>'rockfish release'!C9</f>
        <v>AFOGNAK</v>
      </c>
      <c r="D10">
        <f>'rockfish release'!D9</f>
        <v>842</v>
      </c>
      <c r="E10">
        <f>'YE release'!E10</f>
        <v>36</v>
      </c>
      <c r="F10" s="30"/>
      <c r="G10" s="31"/>
      <c r="H10" s="13">
        <f t="shared" ref="H10:H22" si="14">E10*F10</f>
        <v>0</v>
      </c>
      <c r="I10">
        <f t="shared" ref="I10:I22" si="15">(E10^2)*G10</f>
        <v>0</v>
      </c>
      <c r="J10">
        <f t="shared" si="6"/>
        <v>0</v>
      </c>
      <c r="K10" s="6">
        <f t="shared" si="7"/>
        <v>0</v>
      </c>
      <c r="M10" s="2">
        <f>'rockfish release'!O9</f>
        <v>450.0347928795959</v>
      </c>
      <c r="N10">
        <f>'rockfish release'!P9</f>
        <v>154394.79876969426</v>
      </c>
      <c r="Q10" s="13">
        <f t="shared" si="8"/>
        <v>0</v>
      </c>
      <c r="R10" s="14">
        <f t="shared" si="9"/>
        <v>0</v>
      </c>
      <c r="S10">
        <f t="shared" si="10"/>
        <v>0</v>
      </c>
      <c r="T10" s="6">
        <f t="shared" si="11"/>
        <v>0</v>
      </c>
      <c r="V10" s="13">
        <f t="shared" si="4"/>
        <v>0</v>
      </c>
      <c r="W10">
        <f t="shared" si="5"/>
        <v>0</v>
      </c>
      <c r="X10">
        <f t="shared" si="12"/>
        <v>0</v>
      </c>
      <c r="Y10" s="6">
        <f t="shared" si="13"/>
        <v>0</v>
      </c>
    </row>
    <row r="11" spans="1:30" x14ac:dyDescent="0.3">
      <c r="A11" t="str">
        <f>'rockfish release'!A10</f>
        <v>SC</v>
      </c>
      <c r="B11">
        <f>'rockfish release'!B10</f>
        <v>2007</v>
      </c>
      <c r="C11" t="str">
        <f>'rockfish release'!C10</f>
        <v>AFOGNAK</v>
      </c>
      <c r="D11">
        <f>'rockfish release'!D10</f>
        <v>2835</v>
      </c>
      <c r="E11">
        <f>'YE release'!E11</f>
        <v>76</v>
      </c>
      <c r="H11" s="13">
        <f t="shared" si="14"/>
        <v>0</v>
      </c>
      <c r="I11">
        <f t="shared" si="15"/>
        <v>0</v>
      </c>
      <c r="J11">
        <f t="shared" si="6"/>
        <v>0</v>
      </c>
      <c r="K11" s="6">
        <f t="shared" si="7"/>
        <v>0</v>
      </c>
      <c r="M11" s="2">
        <f>'rockfish release'!O10</f>
        <v>1515.2596648618219</v>
      </c>
      <c r="N11">
        <f>'rockfish release'!P10</f>
        <v>1750308.529829097</v>
      </c>
      <c r="Q11" s="13">
        <f t="shared" si="8"/>
        <v>0</v>
      </c>
      <c r="R11" s="14">
        <f t="shared" si="9"/>
        <v>0</v>
      </c>
      <c r="S11">
        <f t="shared" si="10"/>
        <v>0</v>
      </c>
      <c r="T11" s="6">
        <f t="shared" si="11"/>
        <v>0</v>
      </c>
      <c r="V11" s="13">
        <f t="shared" si="4"/>
        <v>0</v>
      </c>
      <c r="W11">
        <f t="shared" si="5"/>
        <v>0</v>
      </c>
      <c r="X11">
        <f t="shared" si="12"/>
        <v>0</v>
      </c>
      <c r="Y11" s="6">
        <f t="shared" si="13"/>
        <v>0</v>
      </c>
    </row>
    <row r="12" spans="1:30" x14ac:dyDescent="0.3">
      <c r="A12" t="str">
        <f>'rockfish release'!A11</f>
        <v>SC</v>
      </c>
      <c r="B12">
        <f>'rockfish release'!B11</f>
        <v>2008</v>
      </c>
      <c r="C12" t="str">
        <f>'rockfish release'!C11</f>
        <v>AFOGNAK</v>
      </c>
      <c r="D12">
        <f>'rockfish release'!D11</f>
        <v>1487</v>
      </c>
      <c r="E12">
        <f>'YE release'!E12</f>
        <v>38</v>
      </c>
      <c r="H12" s="13">
        <f t="shared" si="14"/>
        <v>0</v>
      </c>
      <c r="I12">
        <f t="shared" si="15"/>
        <v>0</v>
      </c>
      <c r="J12">
        <f t="shared" si="6"/>
        <v>0</v>
      </c>
      <c r="K12" s="6">
        <f t="shared" si="7"/>
        <v>0</v>
      </c>
      <c r="M12" s="2">
        <f>'rockfish release'!O11</f>
        <v>794.77640975292024</v>
      </c>
      <c r="N12">
        <f>'rockfish release'!P11</f>
        <v>481537.83944006474</v>
      </c>
      <c r="Q12" s="13">
        <f t="shared" si="8"/>
        <v>0</v>
      </c>
      <c r="R12" s="14">
        <f t="shared" si="9"/>
        <v>0</v>
      </c>
      <c r="S12">
        <f t="shared" si="10"/>
        <v>0</v>
      </c>
      <c r="T12" s="6">
        <f t="shared" si="11"/>
        <v>0</v>
      </c>
      <c r="V12" s="13">
        <f t="shared" si="4"/>
        <v>0</v>
      </c>
      <c r="W12">
        <f t="shared" si="5"/>
        <v>0</v>
      </c>
      <c r="X12">
        <f t="shared" si="12"/>
        <v>0</v>
      </c>
      <c r="Y12" s="6">
        <f t="shared" si="13"/>
        <v>0</v>
      </c>
    </row>
    <row r="13" spans="1:30" x14ac:dyDescent="0.3">
      <c r="A13" t="str">
        <f>'rockfish release'!A12</f>
        <v>SC</v>
      </c>
      <c r="B13">
        <f>'rockfish release'!B12</f>
        <v>2009</v>
      </c>
      <c r="C13" t="str">
        <f>'rockfish release'!C12</f>
        <v>AFOGNAK</v>
      </c>
      <c r="D13">
        <f>'rockfish release'!D12</f>
        <v>1564</v>
      </c>
      <c r="E13">
        <f>'YE release'!E13</f>
        <v>42</v>
      </c>
      <c r="H13" s="13">
        <f t="shared" si="14"/>
        <v>0</v>
      </c>
      <c r="I13">
        <f t="shared" si="15"/>
        <v>0</v>
      </c>
      <c r="J13">
        <f t="shared" si="6"/>
        <v>0</v>
      </c>
      <c r="K13" s="6">
        <f t="shared" si="7"/>
        <v>0</v>
      </c>
      <c r="M13" s="2">
        <f>'rockfish release'!O12</f>
        <v>835.93161052694541</v>
      </c>
      <c r="N13">
        <f>'rockfish release'!P12</f>
        <v>532699.12109973712</v>
      </c>
      <c r="Q13" s="13">
        <f t="shared" si="8"/>
        <v>0</v>
      </c>
      <c r="R13" s="14">
        <f t="shared" si="9"/>
        <v>0</v>
      </c>
      <c r="S13">
        <f t="shared" si="10"/>
        <v>0</v>
      </c>
      <c r="T13" s="6">
        <f t="shared" si="11"/>
        <v>0</v>
      </c>
      <c r="V13" s="13">
        <f t="shared" si="4"/>
        <v>0</v>
      </c>
      <c r="W13">
        <f t="shared" si="5"/>
        <v>0</v>
      </c>
      <c r="X13">
        <f t="shared" si="12"/>
        <v>0</v>
      </c>
      <c r="Y13" s="6">
        <f t="shared" si="13"/>
        <v>0</v>
      </c>
    </row>
    <row r="14" spans="1:30" x14ac:dyDescent="0.3">
      <c r="A14" t="str">
        <f>'rockfish release'!A13</f>
        <v>SC</v>
      </c>
      <c r="B14">
        <f>'rockfish release'!B13</f>
        <v>2010</v>
      </c>
      <c r="C14" t="str">
        <f>'rockfish release'!C13</f>
        <v>AFOGNAK</v>
      </c>
      <c r="D14">
        <f>'rockfish release'!D13</f>
        <v>1405</v>
      </c>
      <c r="E14">
        <f>'YE release'!E14</f>
        <v>178</v>
      </c>
      <c r="H14" s="13">
        <f t="shared" si="14"/>
        <v>0</v>
      </c>
      <c r="I14">
        <f t="shared" si="15"/>
        <v>0</v>
      </c>
      <c r="J14">
        <f t="shared" si="6"/>
        <v>0</v>
      </c>
      <c r="K14" s="6">
        <f t="shared" si="7"/>
        <v>0</v>
      </c>
      <c r="M14" s="2">
        <f>'rockfish release'!O13</f>
        <v>750.94879334421876</v>
      </c>
      <c r="N14">
        <f>'rockfish release'!P13</f>
        <v>429893.75009358121</v>
      </c>
      <c r="Q14" s="13">
        <f t="shared" si="8"/>
        <v>0</v>
      </c>
      <c r="R14" s="14">
        <f t="shared" si="9"/>
        <v>0</v>
      </c>
      <c r="S14">
        <f t="shared" si="10"/>
        <v>0</v>
      </c>
      <c r="T14" s="6">
        <f t="shared" si="11"/>
        <v>0</v>
      </c>
      <c r="V14" s="13">
        <f t="shared" si="4"/>
        <v>0</v>
      </c>
      <c r="W14">
        <f t="shared" si="5"/>
        <v>0</v>
      </c>
      <c r="X14">
        <f t="shared" si="12"/>
        <v>0</v>
      </c>
      <c r="Y14" s="6">
        <f t="shared" si="13"/>
        <v>0</v>
      </c>
    </row>
    <row r="15" spans="1:30" x14ac:dyDescent="0.3">
      <c r="A15" t="str">
        <f>'rockfish release'!A14</f>
        <v>SC</v>
      </c>
      <c r="B15">
        <f>'rockfish release'!B14</f>
        <v>2011</v>
      </c>
      <c r="C15" t="str">
        <f>'rockfish release'!C14</f>
        <v>AFOGNAK</v>
      </c>
      <c r="D15">
        <f>'rockfish release'!D14</f>
        <v>2417</v>
      </c>
      <c r="E15">
        <f>'YE release'!E15</f>
        <v>232</v>
      </c>
      <c r="H15" s="13">
        <f t="shared" si="14"/>
        <v>0</v>
      </c>
      <c r="I15">
        <f t="shared" si="15"/>
        <v>0</v>
      </c>
      <c r="J15">
        <f t="shared" si="6"/>
        <v>0</v>
      </c>
      <c r="K15" s="6">
        <f t="shared" si="7"/>
        <v>0</v>
      </c>
      <c r="M15" s="2">
        <f>'rockfish release'!O14</f>
        <v>2788.8461538461534</v>
      </c>
      <c r="N15">
        <f>'rockfish release'!P14</f>
        <v>11082356.88873749</v>
      </c>
      <c r="Q15" s="13">
        <f t="shared" si="8"/>
        <v>0</v>
      </c>
      <c r="R15" s="14">
        <f t="shared" si="9"/>
        <v>0</v>
      </c>
      <c r="S15">
        <f t="shared" si="10"/>
        <v>0</v>
      </c>
      <c r="T15" s="6">
        <f t="shared" si="11"/>
        <v>0</v>
      </c>
      <c r="V15" s="13">
        <f t="shared" si="4"/>
        <v>0</v>
      </c>
      <c r="W15">
        <f t="shared" si="5"/>
        <v>0</v>
      </c>
      <c r="X15">
        <f t="shared" si="12"/>
        <v>0</v>
      </c>
      <c r="Y15" s="6">
        <f t="shared" si="13"/>
        <v>0</v>
      </c>
    </row>
    <row r="16" spans="1:30" x14ac:dyDescent="0.3">
      <c r="A16" t="str">
        <f>'rockfish release'!A15</f>
        <v>SC</v>
      </c>
      <c r="B16">
        <f>'rockfish release'!B15</f>
        <v>2012</v>
      </c>
      <c r="C16" t="str">
        <f>'rockfish release'!C15</f>
        <v>AFOGNAK</v>
      </c>
      <c r="D16">
        <f>'rockfish release'!D15</f>
        <v>1340</v>
      </c>
      <c r="E16">
        <f>'YE release'!E16</f>
        <v>174</v>
      </c>
      <c r="H16" s="13">
        <f t="shared" si="14"/>
        <v>0</v>
      </c>
      <c r="I16">
        <f t="shared" si="15"/>
        <v>0</v>
      </c>
      <c r="J16">
        <f t="shared" si="6"/>
        <v>0</v>
      </c>
      <c r="K16" s="6">
        <f t="shared" si="7"/>
        <v>0</v>
      </c>
      <c r="M16" s="2">
        <f>'rockfish release'!O15</f>
        <v>723.99671052631584</v>
      </c>
      <c r="N16">
        <f>'rockfish release'!P15</f>
        <v>686590.42837578885</v>
      </c>
      <c r="Q16" s="13">
        <f t="shared" si="8"/>
        <v>0</v>
      </c>
      <c r="R16" s="14">
        <f t="shared" si="9"/>
        <v>0</v>
      </c>
      <c r="S16">
        <f t="shared" si="10"/>
        <v>0</v>
      </c>
      <c r="T16" s="6">
        <f t="shared" si="11"/>
        <v>0</v>
      </c>
      <c r="V16" s="13">
        <f t="shared" si="4"/>
        <v>0</v>
      </c>
      <c r="W16">
        <f t="shared" si="5"/>
        <v>0</v>
      </c>
      <c r="X16">
        <f t="shared" si="12"/>
        <v>0</v>
      </c>
      <c r="Y16" s="6">
        <f t="shared" si="13"/>
        <v>0</v>
      </c>
    </row>
    <row r="17" spans="1:25" x14ac:dyDescent="0.3">
      <c r="A17" t="str">
        <f>'rockfish release'!A16</f>
        <v>SC</v>
      </c>
      <c r="B17">
        <f>'rockfish release'!B16</f>
        <v>2013</v>
      </c>
      <c r="C17" t="str">
        <f>'rockfish release'!C16</f>
        <v>AFOGNAK</v>
      </c>
      <c r="D17">
        <f>'rockfish release'!D16</f>
        <v>1722</v>
      </c>
      <c r="E17">
        <f>'YE release'!E17</f>
        <v>179</v>
      </c>
      <c r="H17" s="13">
        <f t="shared" si="14"/>
        <v>0</v>
      </c>
      <c r="I17">
        <f t="shared" si="15"/>
        <v>0</v>
      </c>
      <c r="J17">
        <f t="shared" si="6"/>
        <v>0</v>
      </c>
      <c r="K17" s="6">
        <f t="shared" si="7"/>
        <v>0</v>
      </c>
      <c r="M17" s="2">
        <f>'rockfish release'!O16</f>
        <v>672.37786774628876</v>
      </c>
      <c r="N17">
        <f>'rockfish release'!P16</f>
        <v>639080.19897492125</v>
      </c>
      <c r="Q17" s="13">
        <f t="shared" si="8"/>
        <v>0</v>
      </c>
      <c r="R17" s="14">
        <f t="shared" si="9"/>
        <v>0</v>
      </c>
      <c r="S17">
        <f t="shared" si="10"/>
        <v>0</v>
      </c>
      <c r="T17" s="6">
        <f t="shared" si="11"/>
        <v>0</v>
      </c>
      <c r="V17" s="13">
        <f t="shared" si="4"/>
        <v>0</v>
      </c>
      <c r="W17">
        <f t="shared" si="5"/>
        <v>0</v>
      </c>
      <c r="X17">
        <f t="shared" si="12"/>
        <v>0</v>
      </c>
      <c r="Y17" s="6">
        <f t="shared" si="13"/>
        <v>0</v>
      </c>
    </row>
    <row r="18" spans="1:25" x14ac:dyDescent="0.3">
      <c r="A18" t="str">
        <f>'rockfish release'!A17</f>
        <v>SC</v>
      </c>
      <c r="B18">
        <f>'rockfish release'!B17</f>
        <v>2014</v>
      </c>
      <c r="C18" t="str">
        <f>'rockfish release'!C17</f>
        <v>AFOGNAK</v>
      </c>
      <c r="D18">
        <f>'rockfish release'!D17</f>
        <v>2290</v>
      </c>
      <c r="E18">
        <f>'YE release'!E18</f>
        <v>317</v>
      </c>
      <c r="H18" s="13">
        <f t="shared" si="14"/>
        <v>0</v>
      </c>
      <c r="I18">
        <f t="shared" si="15"/>
        <v>0</v>
      </c>
      <c r="J18">
        <f t="shared" si="6"/>
        <v>0</v>
      </c>
      <c r="K18" s="6">
        <f t="shared" si="7"/>
        <v>0</v>
      </c>
      <c r="M18" s="2">
        <f>'rockfish release'!O17</f>
        <v>2052.3738450604123</v>
      </c>
      <c r="N18">
        <f>'rockfish release'!P17</f>
        <v>4444516.3562333081</v>
      </c>
      <c r="Q18" s="13">
        <f t="shared" si="8"/>
        <v>0</v>
      </c>
      <c r="R18" s="14">
        <f t="shared" si="9"/>
        <v>0</v>
      </c>
      <c r="S18">
        <f t="shared" si="10"/>
        <v>0</v>
      </c>
      <c r="T18" s="6">
        <f t="shared" si="11"/>
        <v>0</v>
      </c>
      <c r="V18" s="13">
        <f t="shared" si="4"/>
        <v>0</v>
      </c>
      <c r="W18">
        <f t="shared" si="5"/>
        <v>0</v>
      </c>
      <c r="X18">
        <f t="shared" si="12"/>
        <v>0</v>
      </c>
      <c r="Y18" s="6">
        <f t="shared" si="13"/>
        <v>0</v>
      </c>
    </row>
    <row r="19" spans="1:25" x14ac:dyDescent="0.3">
      <c r="A19" t="str">
        <f>'rockfish release'!A18</f>
        <v>SC</v>
      </c>
      <c r="B19">
        <f>'rockfish release'!B18</f>
        <v>2015</v>
      </c>
      <c r="C19" t="str">
        <f>'rockfish release'!C18</f>
        <v>AFOGNAK</v>
      </c>
      <c r="D19">
        <f>'rockfish release'!D18</f>
        <v>1554</v>
      </c>
      <c r="E19">
        <f>'YE release'!E19</f>
        <v>294</v>
      </c>
      <c r="H19" s="13">
        <f t="shared" si="14"/>
        <v>0</v>
      </c>
      <c r="I19">
        <f t="shared" si="15"/>
        <v>0</v>
      </c>
      <c r="J19">
        <f t="shared" si="6"/>
        <v>0</v>
      </c>
      <c r="K19" s="6">
        <f t="shared" si="7"/>
        <v>0</v>
      </c>
      <c r="M19" s="2">
        <f>'rockfish release'!O18</f>
        <v>423.3732283464567</v>
      </c>
      <c r="N19">
        <f>'rockfish release'!P18</f>
        <v>541004.16542835603</v>
      </c>
      <c r="Q19" s="13">
        <f t="shared" si="8"/>
        <v>0</v>
      </c>
      <c r="R19" s="14">
        <f t="shared" si="9"/>
        <v>0</v>
      </c>
      <c r="S19">
        <f t="shared" si="10"/>
        <v>0</v>
      </c>
      <c r="T19" s="6">
        <f t="shared" si="11"/>
        <v>0</v>
      </c>
      <c r="V19" s="13">
        <f t="shared" si="4"/>
        <v>0</v>
      </c>
      <c r="W19">
        <f t="shared" si="5"/>
        <v>0</v>
      </c>
      <c r="X19">
        <f t="shared" si="12"/>
        <v>0</v>
      </c>
      <c r="Y19" s="6">
        <f t="shared" si="13"/>
        <v>0</v>
      </c>
    </row>
    <row r="20" spans="1:25" x14ac:dyDescent="0.3">
      <c r="A20" t="str">
        <f>'rockfish release'!A19</f>
        <v>SC</v>
      </c>
      <c r="B20">
        <f>'rockfish release'!B19</f>
        <v>2016</v>
      </c>
      <c r="C20" t="str">
        <f>'rockfish release'!C19</f>
        <v>AFOGNAK</v>
      </c>
      <c r="D20">
        <f>'rockfish release'!D19</f>
        <v>1266</v>
      </c>
      <c r="E20">
        <f>'YE release'!E20</f>
        <v>160</v>
      </c>
      <c r="H20" s="13">
        <f t="shared" si="14"/>
        <v>0</v>
      </c>
      <c r="I20">
        <f t="shared" si="15"/>
        <v>0</v>
      </c>
      <c r="J20">
        <f t="shared" si="6"/>
        <v>0</v>
      </c>
      <c r="K20" s="6">
        <f t="shared" si="7"/>
        <v>0</v>
      </c>
      <c r="M20" s="2">
        <f>'rockfish release'!O19</f>
        <v>989.82927835051532</v>
      </c>
      <c r="N20">
        <f>'rockfish release'!P19</f>
        <v>1922869.0069858201</v>
      </c>
      <c r="Q20" s="13">
        <f t="shared" si="8"/>
        <v>0</v>
      </c>
      <c r="R20" s="14">
        <f t="shared" si="9"/>
        <v>0</v>
      </c>
      <c r="S20">
        <f t="shared" si="10"/>
        <v>0</v>
      </c>
      <c r="T20" s="6">
        <f t="shared" si="11"/>
        <v>0</v>
      </c>
      <c r="V20" s="13">
        <f t="shared" si="4"/>
        <v>0</v>
      </c>
      <c r="W20">
        <f t="shared" si="5"/>
        <v>0</v>
      </c>
      <c r="X20">
        <f t="shared" si="12"/>
        <v>0</v>
      </c>
      <c r="Y20" s="6">
        <f t="shared" si="13"/>
        <v>0</v>
      </c>
    </row>
    <row r="21" spans="1:25" x14ac:dyDescent="0.3">
      <c r="A21" t="str">
        <f>'rockfish release'!A20</f>
        <v>SC</v>
      </c>
      <c r="B21">
        <f>'rockfish release'!B20</f>
        <v>2017</v>
      </c>
      <c r="C21" t="str">
        <f>'rockfish release'!C20</f>
        <v>AFOGNAK</v>
      </c>
      <c r="D21">
        <f>'rockfish release'!D20</f>
        <v>1358</v>
      </c>
      <c r="E21">
        <f>'YE release'!E21</f>
        <v>173</v>
      </c>
      <c r="H21" s="13">
        <f t="shared" si="14"/>
        <v>0</v>
      </c>
      <c r="I21">
        <f t="shared" si="15"/>
        <v>0</v>
      </c>
      <c r="J21">
        <f t="shared" si="6"/>
        <v>0</v>
      </c>
      <c r="K21" s="6">
        <f t="shared" si="7"/>
        <v>0</v>
      </c>
      <c r="M21" s="2">
        <f>'rockfish release'!O20</f>
        <v>143.3143183114662</v>
      </c>
      <c r="N21">
        <f>'rockfish release'!P20</f>
        <v>108175.83458450034</v>
      </c>
      <c r="Q21" s="13">
        <f t="shared" si="8"/>
        <v>0</v>
      </c>
      <c r="R21" s="14">
        <f t="shared" si="9"/>
        <v>0</v>
      </c>
      <c r="S21">
        <f t="shared" si="10"/>
        <v>0</v>
      </c>
      <c r="T21" s="6">
        <f t="shared" si="11"/>
        <v>0</v>
      </c>
      <c r="V21" s="13">
        <f t="shared" si="4"/>
        <v>0</v>
      </c>
      <c r="W21">
        <f t="shared" si="5"/>
        <v>0</v>
      </c>
      <c r="X21">
        <f t="shared" si="12"/>
        <v>0</v>
      </c>
      <c r="Y21" s="6">
        <f t="shared" si="13"/>
        <v>0</v>
      </c>
    </row>
    <row r="22" spans="1:25" x14ac:dyDescent="0.3">
      <c r="A22" t="str">
        <f>'rockfish release'!A21</f>
        <v>SC</v>
      </c>
      <c r="B22">
        <f>'rockfish release'!B21</f>
        <v>2018</v>
      </c>
      <c r="C22" t="str">
        <f>'rockfish release'!C21</f>
        <v>AFOGNAK</v>
      </c>
      <c r="D22">
        <f>'rockfish release'!D21</f>
        <v>872</v>
      </c>
      <c r="E22">
        <f>'YE release'!E22</f>
        <v>10</v>
      </c>
      <c r="H22" s="13">
        <f t="shared" si="14"/>
        <v>0</v>
      </c>
      <c r="I22">
        <f t="shared" si="15"/>
        <v>0</v>
      </c>
      <c r="J22">
        <f t="shared" si="6"/>
        <v>0</v>
      </c>
      <c r="K22" s="6">
        <f t="shared" si="7"/>
        <v>0</v>
      </c>
      <c r="M22" s="2">
        <f>'rockfish release'!O21</f>
        <v>577.0351201478743</v>
      </c>
      <c r="N22">
        <f>'rockfish release'!P21</f>
        <v>627701.40047612309</v>
      </c>
      <c r="Q22" s="13">
        <f t="shared" si="8"/>
        <v>0</v>
      </c>
      <c r="R22" s="14">
        <f t="shared" si="9"/>
        <v>0</v>
      </c>
      <c r="S22">
        <f t="shared" si="10"/>
        <v>0</v>
      </c>
      <c r="T22" s="6">
        <f t="shared" si="11"/>
        <v>0</v>
      </c>
      <c r="V22" s="13">
        <f t="shared" si="4"/>
        <v>0</v>
      </c>
      <c r="W22">
        <f t="shared" si="5"/>
        <v>0</v>
      </c>
      <c r="X22">
        <f t="shared" si="12"/>
        <v>0</v>
      </c>
      <c r="Y22" s="6">
        <f t="shared" si="13"/>
        <v>0</v>
      </c>
    </row>
    <row r="23" spans="1:25" x14ac:dyDescent="0.3">
      <c r="A23" t="str">
        <f>'rockfish release'!A22</f>
        <v>SC</v>
      </c>
      <c r="B23">
        <f>'rockfish release'!B22</f>
        <v>2019</v>
      </c>
      <c r="C23" t="str">
        <f>'rockfish release'!C22</f>
        <v>AFOGNAK</v>
      </c>
      <c r="D23">
        <f>'rockfish release'!D22</f>
        <v>833</v>
      </c>
      <c r="E23">
        <f>'YE release'!E23</f>
        <v>32</v>
      </c>
      <c r="H23" s="13">
        <f t="shared" ref="H23:H25" si="16">E23*F23</f>
        <v>0</v>
      </c>
      <c r="I23">
        <f t="shared" ref="I23:I25" si="17">(E23^2)*G23</f>
        <v>0</v>
      </c>
      <c r="J23">
        <f t="shared" ref="J23:J25" si="18">SQRT(I23)</f>
        <v>0</v>
      </c>
      <c r="K23" s="6">
        <f t="shared" ref="K23:K25" si="19">(1.96*J23)</f>
        <v>0</v>
      </c>
      <c r="M23" s="2">
        <f>'rockfish release'!O22</f>
        <v>2090.5684702738808</v>
      </c>
      <c r="N23">
        <f>'rockfish release'!P22</f>
        <v>8383202.9864030564</v>
      </c>
      <c r="Q23" s="13">
        <f t="shared" ref="Q23:Q25" si="20">M23*O23</f>
        <v>0</v>
      </c>
      <c r="R23" s="14">
        <f t="shared" ref="R23:R25" si="21">(M23^2)*P23+(O23^2)*N23-(P23*N23)</f>
        <v>0</v>
      </c>
      <c r="S23">
        <f t="shared" ref="S23:S25" si="22">SQRT(R23)</f>
        <v>0</v>
      </c>
      <c r="T23" s="6">
        <f t="shared" ref="T23:T25" si="23">(1.96*S23)</f>
        <v>0</v>
      </c>
      <c r="V23" s="13">
        <f t="shared" ref="V23:V25" si="24">Q23+H23</f>
        <v>0</v>
      </c>
      <c r="W23">
        <f t="shared" ref="W23:W25" si="25">R23+I23</f>
        <v>0</v>
      </c>
      <c r="X23">
        <f t="shared" ref="X23:X25" si="26">SQRT(W23)</f>
        <v>0</v>
      </c>
      <c r="Y23" s="6">
        <f t="shared" ref="Y23:Y25" si="27">(1.96*X23)</f>
        <v>0</v>
      </c>
    </row>
    <row r="24" spans="1:25" x14ac:dyDescent="0.3">
      <c r="A24" t="str">
        <f>'rockfish release'!A23</f>
        <v>SC</v>
      </c>
      <c r="B24">
        <f>'rockfish release'!B23</f>
        <v>2020</v>
      </c>
      <c r="C24" t="str">
        <f>'rockfish release'!C23</f>
        <v>AFOGNAK</v>
      </c>
      <c r="D24">
        <f>'rockfish release'!D23</f>
        <v>237</v>
      </c>
      <c r="E24">
        <f>'YE release'!E24</f>
        <v>45</v>
      </c>
      <c r="H24" s="13">
        <f t="shared" si="16"/>
        <v>0</v>
      </c>
      <c r="I24">
        <f t="shared" si="17"/>
        <v>0</v>
      </c>
      <c r="J24">
        <f t="shared" si="18"/>
        <v>0</v>
      </c>
      <c r="K24" s="6">
        <f t="shared" si="19"/>
        <v>0</v>
      </c>
      <c r="M24" s="2">
        <f>'rockfish release'!O23</f>
        <v>657.07351225204206</v>
      </c>
      <c r="N24">
        <f>'rockfish release'!P23</f>
        <v>1093965.4017216102</v>
      </c>
      <c r="Q24" s="13">
        <f t="shared" si="20"/>
        <v>0</v>
      </c>
      <c r="R24" s="14">
        <f t="shared" si="21"/>
        <v>0</v>
      </c>
      <c r="S24">
        <f t="shared" si="22"/>
        <v>0</v>
      </c>
      <c r="T24" s="6">
        <f t="shared" si="23"/>
        <v>0</v>
      </c>
      <c r="V24" s="13">
        <f t="shared" si="24"/>
        <v>0</v>
      </c>
      <c r="W24">
        <f t="shared" si="25"/>
        <v>0</v>
      </c>
      <c r="X24">
        <f t="shared" si="26"/>
        <v>0</v>
      </c>
      <c r="Y24" s="6">
        <f t="shared" si="27"/>
        <v>0</v>
      </c>
    </row>
    <row r="25" spans="1:25" x14ac:dyDescent="0.3">
      <c r="A25" t="str">
        <f>'rockfish release'!A24</f>
        <v>SC</v>
      </c>
      <c r="B25">
        <f>'rockfish release'!B24</f>
        <v>2021</v>
      </c>
      <c r="C25" t="str">
        <f>'rockfish release'!C24</f>
        <v>AFOGNAK</v>
      </c>
      <c r="D25">
        <f>'rockfish release'!D24</f>
        <v>1479</v>
      </c>
      <c r="E25">
        <f>'YE release'!E25</f>
        <v>86</v>
      </c>
      <c r="H25" s="13">
        <f t="shared" si="16"/>
        <v>0</v>
      </c>
      <c r="I25">
        <f t="shared" si="17"/>
        <v>0</v>
      </c>
      <c r="J25">
        <f t="shared" si="18"/>
        <v>0</v>
      </c>
      <c r="K25" s="6">
        <f t="shared" si="19"/>
        <v>0</v>
      </c>
      <c r="M25" s="2">
        <f>'rockfish release'!O24</f>
        <v>181.81495257578558</v>
      </c>
      <c r="N25">
        <f>'rockfish release'!P24</f>
        <v>69799.784950581394</v>
      </c>
      <c r="Q25" s="13">
        <f t="shared" si="20"/>
        <v>0</v>
      </c>
      <c r="R25" s="14">
        <f t="shared" si="21"/>
        <v>0</v>
      </c>
      <c r="S25">
        <f t="shared" si="22"/>
        <v>0</v>
      </c>
      <c r="T25" s="6">
        <f t="shared" si="23"/>
        <v>0</v>
      </c>
      <c r="V25" s="13">
        <f t="shared" si="24"/>
        <v>0</v>
      </c>
      <c r="W25">
        <f t="shared" si="25"/>
        <v>0</v>
      </c>
      <c r="X25">
        <f t="shared" si="26"/>
        <v>0</v>
      </c>
      <c r="Y25" s="6">
        <f t="shared" si="27"/>
        <v>0</v>
      </c>
    </row>
    <row r="26" spans="1:25" x14ac:dyDescent="0.3">
      <c r="A26" t="str">
        <f>'rockfish release'!A26</f>
        <v>SC</v>
      </c>
      <c r="B26">
        <f>'rockfish release'!B26</f>
        <v>1999</v>
      </c>
      <c r="C26" t="str">
        <f>'rockfish release'!C26</f>
        <v>WKMA</v>
      </c>
      <c r="D26">
        <f>'rockfish release'!D26</f>
        <v>315</v>
      </c>
      <c r="E26">
        <f>'YE release'!E27</f>
        <v>93</v>
      </c>
      <c r="F26" s="31"/>
      <c r="G26" s="31"/>
      <c r="H26" s="13">
        <f t="shared" ref="H26:H32" si="28">E26*F26</f>
        <v>0</v>
      </c>
      <c r="I26">
        <f t="shared" ref="I26:I32" si="29">(E26^2)*G26</f>
        <v>0</v>
      </c>
      <c r="J26">
        <f t="shared" si="6"/>
        <v>0</v>
      </c>
      <c r="K26" s="6">
        <f t="shared" si="7"/>
        <v>0</v>
      </c>
      <c r="M26" s="2">
        <f>'rockfish release'!O26</f>
        <v>118.82748975180436</v>
      </c>
      <c r="N26">
        <f>'rockfish release'!P26</f>
        <v>29144.62947539573</v>
      </c>
      <c r="Q26" s="13">
        <f t="shared" ref="Q26" si="30">M26*O26</f>
        <v>0</v>
      </c>
      <c r="R26" s="14">
        <f t="shared" ref="R26" si="31">(M26^2)*P26+(O26^2)*N26-(P26*N26)</f>
        <v>0</v>
      </c>
      <c r="S26">
        <f t="shared" si="10"/>
        <v>0</v>
      </c>
      <c r="T26" s="6">
        <f t="shared" si="11"/>
        <v>0</v>
      </c>
      <c r="V26" s="13">
        <f t="shared" ref="V26:V45" si="32">Q26+H26</f>
        <v>0</v>
      </c>
      <c r="W26">
        <f t="shared" ref="W26:W45" si="33">R26+I26</f>
        <v>0</v>
      </c>
      <c r="X26">
        <f t="shared" si="12"/>
        <v>0</v>
      </c>
      <c r="Y26" s="6">
        <f t="shared" si="13"/>
        <v>0</v>
      </c>
    </row>
    <row r="27" spans="1:25" x14ac:dyDescent="0.3">
      <c r="A27" t="str">
        <f>'rockfish release'!A27</f>
        <v>SC</v>
      </c>
      <c r="B27">
        <f>'rockfish release'!B27</f>
        <v>2000</v>
      </c>
      <c r="C27" t="str">
        <f>'rockfish release'!C27</f>
        <v>WKMA</v>
      </c>
      <c r="D27">
        <f>'rockfish release'!D27</f>
        <v>436</v>
      </c>
      <c r="E27">
        <f>'YE release'!E28</f>
        <v>151</v>
      </c>
      <c r="F27" s="31"/>
      <c r="G27" s="31"/>
      <c r="H27" s="13">
        <f t="shared" si="28"/>
        <v>0</v>
      </c>
      <c r="I27">
        <f t="shared" si="29"/>
        <v>0</v>
      </c>
      <c r="J27">
        <f t="shared" si="6"/>
        <v>0</v>
      </c>
      <c r="K27" s="6">
        <f t="shared" si="7"/>
        <v>0</v>
      </c>
      <c r="M27" s="2">
        <f>'rockfish release'!O27</f>
        <v>164.47233502154506</v>
      </c>
      <c r="N27">
        <f>'rockfish release'!P27</f>
        <v>55835.499972333862</v>
      </c>
      <c r="Q27" s="13">
        <f t="shared" ref="Q27:Q45" si="34">M27*O27</f>
        <v>0</v>
      </c>
      <c r="R27" s="14">
        <f t="shared" ref="R27:R45" si="35">(M27^2)*P27+(O27^2)*N27-(P27*N27)</f>
        <v>0</v>
      </c>
      <c r="S27">
        <f t="shared" si="10"/>
        <v>0</v>
      </c>
      <c r="T27" s="6">
        <f t="shared" si="11"/>
        <v>0</v>
      </c>
      <c r="V27" s="13">
        <f t="shared" si="32"/>
        <v>0</v>
      </c>
      <c r="W27">
        <f t="shared" si="33"/>
        <v>0</v>
      </c>
      <c r="X27">
        <f t="shared" si="12"/>
        <v>0</v>
      </c>
      <c r="Y27" s="6">
        <f t="shared" si="13"/>
        <v>0</v>
      </c>
    </row>
    <row r="28" spans="1:25" x14ac:dyDescent="0.3">
      <c r="A28" t="str">
        <f>'rockfish release'!A28</f>
        <v>SC</v>
      </c>
      <c r="B28">
        <f>'rockfish release'!B28</f>
        <v>2001</v>
      </c>
      <c r="C28" t="str">
        <f>'rockfish release'!C28</f>
        <v>WKMA</v>
      </c>
      <c r="D28">
        <f>'rockfish release'!D28</f>
        <v>432</v>
      </c>
      <c r="E28">
        <f>'YE release'!E29</f>
        <v>162</v>
      </c>
      <c r="F28" s="31"/>
      <c r="G28" s="31"/>
      <c r="H28" s="13">
        <f t="shared" si="28"/>
        <v>0</v>
      </c>
      <c r="I28">
        <f t="shared" si="29"/>
        <v>0</v>
      </c>
      <c r="J28">
        <f t="shared" si="6"/>
        <v>0</v>
      </c>
      <c r="K28" s="6">
        <f t="shared" si="7"/>
        <v>0</v>
      </c>
      <c r="M28" s="2">
        <f>'rockfish release'!O28</f>
        <v>162.96341451676028</v>
      </c>
      <c r="N28">
        <f>'rockfish release'!P28</f>
        <v>54815.694948009608</v>
      </c>
      <c r="Q28" s="13">
        <f t="shared" si="34"/>
        <v>0</v>
      </c>
      <c r="R28" s="14">
        <f t="shared" si="35"/>
        <v>0</v>
      </c>
      <c r="S28">
        <f t="shared" si="10"/>
        <v>0</v>
      </c>
      <c r="T28" s="6">
        <f t="shared" si="11"/>
        <v>0</v>
      </c>
      <c r="V28" s="13">
        <f t="shared" si="32"/>
        <v>0</v>
      </c>
      <c r="W28">
        <f t="shared" si="33"/>
        <v>0</v>
      </c>
      <c r="X28">
        <f t="shared" si="12"/>
        <v>0</v>
      </c>
      <c r="Y28" s="6">
        <f t="shared" si="13"/>
        <v>0</v>
      </c>
    </row>
    <row r="29" spans="1:25" x14ac:dyDescent="0.3">
      <c r="A29" t="str">
        <f>'rockfish release'!A29</f>
        <v>SC</v>
      </c>
      <c r="B29">
        <f>'rockfish release'!B29</f>
        <v>2002</v>
      </c>
      <c r="C29" t="str">
        <f>'rockfish release'!C29</f>
        <v>WKMA</v>
      </c>
      <c r="D29">
        <f>'rockfish release'!D29</f>
        <v>411</v>
      </c>
      <c r="E29">
        <f>'YE release'!E30</f>
        <v>111</v>
      </c>
      <c r="F29" s="31"/>
      <c r="G29" s="31"/>
      <c r="H29" s="13">
        <f t="shared" si="28"/>
        <v>0</v>
      </c>
      <c r="I29">
        <f t="shared" si="29"/>
        <v>0</v>
      </c>
      <c r="J29">
        <f t="shared" si="6"/>
        <v>0</v>
      </c>
      <c r="K29" s="6">
        <f t="shared" si="7"/>
        <v>0</v>
      </c>
      <c r="M29" s="2">
        <f>'rockfish release'!O29</f>
        <v>155.04158186663994</v>
      </c>
      <c r="N29">
        <f>'rockfish release'!P29</f>
        <v>49615.922959065989</v>
      </c>
      <c r="Q29" s="13">
        <f t="shared" si="34"/>
        <v>0</v>
      </c>
      <c r="R29" s="14">
        <f t="shared" si="35"/>
        <v>0</v>
      </c>
      <c r="S29">
        <f t="shared" si="10"/>
        <v>0</v>
      </c>
      <c r="T29" s="6">
        <f t="shared" si="11"/>
        <v>0</v>
      </c>
      <c r="V29" s="13">
        <f t="shared" si="32"/>
        <v>0</v>
      </c>
      <c r="W29">
        <f t="shared" si="33"/>
        <v>0</v>
      </c>
      <c r="X29">
        <f t="shared" si="12"/>
        <v>0</v>
      </c>
      <c r="Y29" s="6">
        <f t="shared" si="13"/>
        <v>0</v>
      </c>
    </row>
    <row r="30" spans="1:25" x14ac:dyDescent="0.3">
      <c r="A30" t="str">
        <f>'rockfish release'!A30</f>
        <v>SC</v>
      </c>
      <c r="B30">
        <f>'rockfish release'!B30</f>
        <v>2003</v>
      </c>
      <c r="C30" t="str">
        <f>'rockfish release'!C30</f>
        <v>WKMA</v>
      </c>
      <c r="D30">
        <f>'rockfish release'!D30</f>
        <v>649</v>
      </c>
      <c r="E30">
        <f>'YE release'!E31</f>
        <v>54</v>
      </c>
      <c r="F30" s="31"/>
      <c r="G30" s="31"/>
      <c r="H30" s="13">
        <f t="shared" si="28"/>
        <v>0</v>
      </c>
      <c r="I30">
        <f t="shared" si="29"/>
        <v>0</v>
      </c>
      <c r="J30">
        <f t="shared" si="6"/>
        <v>0</v>
      </c>
      <c r="K30" s="6">
        <f t="shared" si="7"/>
        <v>0</v>
      </c>
      <c r="M30" s="2">
        <f>'rockfish release'!O30</f>
        <v>244.82235190133656</v>
      </c>
      <c r="N30">
        <f>'rockfish release'!P30</f>
        <v>123716.27190391693</v>
      </c>
      <c r="Q30" s="13">
        <f t="shared" si="34"/>
        <v>0</v>
      </c>
      <c r="R30" s="14">
        <f t="shared" si="35"/>
        <v>0</v>
      </c>
      <c r="S30">
        <f t="shared" si="10"/>
        <v>0</v>
      </c>
      <c r="T30" s="6">
        <f t="shared" si="11"/>
        <v>0</v>
      </c>
      <c r="V30" s="13">
        <f t="shared" si="32"/>
        <v>0</v>
      </c>
      <c r="W30">
        <f t="shared" si="33"/>
        <v>0</v>
      </c>
      <c r="X30">
        <f t="shared" si="12"/>
        <v>0</v>
      </c>
      <c r="Y30" s="6">
        <f t="shared" si="13"/>
        <v>0</v>
      </c>
    </row>
    <row r="31" spans="1:25" x14ac:dyDescent="0.3">
      <c r="A31" t="str">
        <f>'rockfish release'!A31</f>
        <v>SC</v>
      </c>
      <c r="B31">
        <f>'rockfish release'!B31</f>
        <v>2004</v>
      </c>
      <c r="C31" t="str">
        <f>'rockfish release'!C31</f>
        <v>WKMA</v>
      </c>
      <c r="D31">
        <f>'rockfish release'!D31</f>
        <v>318</v>
      </c>
      <c r="E31">
        <f>'YE release'!E32</f>
        <v>60</v>
      </c>
      <c r="F31" s="31"/>
      <c r="G31" s="31"/>
      <c r="H31" s="13">
        <f t="shared" si="28"/>
        <v>0</v>
      </c>
      <c r="I31">
        <f t="shared" si="29"/>
        <v>0</v>
      </c>
      <c r="J31">
        <f t="shared" si="6"/>
        <v>0</v>
      </c>
      <c r="K31" s="6">
        <f t="shared" si="7"/>
        <v>0</v>
      </c>
      <c r="M31" s="2">
        <f>'rockfish release'!O31</f>
        <v>119.95918013039295</v>
      </c>
      <c r="N31">
        <f>'rockfish release'!P31</f>
        <v>29702.408778734371</v>
      </c>
      <c r="Q31" s="13">
        <f t="shared" si="34"/>
        <v>0</v>
      </c>
      <c r="R31" s="14">
        <f t="shared" si="35"/>
        <v>0</v>
      </c>
      <c r="S31">
        <f t="shared" si="10"/>
        <v>0</v>
      </c>
      <c r="T31" s="6">
        <f t="shared" si="11"/>
        <v>0</v>
      </c>
      <c r="V31" s="13">
        <f t="shared" si="32"/>
        <v>0</v>
      </c>
      <c r="W31">
        <f t="shared" si="33"/>
        <v>0</v>
      </c>
      <c r="X31">
        <f t="shared" si="12"/>
        <v>0</v>
      </c>
      <c r="Y31" s="6">
        <f t="shared" si="13"/>
        <v>0</v>
      </c>
    </row>
    <row r="32" spans="1:25" x14ac:dyDescent="0.3">
      <c r="A32" t="str">
        <f>'rockfish release'!A32</f>
        <v>SC</v>
      </c>
      <c r="B32">
        <f>'rockfish release'!B32</f>
        <v>2005</v>
      </c>
      <c r="C32" t="str">
        <f>'rockfish release'!C32</f>
        <v>WKMA</v>
      </c>
      <c r="D32">
        <f>'rockfish release'!D32</f>
        <v>421</v>
      </c>
      <c r="E32">
        <f>'YE release'!E33</f>
        <v>34</v>
      </c>
      <c r="F32" s="31"/>
      <c r="G32" s="31"/>
      <c r="H32" s="13">
        <f t="shared" si="28"/>
        <v>0</v>
      </c>
      <c r="I32">
        <f t="shared" si="29"/>
        <v>0</v>
      </c>
      <c r="J32">
        <f t="shared" si="6"/>
        <v>0</v>
      </c>
      <c r="K32" s="6">
        <f t="shared" si="7"/>
        <v>0</v>
      </c>
      <c r="M32" s="2">
        <f>'rockfish release'!O32</f>
        <v>158.81388312860201</v>
      </c>
      <c r="N32">
        <f>'rockfish release'!P32</f>
        <v>52059.695367584929</v>
      </c>
      <c r="Q32" s="13">
        <f t="shared" si="34"/>
        <v>0</v>
      </c>
      <c r="R32" s="14">
        <f t="shared" si="35"/>
        <v>0</v>
      </c>
      <c r="S32">
        <f t="shared" si="10"/>
        <v>0</v>
      </c>
      <c r="T32" s="6">
        <f t="shared" si="11"/>
        <v>0</v>
      </c>
      <c r="V32" s="13">
        <f t="shared" si="32"/>
        <v>0</v>
      </c>
      <c r="W32">
        <f t="shared" si="33"/>
        <v>0</v>
      </c>
      <c r="X32">
        <f t="shared" si="12"/>
        <v>0</v>
      </c>
      <c r="Y32" s="6">
        <f t="shared" si="13"/>
        <v>0</v>
      </c>
    </row>
    <row r="33" spans="1:25" x14ac:dyDescent="0.3">
      <c r="A33" t="str">
        <f>'rockfish release'!A33</f>
        <v>SC</v>
      </c>
      <c r="B33">
        <f>'rockfish release'!B33</f>
        <v>2006</v>
      </c>
      <c r="C33" t="str">
        <f>'rockfish release'!C33</f>
        <v>WKMA</v>
      </c>
      <c r="D33">
        <f>'rockfish release'!D33</f>
        <v>547</v>
      </c>
      <c r="E33">
        <f>'YE release'!E34</f>
        <v>32</v>
      </c>
      <c r="F33" s="30"/>
      <c r="G33" s="31"/>
      <c r="H33" s="13">
        <f t="shared" ref="H33:H45" si="36">E33*F33</f>
        <v>0</v>
      </c>
      <c r="I33">
        <f t="shared" ref="I33:I45" si="37">(E33^2)*G33</f>
        <v>0</v>
      </c>
      <c r="J33">
        <f t="shared" si="6"/>
        <v>0</v>
      </c>
      <c r="K33" s="6">
        <f t="shared" si="7"/>
        <v>0</v>
      </c>
      <c r="M33" s="2">
        <f>'rockfish release'!O33</f>
        <v>206.34487902932369</v>
      </c>
      <c r="N33">
        <f>'rockfish release'!P33</f>
        <v>87884.458964007878</v>
      </c>
      <c r="Q33" s="13">
        <f t="shared" si="34"/>
        <v>0</v>
      </c>
      <c r="R33" s="14">
        <f t="shared" si="35"/>
        <v>0</v>
      </c>
      <c r="S33">
        <f t="shared" si="10"/>
        <v>0</v>
      </c>
      <c r="T33" s="6">
        <f t="shared" si="11"/>
        <v>0</v>
      </c>
      <c r="V33" s="13">
        <f t="shared" si="32"/>
        <v>0</v>
      </c>
      <c r="W33">
        <f t="shared" si="33"/>
        <v>0</v>
      </c>
      <c r="X33">
        <f t="shared" si="12"/>
        <v>0</v>
      </c>
      <c r="Y33" s="6">
        <f t="shared" si="13"/>
        <v>0</v>
      </c>
    </row>
    <row r="34" spans="1:25" x14ac:dyDescent="0.3">
      <c r="A34" t="str">
        <f>'rockfish release'!A34</f>
        <v>SC</v>
      </c>
      <c r="B34">
        <f>'rockfish release'!B34</f>
        <v>2007</v>
      </c>
      <c r="C34" t="str">
        <f>'rockfish release'!C34</f>
        <v>WKMA</v>
      </c>
      <c r="D34">
        <f>'rockfish release'!D34</f>
        <v>396</v>
      </c>
      <c r="E34">
        <f>'YE release'!E35</f>
        <v>47</v>
      </c>
      <c r="F34" s="30"/>
      <c r="G34" s="31"/>
      <c r="H34" s="13">
        <f t="shared" si="36"/>
        <v>0</v>
      </c>
      <c r="I34">
        <f t="shared" si="37"/>
        <v>0</v>
      </c>
      <c r="J34">
        <f t="shared" si="6"/>
        <v>0</v>
      </c>
      <c r="K34" s="6">
        <f t="shared" si="7"/>
        <v>0</v>
      </c>
      <c r="M34" s="2">
        <f>'rockfish release'!O34</f>
        <v>149.3831299736969</v>
      </c>
      <c r="N34">
        <f>'rockfish release'!P34</f>
        <v>46060.410338258072</v>
      </c>
      <c r="Q34" s="13">
        <f t="shared" si="34"/>
        <v>0</v>
      </c>
      <c r="R34" s="14">
        <f t="shared" si="35"/>
        <v>0</v>
      </c>
      <c r="S34">
        <f t="shared" si="10"/>
        <v>0</v>
      </c>
      <c r="T34" s="6">
        <f t="shared" si="11"/>
        <v>0</v>
      </c>
      <c r="V34" s="13">
        <f t="shared" si="32"/>
        <v>0</v>
      </c>
      <c r="W34">
        <f t="shared" si="33"/>
        <v>0</v>
      </c>
      <c r="X34">
        <f t="shared" si="12"/>
        <v>0</v>
      </c>
      <c r="Y34" s="6">
        <f t="shared" si="13"/>
        <v>0</v>
      </c>
    </row>
    <row r="35" spans="1:25" x14ac:dyDescent="0.3">
      <c r="A35" t="str">
        <f>'rockfish release'!A35</f>
        <v>SC</v>
      </c>
      <c r="B35">
        <f>'rockfish release'!B35</f>
        <v>2008</v>
      </c>
      <c r="C35" t="str">
        <f>'rockfish release'!C35</f>
        <v>WKMA</v>
      </c>
      <c r="D35">
        <f>'rockfish release'!D35</f>
        <v>575</v>
      </c>
      <c r="E35">
        <f>'YE release'!E36</f>
        <v>85</v>
      </c>
      <c r="H35" s="13">
        <f t="shared" si="36"/>
        <v>0</v>
      </c>
      <c r="I35">
        <f t="shared" si="37"/>
        <v>0</v>
      </c>
      <c r="J35">
        <f t="shared" si="6"/>
        <v>0</v>
      </c>
      <c r="K35" s="6">
        <f t="shared" si="7"/>
        <v>0</v>
      </c>
      <c r="M35" s="2">
        <f>'rockfish release'!O35</f>
        <v>216.9073225628174</v>
      </c>
      <c r="N35">
        <f>'rockfish release'!P35</f>
        <v>97112.049587328933</v>
      </c>
      <c r="Q35" s="13">
        <f t="shared" si="34"/>
        <v>0</v>
      </c>
      <c r="R35" s="14">
        <f t="shared" si="35"/>
        <v>0</v>
      </c>
      <c r="S35">
        <f t="shared" si="10"/>
        <v>0</v>
      </c>
      <c r="T35" s="6">
        <f t="shared" si="11"/>
        <v>0</v>
      </c>
      <c r="V35" s="13">
        <f t="shared" si="32"/>
        <v>0</v>
      </c>
      <c r="W35">
        <f t="shared" si="33"/>
        <v>0</v>
      </c>
      <c r="X35">
        <f t="shared" si="12"/>
        <v>0</v>
      </c>
      <c r="Y35" s="6">
        <f t="shared" si="13"/>
        <v>0</v>
      </c>
    </row>
    <row r="36" spans="1:25" x14ac:dyDescent="0.3">
      <c r="A36" t="str">
        <f>'rockfish release'!A36</f>
        <v>SC</v>
      </c>
      <c r="B36">
        <f>'rockfish release'!B36</f>
        <v>2009</v>
      </c>
      <c r="C36" t="str">
        <f>'rockfish release'!C36</f>
        <v>WKMA</v>
      </c>
      <c r="D36">
        <f>'rockfish release'!D36</f>
        <v>695</v>
      </c>
      <c r="E36">
        <f>'YE release'!E37</f>
        <v>67</v>
      </c>
      <c r="H36" s="13">
        <f t="shared" si="36"/>
        <v>0</v>
      </c>
      <c r="I36">
        <f t="shared" si="37"/>
        <v>0</v>
      </c>
      <c r="J36">
        <f t="shared" si="6"/>
        <v>0</v>
      </c>
      <c r="K36" s="6">
        <f t="shared" si="7"/>
        <v>0</v>
      </c>
      <c r="M36" s="2">
        <f>'rockfish release'!O36</f>
        <v>262.1749377063619</v>
      </c>
      <c r="N36">
        <f>'rockfish release'!P36</f>
        <v>141875.38072414233</v>
      </c>
      <c r="Q36" s="13">
        <f t="shared" si="34"/>
        <v>0</v>
      </c>
      <c r="R36" s="14">
        <f t="shared" si="35"/>
        <v>0</v>
      </c>
      <c r="S36">
        <f t="shared" si="10"/>
        <v>0</v>
      </c>
      <c r="T36" s="6">
        <f t="shared" si="11"/>
        <v>0</v>
      </c>
      <c r="V36" s="13">
        <f t="shared" si="32"/>
        <v>0</v>
      </c>
      <c r="W36">
        <f t="shared" si="33"/>
        <v>0</v>
      </c>
      <c r="X36">
        <f t="shared" si="12"/>
        <v>0</v>
      </c>
      <c r="Y36" s="6">
        <f t="shared" si="13"/>
        <v>0</v>
      </c>
    </row>
    <row r="37" spans="1:25" x14ac:dyDescent="0.3">
      <c r="A37" t="str">
        <f>'rockfish release'!A37</f>
        <v>SC</v>
      </c>
      <c r="B37">
        <f>'rockfish release'!B37</f>
        <v>2010</v>
      </c>
      <c r="C37" t="str">
        <f>'rockfish release'!C37</f>
        <v>WKMA</v>
      </c>
      <c r="D37">
        <f>'rockfish release'!D37</f>
        <v>527</v>
      </c>
      <c r="E37">
        <f>'YE release'!E38</f>
        <v>80</v>
      </c>
      <c r="H37" s="13">
        <f t="shared" si="36"/>
        <v>0</v>
      </c>
      <c r="I37">
        <f t="shared" si="37"/>
        <v>0</v>
      </c>
      <c r="J37">
        <f t="shared" si="6"/>
        <v>0</v>
      </c>
      <c r="K37" s="6">
        <f t="shared" si="7"/>
        <v>0</v>
      </c>
      <c r="M37" s="2">
        <f>'rockfish release'!O37</f>
        <v>198.80027650539967</v>
      </c>
      <c r="N37">
        <f>'rockfish release'!P37</f>
        <v>81575.296543937322</v>
      </c>
      <c r="Q37" s="13">
        <f t="shared" si="34"/>
        <v>0</v>
      </c>
      <c r="R37" s="14">
        <f t="shared" si="35"/>
        <v>0</v>
      </c>
      <c r="S37">
        <f t="shared" si="10"/>
        <v>0</v>
      </c>
      <c r="T37" s="6">
        <f t="shared" si="11"/>
        <v>0</v>
      </c>
      <c r="V37" s="13">
        <f t="shared" si="32"/>
        <v>0</v>
      </c>
      <c r="W37">
        <f t="shared" si="33"/>
        <v>0</v>
      </c>
      <c r="X37">
        <f t="shared" si="12"/>
        <v>0</v>
      </c>
      <c r="Y37" s="6">
        <f t="shared" si="13"/>
        <v>0</v>
      </c>
    </row>
    <row r="38" spans="1:25" x14ac:dyDescent="0.3">
      <c r="A38" t="str">
        <f>'rockfish release'!A38</f>
        <v>SC</v>
      </c>
      <c r="B38">
        <f>'rockfish release'!B38</f>
        <v>2011</v>
      </c>
      <c r="C38" t="str">
        <f>'rockfish release'!C38</f>
        <v>WKMA</v>
      </c>
      <c r="D38">
        <f>'rockfish release'!D38</f>
        <v>399</v>
      </c>
      <c r="E38">
        <f>'YE release'!E39</f>
        <v>78</v>
      </c>
      <c r="H38" s="13">
        <f t="shared" si="36"/>
        <v>0</v>
      </c>
      <c r="I38">
        <f t="shared" si="37"/>
        <v>0</v>
      </c>
      <c r="J38">
        <f t="shared" si="6"/>
        <v>0</v>
      </c>
      <c r="K38" s="6">
        <f t="shared" si="7"/>
        <v>0</v>
      </c>
      <c r="M38" s="2">
        <f>'rockfish release'!O38</f>
        <v>0</v>
      </c>
      <c r="N38">
        <f>'rockfish release'!P38</f>
        <v>11830.04579254597</v>
      </c>
      <c r="Q38" s="13">
        <f t="shared" si="34"/>
        <v>0</v>
      </c>
      <c r="R38" s="14">
        <f t="shared" si="35"/>
        <v>0</v>
      </c>
      <c r="S38">
        <f t="shared" si="10"/>
        <v>0</v>
      </c>
      <c r="T38" s="6">
        <f t="shared" si="11"/>
        <v>0</v>
      </c>
      <c r="V38" s="13">
        <f t="shared" si="32"/>
        <v>0</v>
      </c>
      <c r="W38">
        <f t="shared" si="33"/>
        <v>0</v>
      </c>
      <c r="X38">
        <f t="shared" si="12"/>
        <v>0</v>
      </c>
      <c r="Y38" s="6">
        <f t="shared" si="13"/>
        <v>0</v>
      </c>
    </row>
    <row r="39" spans="1:25" x14ac:dyDescent="0.3">
      <c r="A39" t="str">
        <f>'rockfish release'!A39</f>
        <v>SC</v>
      </c>
      <c r="B39">
        <f>'rockfish release'!B39</f>
        <v>2012</v>
      </c>
      <c r="C39" t="str">
        <f>'rockfish release'!C39</f>
        <v>WKMA</v>
      </c>
      <c r="D39">
        <f>'rockfish release'!D39</f>
        <v>630</v>
      </c>
      <c r="E39">
        <f>'YE release'!E40</f>
        <v>109</v>
      </c>
      <c r="H39" s="13">
        <f t="shared" si="36"/>
        <v>0</v>
      </c>
      <c r="I39">
        <f t="shared" si="37"/>
        <v>0</v>
      </c>
      <c r="J39">
        <f t="shared" si="6"/>
        <v>0</v>
      </c>
      <c r="K39" s="6">
        <f t="shared" si="7"/>
        <v>0</v>
      </c>
      <c r="M39" s="2">
        <f>'rockfish release'!O39</f>
        <v>439.17471466198435</v>
      </c>
      <c r="N39">
        <f>'rockfish release'!P39</f>
        <v>167549.06067360454</v>
      </c>
      <c r="Q39" s="13">
        <f t="shared" si="34"/>
        <v>0</v>
      </c>
      <c r="R39" s="14">
        <f t="shared" si="35"/>
        <v>0</v>
      </c>
      <c r="S39">
        <f t="shared" si="10"/>
        <v>0</v>
      </c>
      <c r="T39" s="6">
        <f t="shared" si="11"/>
        <v>0</v>
      </c>
      <c r="V39" s="13">
        <f t="shared" si="32"/>
        <v>0</v>
      </c>
      <c r="W39">
        <f t="shared" si="33"/>
        <v>0</v>
      </c>
      <c r="X39">
        <f t="shared" si="12"/>
        <v>0</v>
      </c>
      <c r="Y39" s="6">
        <f t="shared" si="13"/>
        <v>0</v>
      </c>
    </row>
    <row r="40" spans="1:25" x14ac:dyDescent="0.3">
      <c r="A40" t="str">
        <f>'rockfish release'!A40</f>
        <v>SC</v>
      </c>
      <c r="B40">
        <f>'rockfish release'!B40</f>
        <v>2013</v>
      </c>
      <c r="C40" t="str">
        <f>'rockfish release'!C40</f>
        <v>WKMA</v>
      </c>
      <c r="D40">
        <f>'rockfish release'!D40</f>
        <v>951</v>
      </c>
      <c r="E40">
        <f>'YE release'!E41</f>
        <v>81</v>
      </c>
      <c r="H40" s="13">
        <f t="shared" si="36"/>
        <v>0</v>
      </c>
      <c r="I40">
        <f t="shared" si="37"/>
        <v>0</v>
      </c>
      <c r="J40">
        <f t="shared" si="6"/>
        <v>0</v>
      </c>
      <c r="K40" s="6">
        <f t="shared" si="7"/>
        <v>0</v>
      </c>
      <c r="M40" s="2">
        <f>'rockfish release'!O40</f>
        <v>183.25839416058398</v>
      </c>
      <c r="N40">
        <f>'rockfish release'!P40</f>
        <v>131577.82735309211</v>
      </c>
      <c r="Q40" s="13">
        <f t="shared" si="34"/>
        <v>0</v>
      </c>
      <c r="R40" s="14">
        <f t="shared" si="35"/>
        <v>0</v>
      </c>
      <c r="S40">
        <f t="shared" si="10"/>
        <v>0</v>
      </c>
      <c r="T40" s="6">
        <f t="shared" si="11"/>
        <v>0</v>
      </c>
      <c r="V40" s="13">
        <f t="shared" si="32"/>
        <v>0</v>
      </c>
      <c r="W40">
        <f t="shared" si="33"/>
        <v>0</v>
      </c>
      <c r="X40">
        <f t="shared" si="12"/>
        <v>0</v>
      </c>
      <c r="Y40" s="6">
        <f t="shared" si="13"/>
        <v>0</v>
      </c>
    </row>
    <row r="41" spans="1:25" x14ac:dyDescent="0.3">
      <c r="A41" t="str">
        <f>'rockfish release'!A41</f>
        <v>SC</v>
      </c>
      <c r="B41">
        <f>'rockfish release'!B41</f>
        <v>2014</v>
      </c>
      <c r="C41" t="str">
        <f>'rockfish release'!C41</f>
        <v>WKMA</v>
      </c>
      <c r="D41">
        <f>'rockfish release'!D41</f>
        <v>1124</v>
      </c>
      <c r="E41">
        <f>'YE release'!E42</f>
        <v>227</v>
      </c>
      <c r="H41" s="13">
        <f t="shared" si="36"/>
        <v>0</v>
      </c>
      <c r="I41">
        <f t="shared" si="37"/>
        <v>0</v>
      </c>
      <c r="J41">
        <f t="shared" si="6"/>
        <v>0</v>
      </c>
      <c r="K41" s="6">
        <f t="shared" si="7"/>
        <v>0</v>
      </c>
      <c r="M41" s="2">
        <f>'rockfish release'!O41</f>
        <v>2104.6711409395971</v>
      </c>
      <c r="N41">
        <f>'rockfish release'!P41</f>
        <v>8654136.7927434687</v>
      </c>
      <c r="Q41" s="13">
        <f t="shared" si="34"/>
        <v>0</v>
      </c>
      <c r="R41" s="14">
        <f t="shared" si="35"/>
        <v>0</v>
      </c>
      <c r="S41">
        <f t="shared" si="10"/>
        <v>0</v>
      </c>
      <c r="T41" s="6">
        <f t="shared" si="11"/>
        <v>0</v>
      </c>
      <c r="V41" s="13">
        <f t="shared" si="32"/>
        <v>0</v>
      </c>
      <c r="W41">
        <f t="shared" si="33"/>
        <v>0</v>
      </c>
      <c r="X41">
        <f t="shared" si="12"/>
        <v>0</v>
      </c>
      <c r="Y41" s="6">
        <f t="shared" si="13"/>
        <v>0</v>
      </c>
    </row>
    <row r="42" spans="1:25" x14ac:dyDescent="0.3">
      <c r="A42" t="str">
        <f>'rockfish release'!A42</f>
        <v>SC</v>
      </c>
      <c r="B42">
        <f>'rockfish release'!B42</f>
        <v>2015</v>
      </c>
      <c r="C42" t="str">
        <f>'rockfish release'!C42</f>
        <v>WKMA</v>
      </c>
      <c r="D42">
        <f>'rockfish release'!D42</f>
        <v>969</v>
      </c>
      <c r="E42">
        <f>'YE release'!E43</f>
        <v>119</v>
      </c>
      <c r="H42" s="13">
        <f t="shared" si="36"/>
        <v>0</v>
      </c>
      <c r="I42">
        <f t="shared" si="37"/>
        <v>0</v>
      </c>
      <c r="J42">
        <f t="shared" si="6"/>
        <v>0</v>
      </c>
      <c r="K42" s="6">
        <f t="shared" si="7"/>
        <v>0</v>
      </c>
      <c r="M42" s="2">
        <f>'rockfish release'!O42</f>
        <v>153.04047619047628</v>
      </c>
      <c r="N42">
        <f>'rockfish release'!P42</f>
        <v>595552.41854615149</v>
      </c>
      <c r="Q42" s="13">
        <f t="shared" si="34"/>
        <v>0</v>
      </c>
      <c r="R42" s="14">
        <f t="shared" si="35"/>
        <v>0</v>
      </c>
      <c r="S42">
        <f t="shared" si="10"/>
        <v>0</v>
      </c>
      <c r="T42" s="6">
        <f t="shared" si="11"/>
        <v>0</v>
      </c>
      <c r="V42" s="13">
        <f t="shared" si="32"/>
        <v>0</v>
      </c>
      <c r="W42">
        <f t="shared" si="33"/>
        <v>0</v>
      </c>
      <c r="X42">
        <f t="shared" si="12"/>
        <v>0</v>
      </c>
      <c r="Y42" s="6">
        <f t="shared" si="13"/>
        <v>0</v>
      </c>
    </row>
    <row r="43" spans="1:25" x14ac:dyDescent="0.3">
      <c r="A43" t="str">
        <f>'rockfish release'!A43</f>
        <v>SC</v>
      </c>
      <c r="B43">
        <f>'rockfish release'!B43</f>
        <v>2016</v>
      </c>
      <c r="C43" t="str">
        <f>'rockfish release'!C43</f>
        <v>WKMA</v>
      </c>
      <c r="D43">
        <f>'rockfish release'!D43</f>
        <v>1927</v>
      </c>
      <c r="E43">
        <f>'YE release'!E44</f>
        <v>230</v>
      </c>
      <c r="H43" s="13">
        <f t="shared" si="36"/>
        <v>0</v>
      </c>
      <c r="I43">
        <f t="shared" si="37"/>
        <v>0</v>
      </c>
      <c r="J43">
        <f t="shared" si="6"/>
        <v>0</v>
      </c>
      <c r="K43" s="6">
        <f t="shared" si="7"/>
        <v>0</v>
      </c>
      <c r="M43" s="2">
        <f>'rockfish release'!O43</f>
        <v>1506.6358762886598</v>
      </c>
      <c r="N43">
        <f>'rockfish release'!P43</f>
        <v>4454979.5769547252</v>
      </c>
      <c r="Q43" s="13">
        <f t="shared" si="34"/>
        <v>0</v>
      </c>
      <c r="R43" s="14">
        <f t="shared" si="35"/>
        <v>0</v>
      </c>
      <c r="S43">
        <f t="shared" si="10"/>
        <v>0</v>
      </c>
      <c r="T43" s="6">
        <f t="shared" si="11"/>
        <v>0</v>
      </c>
      <c r="V43" s="13">
        <f t="shared" si="32"/>
        <v>0</v>
      </c>
      <c r="W43">
        <f t="shared" si="33"/>
        <v>0</v>
      </c>
      <c r="X43">
        <f t="shared" si="12"/>
        <v>0</v>
      </c>
      <c r="Y43" s="6">
        <f t="shared" si="13"/>
        <v>0</v>
      </c>
    </row>
    <row r="44" spans="1:25" x14ac:dyDescent="0.3">
      <c r="A44" t="str">
        <f>'rockfish release'!A44</f>
        <v>SC</v>
      </c>
      <c r="B44">
        <f>'rockfish release'!B44</f>
        <v>2017</v>
      </c>
      <c r="C44" t="str">
        <f>'rockfish release'!C44</f>
        <v>WKMA</v>
      </c>
      <c r="D44">
        <f>'rockfish release'!D44</f>
        <v>1190</v>
      </c>
      <c r="E44">
        <f>'YE release'!E45</f>
        <v>94</v>
      </c>
      <c r="H44" s="13">
        <f t="shared" si="36"/>
        <v>0</v>
      </c>
      <c r="I44">
        <f t="shared" si="37"/>
        <v>0</v>
      </c>
      <c r="J44">
        <f t="shared" si="6"/>
        <v>0</v>
      </c>
      <c r="K44" s="6">
        <f t="shared" si="7"/>
        <v>0</v>
      </c>
      <c r="M44" s="2">
        <f>'rockfish release'!O44</f>
        <v>1291.6699029126212</v>
      </c>
      <c r="N44">
        <f>'rockfish release'!P44</f>
        <v>8189968.7775796074</v>
      </c>
      <c r="Q44" s="13">
        <f t="shared" si="34"/>
        <v>0</v>
      </c>
      <c r="R44" s="14">
        <f t="shared" si="35"/>
        <v>0</v>
      </c>
      <c r="S44">
        <f t="shared" si="10"/>
        <v>0</v>
      </c>
      <c r="T44" s="6">
        <f t="shared" si="11"/>
        <v>0</v>
      </c>
      <c r="V44" s="13">
        <f t="shared" si="32"/>
        <v>0</v>
      </c>
      <c r="W44">
        <f t="shared" si="33"/>
        <v>0</v>
      </c>
      <c r="X44">
        <f t="shared" si="12"/>
        <v>0</v>
      </c>
      <c r="Y44" s="6">
        <f t="shared" si="13"/>
        <v>0</v>
      </c>
    </row>
    <row r="45" spans="1:25" x14ac:dyDescent="0.3">
      <c r="A45" t="str">
        <f>'rockfish release'!A45</f>
        <v>SC</v>
      </c>
      <c r="B45">
        <f>'rockfish release'!B45</f>
        <v>2018</v>
      </c>
      <c r="C45" t="str">
        <f>'rockfish release'!C45</f>
        <v>WKMA</v>
      </c>
      <c r="D45">
        <f>'rockfish release'!D45</f>
        <v>1996</v>
      </c>
      <c r="E45">
        <f>'YE release'!E46</f>
        <v>154</v>
      </c>
      <c r="H45" s="13">
        <f t="shared" si="36"/>
        <v>0</v>
      </c>
      <c r="I45">
        <f t="shared" si="37"/>
        <v>0</v>
      </c>
      <c r="J45">
        <f t="shared" si="6"/>
        <v>0</v>
      </c>
      <c r="K45" s="6">
        <f t="shared" si="7"/>
        <v>0</v>
      </c>
      <c r="M45" s="2">
        <f>'rockfish release'!O45</f>
        <v>482.92396907216471</v>
      </c>
      <c r="N45">
        <f>'rockfish release'!P45</f>
        <v>445031.13440802618</v>
      </c>
      <c r="Q45" s="13">
        <f t="shared" si="34"/>
        <v>0</v>
      </c>
      <c r="R45" s="14">
        <f t="shared" si="35"/>
        <v>0</v>
      </c>
      <c r="S45">
        <f t="shared" si="10"/>
        <v>0</v>
      </c>
      <c r="T45" s="6">
        <f t="shared" si="11"/>
        <v>0</v>
      </c>
      <c r="V45" s="13">
        <f t="shared" si="32"/>
        <v>0</v>
      </c>
      <c r="W45">
        <f t="shared" si="33"/>
        <v>0</v>
      </c>
      <c r="X45">
        <f t="shared" si="12"/>
        <v>0</v>
      </c>
      <c r="Y45" s="6">
        <f t="shared" si="13"/>
        <v>0</v>
      </c>
    </row>
    <row r="46" spans="1:25" x14ac:dyDescent="0.3">
      <c r="A46" t="str">
        <f>'rockfish release'!A46</f>
        <v>SC</v>
      </c>
      <c r="B46">
        <f>'rockfish release'!B46</f>
        <v>2019</v>
      </c>
      <c r="C46" t="str">
        <f>'rockfish release'!C46</f>
        <v>WKMA</v>
      </c>
      <c r="D46">
        <f>'rockfish release'!D46</f>
        <v>1190</v>
      </c>
      <c r="E46">
        <f>'YE release'!E47</f>
        <v>94</v>
      </c>
      <c r="H46" s="13">
        <f t="shared" ref="H46:H48" si="38">E46*F46</f>
        <v>0</v>
      </c>
      <c r="I46">
        <f t="shared" ref="I46:I48" si="39">(E46^2)*G46</f>
        <v>0</v>
      </c>
      <c r="J46">
        <f t="shared" ref="J46:J48" si="40">SQRT(I46)</f>
        <v>0</v>
      </c>
      <c r="K46" s="6">
        <f t="shared" ref="K46:K48" si="41">(1.96*J46)</f>
        <v>0</v>
      </c>
      <c r="M46" s="2">
        <f>'rockfish release'!O46</f>
        <v>2986.5263861055446</v>
      </c>
      <c r="N46">
        <f>'rockfish release'!P46</f>
        <v>17108577.523271546</v>
      </c>
      <c r="Q46" s="13">
        <f t="shared" ref="Q46:Q48" si="42">M46*O46</f>
        <v>0</v>
      </c>
      <c r="R46" s="14">
        <f t="shared" ref="R46:R48" si="43">(M46^2)*P46+(O46^2)*N46-(P46*N46)</f>
        <v>0</v>
      </c>
      <c r="S46">
        <f t="shared" ref="S46:S48" si="44">SQRT(R46)</f>
        <v>0</v>
      </c>
      <c r="T46" s="6">
        <f t="shared" ref="T46:T48" si="45">(1.96*S46)</f>
        <v>0</v>
      </c>
      <c r="V46" s="13">
        <f t="shared" ref="V46:V48" si="46">Q46+H46</f>
        <v>0</v>
      </c>
      <c r="W46">
        <f t="shared" ref="W46:W48" si="47">R46+I46</f>
        <v>0</v>
      </c>
      <c r="X46">
        <f t="shared" ref="X46:X48" si="48">SQRT(W46)</f>
        <v>0</v>
      </c>
      <c r="Y46" s="6">
        <f t="shared" ref="Y46:Y48" si="49">(1.96*X46)</f>
        <v>0</v>
      </c>
    </row>
    <row r="47" spans="1:25" x14ac:dyDescent="0.3">
      <c r="A47" t="str">
        <f>'rockfish release'!A47</f>
        <v>SC</v>
      </c>
      <c r="B47">
        <f>'rockfish release'!B47</f>
        <v>2020</v>
      </c>
      <c r="C47" t="str">
        <f>'rockfish release'!C47</f>
        <v>WKMA</v>
      </c>
      <c r="D47">
        <f>'rockfish release'!D47</f>
        <v>1426</v>
      </c>
      <c r="E47">
        <f>'YE release'!E48</f>
        <v>79</v>
      </c>
      <c r="H47" s="13">
        <f t="shared" si="38"/>
        <v>0</v>
      </c>
      <c r="I47">
        <f t="shared" si="39"/>
        <v>0</v>
      </c>
      <c r="J47">
        <f t="shared" si="40"/>
        <v>0</v>
      </c>
      <c r="K47" s="6">
        <f t="shared" si="41"/>
        <v>0</v>
      </c>
      <c r="M47" s="2">
        <f>'rockfish release'!O47</f>
        <v>254.80250783699057</v>
      </c>
      <c r="N47">
        <f>'rockfish release'!P47</f>
        <v>351595.75437687471</v>
      </c>
      <c r="Q47" s="13">
        <f t="shared" si="42"/>
        <v>0</v>
      </c>
      <c r="R47" s="14">
        <f t="shared" si="43"/>
        <v>0</v>
      </c>
      <c r="S47">
        <f t="shared" si="44"/>
        <v>0</v>
      </c>
      <c r="T47" s="6">
        <f t="shared" si="45"/>
        <v>0</v>
      </c>
      <c r="V47" s="13">
        <f t="shared" si="46"/>
        <v>0</v>
      </c>
      <c r="W47">
        <f t="shared" si="47"/>
        <v>0</v>
      </c>
      <c r="X47">
        <f t="shared" si="48"/>
        <v>0</v>
      </c>
      <c r="Y47" s="6">
        <f t="shared" si="49"/>
        <v>0</v>
      </c>
    </row>
    <row r="48" spans="1:25" x14ac:dyDescent="0.3">
      <c r="A48" t="str">
        <f>'rockfish release'!A48</f>
        <v>SC</v>
      </c>
      <c r="B48">
        <f>'rockfish release'!B48</f>
        <v>2021</v>
      </c>
      <c r="C48" t="str">
        <f>'rockfish release'!C48</f>
        <v>WKMA</v>
      </c>
      <c r="D48">
        <f>'rockfish release'!D48</f>
        <v>3063</v>
      </c>
      <c r="E48">
        <f>'YE release'!E49</f>
        <v>245</v>
      </c>
      <c r="H48" s="13">
        <f t="shared" si="38"/>
        <v>0</v>
      </c>
      <c r="I48">
        <f t="shared" si="39"/>
        <v>0</v>
      </c>
      <c r="J48">
        <f t="shared" si="40"/>
        <v>0</v>
      </c>
      <c r="K48" s="6">
        <f t="shared" si="41"/>
        <v>0</v>
      </c>
      <c r="M48" s="2">
        <f>'rockfish release'!O48</f>
        <v>376.53766040543042</v>
      </c>
      <c r="N48">
        <f>'rockfish release'!P48</f>
        <v>299372.38015243434</v>
      </c>
      <c r="Q48" s="13">
        <f t="shared" si="42"/>
        <v>0</v>
      </c>
      <c r="R48" s="14">
        <f t="shared" si="43"/>
        <v>0</v>
      </c>
      <c r="S48">
        <f t="shared" si="44"/>
        <v>0</v>
      </c>
      <c r="T48" s="6">
        <f t="shared" si="45"/>
        <v>0</v>
      </c>
      <c r="V48" s="13">
        <f t="shared" si="46"/>
        <v>0</v>
      </c>
      <c r="W48">
        <f t="shared" si="47"/>
        <v>0</v>
      </c>
      <c r="X48">
        <f t="shared" si="48"/>
        <v>0</v>
      </c>
      <c r="Y48" s="6">
        <f t="shared" si="49"/>
        <v>0</v>
      </c>
    </row>
    <row r="49" spans="1:25" x14ac:dyDescent="0.3">
      <c r="A49" t="str">
        <f>'rockfish release'!A50</f>
        <v>SC</v>
      </c>
      <c r="B49">
        <f>'rockfish release'!B50</f>
        <v>1999</v>
      </c>
      <c r="C49" t="str">
        <f>'rockfish release'!C50</f>
        <v>SKMA</v>
      </c>
      <c r="D49">
        <f>'rockfish release'!D50</f>
        <v>128</v>
      </c>
      <c r="E49">
        <f>'YE release'!E51</f>
        <v>0</v>
      </c>
      <c r="H49" s="13">
        <f>E49*F49</f>
        <v>0</v>
      </c>
      <c r="I49" s="16">
        <f>(E49^2)*G49</f>
        <v>0</v>
      </c>
      <c r="J49">
        <f t="shared" si="6"/>
        <v>0</v>
      </c>
      <c r="K49" s="6">
        <f t="shared" si="7"/>
        <v>0</v>
      </c>
      <c r="M49" s="2">
        <f>'rockfish release'!O50</f>
        <v>48.285456153114154</v>
      </c>
      <c r="N49">
        <f>'rockfish release'!P50</f>
        <v>4812.3518198526954</v>
      </c>
      <c r="Q49" s="13">
        <f t="shared" ref="Q49:Q67" si="50">M49*O49</f>
        <v>0</v>
      </c>
      <c r="R49" s="14">
        <f t="shared" ref="R49:R67" si="51">(M49^2)*P49+(O49^2)*N49-(P49*N49)</f>
        <v>0</v>
      </c>
      <c r="S49">
        <f t="shared" si="10"/>
        <v>0</v>
      </c>
      <c r="T49" s="6">
        <f t="shared" si="11"/>
        <v>0</v>
      </c>
      <c r="V49" s="13">
        <f t="shared" ref="V49:V67" si="52">Q49+H49</f>
        <v>0</v>
      </c>
      <c r="W49">
        <f t="shared" ref="W49:W67" si="53">R49+I49</f>
        <v>0</v>
      </c>
      <c r="X49">
        <f t="shared" si="12"/>
        <v>0</v>
      </c>
      <c r="Y49" s="6">
        <f t="shared" si="13"/>
        <v>0</v>
      </c>
    </row>
    <row r="50" spans="1:25" x14ac:dyDescent="0.3">
      <c r="A50" t="str">
        <f>'rockfish release'!A51</f>
        <v>SC</v>
      </c>
      <c r="B50">
        <f>'rockfish release'!B51</f>
        <v>2000</v>
      </c>
      <c r="C50" t="str">
        <f>'rockfish release'!C51</f>
        <v>SKMA</v>
      </c>
      <c r="D50">
        <f>'rockfish release'!D51</f>
        <v>101</v>
      </c>
      <c r="E50">
        <f>'YE release'!E52</f>
        <v>25</v>
      </c>
      <c r="F50" s="31"/>
      <c r="G50" s="31"/>
      <c r="H50" s="13">
        <f>E50*F50</f>
        <v>0</v>
      </c>
      <c r="I50" s="16">
        <f>(E50^2)*G50</f>
        <v>0</v>
      </c>
      <c r="J50">
        <f t="shared" si="6"/>
        <v>0</v>
      </c>
      <c r="K50" s="6">
        <f t="shared" si="7"/>
        <v>0</v>
      </c>
      <c r="M50" s="2">
        <f>'rockfish release'!O51</f>
        <v>38.100242745816644</v>
      </c>
      <c r="N50">
        <f>'rockfish release'!P51</f>
        <v>2996.2647042430017</v>
      </c>
      <c r="Q50" s="13">
        <f t="shared" si="50"/>
        <v>0</v>
      </c>
      <c r="R50" s="14">
        <f t="shared" si="51"/>
        <v>0</v>
      </c>
      <c r="S50">
        <f t="shared" si="10"/>
        <v>0</v>
      </c>
      <c r="T50" s="6">
        <f t="shared" si="11"/>
        <v>0</v>
      </c>
      <c r="V50" s="13">
        <f t="shared" si="52"/>
        <v>0</v>
      </c>
      <c r="W50">
        <f t="shared" si="53"/>
        <v>0</v>
      </c>
      <c r="X50">
        <f t="shared" si="12"/>
        <v>0</v>
      </c>
      <c r="Y50" s="6">
        <f t="shared" si="13"/>
        <v>0</v>
      </c>
    </row>
    <row r="51" spans="1:25" x14ac:dyDescent="0.3">
      <c r="A51" t="str">
        <f>'rockfish release'!A52</f>
        <v>SC</v>
      </c>
      <c r="B51">
        <f>'rockfish release'!B52</f>
        <v>2001</v>
      </c>
      <c r="C51" t="str">
        <f>'rockfish release'!C52</f>
        <v>SKMA</v>
      </c>
      <c r="D51">
        <f>'rockfish release'!D52</f>
        <v>43</v>
      </c>
      <c r="E51">
        <f>'YE release'!E53</f>
        <v>24</v>
      </c>
      <c r="F51" s="31"/>
      <c r="G51" s="31"/>
      <c r="H51" s="13">
        <f t="shared" ref="H51:H67" si="54">E51*F51</f>
        <v>0</v>
      </c>
      <c r="I51" s="16">
        <f t="shared" ref="I51:I67" si="55">(E51^2)*G51</f>
        <v>0</v>
      </c>
      <c r="J51">
        <f t="shared" si="6"/>
        <v>0</v>
      </c>
      <c r="K51" s="6">
        <f t="shared" si="7"/>
        <v>0</v>
      </c>
      <c r="M51" s="2">
        <f>'rockfish release'!O52</f>
        <v>16.220895426436783</v>
      </c>
      <c r="N51">
        <f>'rockfish release'!P52</f>
        <v>543.09317107590527</v>
      </c>
      <c r="Q51" s="13">
        <f t="shared" si="50"/>
        <v>0</v>
      </c>
      <c r="R51" s="14">
        <f t="shared" si="51"/>
        <v>0</v>
      </c>
      <c r="S51">
        <f t="shared" si="10"/>
        <v>0</v>
      </c>
      <c r="T51" s="6">
        <f t="shared" si="11"/>
        <v>0</v>
      </c>
      <c r="V51" s="13">
        <f t="shared" si="52"/>
        <v>0</v>
      </c>
      <c r="W51">
        <f t="shared" si="53"/>
        <v>0</v>
      </c>
      <c r="X51">
        <f t="shared" si="12"/>
        <v>0</v>
      </c>
      <c r="Y51" s="6">
        <f t="shared" si="13"/>
        <v>0</v>
      </c>
    </row>
    <row r="52" spans="1:25" x14ac:dyDescent="0.3">
      <c r="A52" t="str">
        <f>'rockfish release'!A53</f>
        <v>SC</v>
      </c>
      <c r="B52">
        <f>'rockfish release'!B53</f>
        <v>2002</v>
      </c>
      <c r="C52" t="str">
        <f>'rockfish release'!C53</f>
        <v>SKMA</v>
      </c>
      <c r="D52">
        <f>'rockfish release'!D53</f>
        <v>62</v>
      </c>
      <c r="E52">
        <f>'YE release'!E54</f>
        <v>0</v>
      </c>
      <c r="F52" s="30"/>
      <c r="G52" s="31"/>
      <c r="H52" s="13">
        <f t="shared" si="54"/>
        <v>0</v>
      </c>
      <c r="I52" s="16">
        <f t="shared" si="55"/>
        <v>0</v>
      </c>
      <c r="J52">
        <f t="shared" si="6"/>
        <v>0</v>
      </c>
      <c r="K52" s="6">
        <f t="shared" si="7"/>
        <v>0</v>
      </c>
      <c r="M52" s="2">
        <f>'rockfish release'!O53</f>
        <v>23.388267824164657</v>
      </c>
      <c r="N52">
        <f>'rockfish release'!P53</f>
        <v>1129.069848358994</v>
      </c>
      <c r="Q52" s="13">
        <f t="shared" si="50"/>
        <v>0</v>
      </c>
      <c r="R52" s="14">
        <f t="shared" si="51"/>
        <v>0</v>
      </c>
      <c r="S52">
        <f t="shared" si="10"/>
        <v>0</v>
      </c>
      <c r="T52" s="6">
        <f t="shared" si="11"/>
        <v>0</v>
      </c>
      <c r="V52" s="13">
        <f t="shared" si="52"/>
        <v>0</v>
      </c>
      <c r="W52">
        <f t="shared" si="53"/>
        <v>0</v>
      </c>
      <c r="X52">
        <f t="shared" si="12"/>
        <v>0</v>
      </c>
      <c r="Y52" s="6">
        <f t="shared" si="13"/>
        <v>0</v>
      </c>
    </row>
    <row r="53" spans="1:25" x14ac:dyDescent="0.3">
      <c r="A53" t="str">
        <f>'rockfish release'!A54</f>
        <v>SC</v>
      </c>
      <c r="B53">
        <f>'rockfish release'!B54</f>
        <v>2003</v>
      </c>
      <c r="C53" t="str">
        <f>'rockfish release'!C54</f>
        <v>SKMA</v>
      </c>
      <c r="D53">
        <f>'rockfish release'!D54</f>
        <v>137</v>
      </c>
      <c r="E53">
        <f>'YE release'!E55</f>
        <v>0</v>
      </c>
      <c r="F53" s="30"/>
      <c r="G53" s="31"/>
      <c r="H53" s="13">
        <f t="shared" si="54"/>
        <v>0</v>
      </c>
      <c r="I53" s="16">
        <f t="shared" si="55"/>
        <v>0</v>
      </c>
      <c r="J53">
        <f t="shared" si="6"/>
        <v>0</v>
      </c>
      <c r="K53" s="6">
        <f t="shared" si="7"/>
        <v>0</v>
      </c>
      <c r="M53" s="2">
        <f>'rockfish release'!O54</f>
        <v>51.680527288879972</v>
      </c>
      <c r="N53">
        <f>'rockfish release'!P54</f>
        <v>5512.8803287851088</v>
      </c>
      <c r="Q53" s="13">
        <f t="shared" si="50"/>
        <v>0</v>
      </c>
      <c r="R53" s="14">
        <f t="shared" si="51"/>
        <v>0</v>
      </c>
      <c r="S53">
        <f t="shared" si="10"/>
        <v>0</v>
      </c>
      <c r="T53" s="6">
        <f t="shared" si="11"/>
        <v>0</v>
      </c>
      <c r="V53" s="13">
        <f t="shared" si="52"/>
        <v>0</v>
      </c>
      <c r="W53">
        <f t="shared" si="53"/>
        <v>0</v>
      </c>
      <c r="X53">
        <f t="shared" si="12"/>
        <v>0</v>
      </c>
      <c r="Y53" s="6">
        <f t="shared" si="13"/>
        <v>0</v>
      </c>
    </row>
    <row r="54" spans="1:25" x14ac:dyDescent="0.3">
      <c r="A54" t="str">
        <f>'rockfish release'!A55</f>
        <v>SC</v>
      </c>
      <c r="B54">
        <f>'rockfish release'!B55</f>
        <v>2004</v>
      </c>
      <c r="C54" t="str">
        <f>'rockfish release'!C55</f>
        <v>SKMA</v>
      </c>
      <c r="D54">
        <f>'rockfish release'!D55</f>
        <v>26</v>
      </c>
      <c r="E54">
        <f>'YE release'!E56</f>
        <v>1</v>
      </c>
      <c r="F54" s="31"/>
      <c r="G54" s="31"/>
      <c r="H54" s="13">
        <f t="shared" si="54"/>
        <v>0</v>
      </c>
      <c r="I54" s="16">
        <f t="shared" si="55"/>
        <v>0</v>
      </c>
      <c r="J54">
        <f t="shared" si="6"/>
        <v>0</v>
      </c>
      <c r="K54" s="6">
        <f t="shared" si="7"/>
        <v>0</v>
      </c>
      <c r="M54" s="2">
        <f>'rockfish release'!O55</f>
        <v>9.8079832811013077</v>
      </c>
      <c r="N54">
        <f>'rockfish release'!P55</f>
        <v>198.55650819216442</v>
      </c>
      <c r="Q54" s="13">
        <f t="shared" si="50"/>
        <v>0</v>
      </c>
      <c r="R54" s="14">
        <f t="shared" si="51"/>
        <v>0</v>
      </c>
      <c r="S54">
        <f t="shared" si="10"/>
        <v>0</v>
      </c>
      <c r="T54" s="6">
        <f t="shared" si="11"/>
        <v>0</v>
      </c>
      <c r="V54" s="13">
        <f t="shared" si="52"/>
        <v>0</v>
      </c>
      <c r="W54">
        <f t="shared" si="53"/>
        <v>0</v>
      </c>
      <c r="X54">
        <f t="shared" si="12"/>
        <v>0</v>
      </c>
      <c r="Y54" s="6">
        <f t="shared" si="13"/>
        <v>0</v>
      </c>
    </row>
    <row r="55" spans="1:25" x14ac:dyDescent="0.3">
      <c r="A55" t="str">
        <f>'rockfish release'!A56</f>
        <v>SC</v>
      </c>
      <c r="B55">
        <f>'rockfish release'!B56</f>
        <v>2005</v>
      </c>
      <c r="C55" t="str">
        <f>'rockfish release'!C56</f>
        <v>SKMA</v>
      </c>
      <c r="D55">
        <f>'rockfish release'!D56</f>
        <v>112</v>
      </c>
      <c r="E55">
        <f>'YE release'!E57</f>
        <v>4</v>
      </c>
      <c r="F55" s="31"/>
      <c r="G55" s="31"/>
      <c r="H55" s="13">
        <f t="shared" si="54"/>
        <v>0</v>
      </c>
      <c r="I55" s="16">
        <f t="shared" si="55"/>
        <v>0</v>
      </c>
      <c r="J55">
        <f t="shared" si="6"/>
        <v>0</v>
      </c>
      <c r="K55" s="6">
        <f t="shared" si="7"/>
        <v>0</v>
      </c>
      <c r="M55" s="2">
        <f>'rockfish release'!O56</f>
        <v>42.249774133974881</v>
      </c>
      <c r="N55">
        <f>'rockfish release'!P56</f>
        <v>3684.45686207472</v>
      </c>
      <c r="Q55" s="13">
        <f t="shared" si="50"/>
        <v>0</v>
      </c>
      <c r="R55" s="14">
        <f t="shared" si="51"/>
        <v>0</v>
      </c>
      <c r="S55">
        <f t="shared" si="10"/>
        <v>0</v>
      </c>
      <c r="T55" s="6">
        <f t="shared" si="11"/>
        <v>0</v>
      </c>
      <c r="V55" s="13">
        <f t="shared" si="52"/>
        <v>0</v>
      </c>
      <c r="W55">
        <f t="shared" si="53"/>
        <v>0</v>
      </c>
      <c r="X55">
        <f t="shared" si="12"/>
        <v>0</v>
      </c>
      <c r="Y55" s="6">
        <f t="shared" si="13"/>
        <v>0</v>
      </c>
    </row>
    <row r="56" spans="1:25" x14ac:dyDescent="0.3">
      <c r="A56" t="str">
        <f>'rockfish release'!A57</f>
        <v>SC</v>
      </c>
      <c r="B56">
        <f>'rockfish release'!B57</f>
        <v>2006</v>
      </c>
      <c r="C56" t="str">
        <f>'rockfish release'!C57</f>
        <v>SKMA</v>
      </c>
      <c r="D56">
        <f>'rockfish release'!D57</f>
        <v>80</v>
      </c>
      <c r="E56">
        <f>'YE release'!E58</f>
        <v>3</v>
      </c>
      <c r="F56" s="30"/>
      <c r="G56" s="31"/>
      <c r="H56" s="13">
        <f t="shared" si="54"/>
        <v>0</v>
      </c>
      <c r="I56" s="16">
        <f t="shared" si="55"/>
        <v>0</v>
      </c>
      <c r="J56">
        <f t="shared" si="6"/>
        <v>0</v>
      </c>
      <c r="K56" s="6">
        <f t="shared" si="7"/>
        <v>0</v>
      </c>
      <c r="M56" s="2">
        <f>'rockfish release'!O57</f>
        <v>30.178410095696336</v>
      </c>
      <c r="N56">
        <f>'rockfish release'!P57</f>
        <v>1879.8249296299591</v>
      </c>
      <c r="Q56" s="13">
        <f t="shared" si="50"/>
        <v>0</v>
      </c>
      <c r="R56" s="14">
        <f t="shared" si="51"/>
        <v>0</v>
      </c>
      <c r="S56">
        <f t="shared" si="10"/>
        <v>0</v>
      </c>
      <c r="T56" s="6">
        <f t="shared" si="11"/>
        <v>0</v>
      </c>
      <c r="V56" s="13">
        <f t="shared" si="52"/>
        <v>0</v>
      </c>
      <c r="W56">
        <f t="shared" si="53"/>
        <v>0</v>
      </c>
      <c r="X56">
        <f t="shared" si="12"/>
        <v>0</v>
      </c>
      <c r="Y56" s="6">
        <f t="shared" si="13"/>
        <v>0</v>
      </c>
    </row>
    <row r="57" spans="1:25" x14ac:dyDescent="0.3">
      <c r="A57" t="str">
        <f>'rockfish release'!A58</f>
        <v>SC</v>
      </c>
      <c r="B57">
        <f>'rockfish release'!B58</f>
        <v>2007</v>
      </c>
      <c r="C57" t="str">
        <f>'rockfish release'!C58</f>
        <v>SKMA</v>
      </c>
      <c r="D57">
        <f>'rockfish release'!D58</f>
        <v>474</v>
      </c>
      <c r="E57">
        <f>'YE release'!E59</f>
        <v>19</v>
      </c>
      <c r="F57" s="30"/>
      <c r="G57" s="31"/>
      <c r="H57" s="13">
        <f t="shared" si="54"/>
        <v>0</v>
      </c>
      <c r="I57" s="16">
        <f t="shared" si="55"/>
        <v>0</v>
      </c>
      <c r="J57">
        <f t="shared" si="6"/>
        <v>0</v>
      </c>
      <c r="K57" s="6">
        <f t="shared" si="7"/>
        <v>0</v>
      </c>
      <c r="M57" s="2">
        <f>'rockfish release'!O58</f>
        <v>178.80707981700084</v>
      </c>
      <c r="N57">
        <f>'rockfish release'!P58</f>
        <v>65992.429045240729</v>
      </c>
      <c r="Q57" s="13">
        <f t="shared" si="50"/>
        <v>0</v>
      </c>
      <c r="R57" s="14">
        <f t="shared" si="51"/>
        <v>0</v>
      </c>
      <c r="S57">
        <f t="shared" si="10"/>
        <v>0</v>
      </c>
      <c r="T57" s="6">
        <f t="shared" si="11"/>
        <v>0</v>
      </c>
      <c r="V57" s="13">
        <f t="shared" si="52"/>
        <v>0</v>
      </c>
      <c r="W57">
        <f t="shared" si="53"/>
        <v>0</v>
      </c>
      <c r="X57">
        <f t="shared" si="12"/>
        <v>0</v>
      </c>
      <c r="Y57" s="6">
        <f t="shared" si="13"/>
        <v>0</v>
      </c>
    </row>
    <row r="58" spans="1:25" x14ac:dyDescent="0.3">
      <c r="A58" t="str">
        <f>'rockfish release'!A59</f>
        <v>SC</v>
      </c>
      <c r="B58">
        <f>'rockfish release'!B59</f>
        <v>2008</v>
      </c>
      <c r="C58" t="str">
        <f>'rockfish release'!C59</f>
        <v>SKMA</v>
      </c>
      <c r="D58">
        <f>'rockfish release'!D59</f>
        <v>822</v>
      </c>
      <c r="E58">
        <f>'YE release'!E60</f>
        <v>17</v>
      </c>
      <c r="F58" s="30"/>
      <c r="G58" s="31"/>
      <c r="H58" s="13">
        <f t="shared" si="54"/>
        <v>0</v>
      </c>
      <c r="I58" s="16">
        <f t="shared" si="55"/>
        <v>0</v>
      </c>
      <c r="J58">
        <f t="shared" si="6"/>
        <v>0</v>
      </c>
      <c r="K58" s="6">
        <f t="shared" si="7"/>
        <v>0</v>
      </c>
      <c r="M58" s="2">
        <f>'rockfish release'!O59</f>
        <v>310.08316373327989</v>
      </c>
      <c r="N58">
        <f>'rockfish release'!P59</f>
        <v>198463.69183626396</v>
      </c>
      <c r="Q58" s="13">
        <f t="shared" si="50"/>
        <v>0</v>
      </c>
      <c r="R58" s="14">
        <f t="shared" si="51"/>
        <v>0</v>
      </c>
      <c r="S58">
        <f t="shared" si="10"/>
        <v>0</v>
      </c>
      <c r="T58" s="6">
        <f t="shared" si="11"/>
        <v>0</v>
      </c>
      <c r="V58" s="13">
        <f t="shared" si="52"/>
        <v>0</v>
      </c>
      <c r="W58">
        <f t="shared" si="53"/>
        <v>0</v>
      </c>
      <c r="X58">
        <f t="shared" si="12"/>
        <v>0</v>
      </c>
      <c r="Y58" s="6">
        <f t="shared" si="13"/>
        <v>0</v>
      </c>
    </row>
    <row r="59" spans="1:25" x14ac:dyDescent="0.3">
      <c r="A59" t="str">
        <f>'rockfish release'!A60</f>
        <v>SC</v>
      </c>
      <c r="B59">
        <f>'rockfish release'!B60</f>
        <v>2009</v>
      </c>
      <c r="C59" t="str">
        <f>'rockfish release'!C60</f>
        <v>SKMA</v>
      </c>
      <c r="D59">
        <f>'rockfish release'!D60</f>
        <v>338</v>
      </c>
      <c r="E59">
        <f>'YE release'!E61</f>
        <v>3</v>
      </c>
      <c r="G59" s="16"/>
      <c r="H59" s="13">
        <f t="shared" si="54"/>
        <v>0</v>
      </c>
      <c r="I59" s="16">
        <f t="shared" si="55"/>
        <v>0</v>
      </c>
      <c r="J59">
        <f t="shared" si="6"/>
        <v>0</v>
      </c>
      <c r="K59" s="6">
        <f t="shared" si="7"/>
        <v>0</v>
      </c>
      <c r="M59" s="2">
        <f>'rockfish release'!O60</f>
        <v>127.50378265431704</v>
      </c>
      <c r="N59">
        <f>'rockfish release'!P60</f>
        <v>33556.049884475782</v>
      </c>
      <c r="Q59" s="13">
        <f t="shared" si="50"/>
        <v>0</v>
      </c>
      <c r="R59" s="14">
        <f t="shared" si="51"/>
        <v>0</v>
      </c>
      <c r="S59">
        <f t="shared" si="10"/>
        <v>0</v>
      </c>
      <c r="T59" s="6">
        <f t="shared" si="11"/>
        <v>0</v>
      </c>
      <c r="V59" s="13">
        <f t="shared" si="52"/>
        <v>0</v>
      </c>
      <c r="W59">
        <f t="shared" si="53"/>
        <v>0</v>
      </c>
      <c r="X59">
        <f t="shared" si="12"/>
        <v>0</v>
      </c>
      <c r="Y59" s="6">
        <f t="shared" si="13"/>
        <v>0</v>
      </c>
    </row>
    <row r="60" spans="1:25" x14ac:dyDescent="0.3">
      <c r="A60" t="str">
        <f>'rockfish release'!A61</f>
        <v>SC</v>
      </c>
      <c r="B60">
        <f>'rockfish release'!B61</f>
        <v>2010</v>
      </c>
      <c r="C60" t="str">
        <f>'rockfish release'!C61</f>
        <v>SKMA</v>
      </c>
      <c r="D60">
        <f>'rockfish release'!D61</f>
        <v>191</v>
      </c>
      <c r="E60">
        <f>'YE release'!E62</f>
        <v>81</v>
      </c>
      <c r="G60" s="16"/>
      <c r="H60" s="13">
        <f t="shared" si="54"/>
        <v>0</v>
      </c>
      <c r="I60" s="16">
        <f t="shared" si="55"/>
        <v>0</v>
      </c>
      <c r="J60">
        <f t="shared" si="6"/>
        <v>0</v>
      </c>
      <c r="K60" s="6">
        <f t="shared" si="7"/>
        <v>0</v>
      </c>
      <c r="M60" s="2">
        <f>'rockfish release'!O61</f>
        <v>72.050954103475021</v>
      </c>
      <c r="N60">
        <f>'rockfish release'!P61</f>
        <v>10715.295821536021</v>
      </c>
      <c r="Q60" s="13">
        <f t="shared" si="50"/>
        <v>0</v>
      </c>
      <c r="R60" s="14">
        <f t="shared" si="51"/>
        <v>0</v>
      </c>
      <c r="S60">
        <f t="shared" si="10"/>
        <v>0</v>
      </c>
      <c r="T60" s="6">
        <f t="shared" si="11"/>
        <v>0</v>
      </c>
      <c r="V60" s="13">
        <f t="shared" si="52"/>
        <v>0</v>
      </c>
      <c r="W60">
        <f t="shared" si="53"/>
        <v>0</v>
      </c>
      <c r="X60">
        <f t="shared" si="12"/>
        <v>0</v>
      </c>
      <c r="Y60" s="6">
        <f t="shared" si="13"/>
        <v>0</v>
      </c>
    </row>
    <row r="61" spans="1:25" x14ac:dyDescent="0.3">
      <c r="A61" t="str">
        <f>'rockfish release'!A62</f>
        <v>SC</v>
      </c>
      <c r="B61">
        <f>'rockfish release'!B62</f>
        <v>2011</v>
      </c>
      <c r="C61" t="str">
        <f>'rockfish release'!C62</f>
        <v>SKMA</v>
      </c>
      <c r="D61">
        <f>'rockfish release'!D62</f>
        <v>231</v>
      </c>
      <c r="E61">
        <f>'YE release'!E63</f>
        <v>11</v>
      </c>
      <c r="G61" s="16"/>
      <c r="H61" s="13">
        <f t="shared" si="54"/>
        <v>0</v>
      </c>
      <c r="I61" s="16">
        <f t="shared" si="55"/>
        <v>0</v>
      </c>
      <c r="J61">
        <f t="shared" si="6"/>
        <v>0</v>
      </c>
      <c r="K61" s="6">
        <f t="shared" si="7"/>
        <v>0</v>
      </c>
      <c r="M61" s="2">
        <f>'rockfish release'!O62</f>
        <v>0</v>
      </c>
      <c r="N61">
        <f>'rockfish release'!P62</f>
        <v>3965.1954041497575</v>
      </c>
      <c r="Q61" s="13">
        <f t="shared" si="50"/>
        <v>0</v>
      </c>
      <c r="R61" s="14">
        <f t="shared" si="51"/>
        <v>0</v>
      </c>
      <c r="S61">
        <f t="shared" si="10"/>
        <v>0</v>
      </c>
      <c r="T61" s="6">
        <f t="shared" si="11"/>
        <v>0</v>
      </c>
      <c r="V61" s="13">
        <f t="shared" si="52"/>
        <v>0</v>
      </c>
      <c r="W61">
        <f t="shared" si="53"/>
        <v>0</v>
      </c>
      <c r="X61">
        <f t="shared" si="12"/>
        <v>0</v>
      </c>
      <c r="Y61" s="6">
        <f t="shared" si="13"/>
        <v>0</v>
      </c>
    </row>
    <row r="62" spans="1:25" x14ac:dyDescent="0.3">
      <c r="A62" t="str">
        <f>'rockfish release'!A63</f>
        <v>SC</v>
      </c>
      <c r="B62">
        <f>'rockfish release'!B63</f>
        <v>2012</v>
      </c>
      <c r="C62" t="str">
        <f>'rockfish release'!C63</f>
        <v>SKMA</v>
      </c>
      <c r="D62">
        <f>'rockfish release'!D63</f>
        <v>134</v>
      </c>
      <c r="E62">
        <f>'YE release'!E64</f>
        <v>16</v>
      </c>
      <c r="G62" s="16"/>
      <c r="H62" s="13">
        <f t="shared" si="54"/>
        <v>0</v>
      </c>
      <c r="I62" s="16">
        <f t="shared" si="55"/>
        <v>0</v>
      </c>
      <c r="J62">
        <f t="shared" si="6"/>
        <v>0</v>
      </c>
      <c r="K62" s="6">
        <f t="shared" si="7"/>
        <v>0</v>
      </c>
      <c r="M62" s="2">
        <f>'rockfish release'!O63</f>
        <v>93.411764705882376</v>
      </c>
      <c r="N62">
        <f>'rockfish release'!P63</f>
        <v>7580.0225080756945</v>
      </c>
      <c r="Q62" s="13">
        <f t="shared" si="50"/>
        <v>0</v>
      </c>
      <c r="R62" s="14">
        <f t="shared" si="51"/>
        <v>0</v>
      </c>
      <c r="S62">
        <f t="shared" si="10"/>
        <v>0</v>
      </c>
      <c r="T62" s="6">
        <f t="shared" si="11"/>
        <v>0</v>
      </c>
      <c r="V62" s="13">
        <f t="shared" si="52"/>
        <v>0</v>
      </c>
      <c r="W62">
        <f t="shared" si="53"/>
        <v>0</v>
      </c>
      <c r="X62">
        <f t="shared" si="12"/>
        <v>0</v>
      </c>
      <c r="Y62" s="6">
        <f t="shared" si="13"/>
        <v>0</v>
      </c>
    </row>
    <row r="63" spans="1:25" x14ac:dyDescent="0.3">
      <c r="A63" t="str">
        <f>'rockfish release'!A64</f>
        <v>SC</v>
      </c>
      <c r="B63">
        <f>'rockfish release'!B64</f>
        <v>2013</v>
      </c>
      <c r="C63" t="str">
        <f>'rockfish release'!C64</f>
        <v>SKMA</v>
      </c>
      <c r="D63">
        <f>'rockfish release'!D64</f>
        <v>201</v>
      </c>
      <c r="E63">
        <f>'YE release'!E65</f>
        <v>10</v>
      </c>
      <c r="G63" s="16"/>
      <c r="H63" s="13">
        <f t="shared" si="54"/>
        <v>0</v>
      </c>
      <c r="I63" s="16">
        <f t="shared" si="55"/>
        <v>0</v>
      </c>
      <c r="J63">
        <f t="shared" si="6"/>
        <v>0</v>
      </c>
      <c r="K63" s="6">
        <f t="shared" si="7"/>
        <v>0</v>
      </c>
      <c r="M63" s="2">
        <f>'rockfish release'!O64</f>
        <v>38.732846715328463</v>
      </c>
      <c r="N63">
        <f>'rockfish release'!P64</f>
        <v>5877.7862948982529</v>
      </c>
      <c r="Q63" s="13">
        <f t="shared" si="50"/>
        <v>0</v>
      </c>
      <c r="R63" s="14">
        <f t="shared" si="51"/>
        <v>0</v>
      </c>
      <c r="S63">
        <f t="shared" si="10"/>
        <v>0</v>
      </c>
      <c r="T63" s="6">
        <f t="shared" si="11"/>
        <v>0</v>
      </c>
      <c r="V63" s="13">
        <f t="shared" si="52"/>
        <v>0</v>
      </c>
      <c r="W63">
        <f t="shared" si="53"/>
        <v>0</v>
      </c>
      <c r="X63">
        <f t="shared" si="12"/>
        <v>0</v>
      </c>
      <c r="Y63" s="6">
        <f t="shared" si="13"/>
        <v>0</v>
      </c>
    </row>
    <row r="64" spans="1:25" x14ac:dyDescent="0.3">
      <c r="A64" t="str">
        <f>'rockfish release'!A65</f>
        <v>SC</v>
      </c>
      <c r="B64">
        <f>'rockfish release'!B65</f>
        <v>2014</v>
      </c>
      <c r="C64" t="str">
        <f>'rockfish release'!C65</f>
        <v>SKMA</v>
      </c>
      <c r="D64">
        <f>'rockfish release'!D65</f>
        <v>237</v>
      </c>
      <c r="E64">
        <f>'YE release'!E66</f>
        <v>51</v>
      </c>
      <c r="G64" s="16"/>
      <c r="H64" s="13">
        <f t="shared" si="54"/>
        <v>0</v>
      </c>
      <c r="I64" s="16">
        <f t="shared" si="55"/>
        <v>0</v>
      </c>
      <c r="J64">
        <f t="shared" si="6"/>
        <v>0</v>
      </c>
      <c r="K64" s="6">
        <f t="shared" si="7"/>
        <v>0</v>
      </c>
      <c r="M64" s="2">
        <f>'rockfish release'!O65</f>
        <v>443.77852348993281</v>
      </c>
      <c r="N64">
        <f>'rockfish release'!P65</f>
        <v>384758.14762319997</v>
      </c>
      <c r="Q64" s="13">
        <f t="shared" si="50"/>
        <v>0</v>
      </c>
      <c r="R64" s="14">
        <f t="shared" si="51"/>
        <v>0</v>
      </c>
      <c r="S64">
        <f t="shared" si="10"/>
        <v>0</v>
      </c>
      <c r="T64" s="6">
        <f t="shared" si="11"/>
        <v>0</v>
      </c>
      <c r="V64" s="13">
        <f t="shared" si="52"/>
        <v>0</v>
      </c>
      <c r="W64">
        <f t="shared" si="53"/>
        <v>0</v>
      </c>
      <c r="X64">
        <f t="shared" si="12"/>
        <v>0</v>
      </c>
      <c r="Y64" s="6">
        <f t="shared" si="13"/>
        <v>0</v>
      </c>
    </row>
    <row r="65" spans="1:25" x14ac:dyDescent="0.3">
      <c r="A65" t="str">
        <f>'rockfish release'!A66</f>
        <v>SC</v>
      </c>
      <c r="B65">
        <f>'rockfish release'!B66</f>
        <v>2015</v>
      </c>
      <c r="C65" t="str">
        <f>'rockfish release'!C66</f>
        <v>SKMA</v>
      </c>
      <c r="D65">
        <f>'rockfish release'!D66</f>
        <v>31</v>
      </c>
      <c r="E65">
        <f>'YE release'!E67</f>
        <v>2</v>
      </c>
      <c r="G65" s="16"/>
      <c r="H65" s="13">
        <f t="shared" si="54"/>
        <v>0</v>
      </c>
      <c r="I65" s="16">
        <f t="shared" si="55"/>
        <v>0</v>
      </c>
      <c r="J65">
        <f t="shared" si="6"/>
        <v>0</v>
      </c>
      <c r="K65" s="6">
        <f t="shared" si="7"/>
        <v>0</v>
      </c>
      <c r="M65" s="2">
        <f>'rockfish release'!O66</f>
        <v>4.8960317460317455</v>
      </c>
      <c r="N65">
        <f>'rockfish release'!P66</f>
        <v>609.53103933267892</v>
      </c>
      <c r="Q65" s="13">
        <f t="shared" si="50"/>
        <v>0</v>
      </c>
      <c r="R65" s="14">
        <f t="shared" si="51"/>
        <v>0</v>
      </c>
      <c r="S65">
        <f t="shared" si="10"/>
        <v>0</v>
      </c>
      <c r="T65" s="6">
        <f t="shared" si="11"/>
        <v>0</v>
      </c>
      <c r="V65" s="13">
        <f t="shared" si="52"/>
        <v>0</v>
      </c>
      <c r="W65">
        <f t="shared" si="53"/>
        <v>0</v>
      </c>
      <c r="X65">
        <f t="shared" si="12"/>
        <v>0</v>
      </c>
      <c r="Y65" s="6">
        <f t="shared" si="13"/>
        <v>0</v>
      </c>
    </row>
    <row r="66" spans="1:25" x14ac:dyDescent="0.3">
      <c r="A66" t="str">
        <f>'rockfish release'!A67</f>
        <v>SC</v>
      </c>
      <c r="B66">
        <f>'rockfish release'!B67</f>
        <v>2016</v>
      </c>
      <c r="C66" t="str">
        <f>'rockfish release'!C67</f>
        <v>SKMA</v>
      </c>
      <c r="D66">
        <f>'rockfish release'!D67</f>
        <v>470</v>
      </c>
      <c r="E66">
        <f>'YE release'!E68</f>
        <v>11</v>
      </c>
      <c r="G66" s="16"/>
      <c r="H66" s="13">
        <f t="shared" si="54"/>
        <v>0</v>
      </c>
      <c r="I66" s="16">
        <f t="shared" si="55"/>
        <v>0</v>
      </c>
      <c r="J66">
        <f t="shared" si="6"/>
        <v>0</v>
      </c>
      <c r="K66" s="6">
        <f t="shared" si="7"/>
        <v>0</v>
      </c>
      <c r="M66" s="2">
        <f>'rockfish release'!O67</f>
        <v>345.07293354943272</v>
      </c>
      <c r="N66">
        <f>'rockfish release'!P67</f>
        <v>341791.03987791034</v>
      </c>
      <c r="Q66" s="13">
        <f t="shared" si="50"/>
        <v>0</v>
      </c>
      <c r="R66" s="14">
        <f t="shared" si="51"/>
        <v>0</v>
      </c>
      <c r="S66">
        <f t="shared" si="10"/>
        <v>0</v>
      </c>
      <c r="T66" s="6">
        <f t="shared" si="11"/>
        <v>0</v>
      </c>
      <c r="V66" s="13">
        <f t="shared" si="52"/>
        <v>0</v>
      </c>
      <c r="W66">
        <f t="shared" si="53"/>
        <v>0</v>
      </c>
      <c r="X66">
        <f t="shared" si="12"/>
        <v>0</v>
      </c>
      <c r="Y66" s="6">
        <f t="shared" si="13"/>
        <v>0</v>
      </c>
    </row>
    <row r="67" spans="1:25" x14ac:dyDescent="0.3">
      <c r="A67" t="str">
        <f>'rockfish release'!A68</f>
        <v>SC</v>
      </c>
      <c r="B67">
        <f>'rockfish release'!B68</f>
        <v>2017</v>
      </c>
      <c r="C67" t="str">
        <f>'rockfish release'!C68</f>
        <v>SKMA</v>
      </c>
      <c r="D67">
        <f>'rockfish release'!D68</f>
        <v>205</v>
      </c>
      <c r="E67">
        <f>'YE release'!E69</f>
        <v>2</v>
      </c>
      <c r="G67" s="16"/>
      <c r="H67" s="13">
        <f t="shared" si="54"/>
        <v>0</v>
      </c>
      <c r="I67" s="16">
        <f t="shared" si="55"/>
        <v>0</v>
      </c>
      <c r="J67">
        <f t="shared" si="6"/>
        <v>0</v>
      </c>
      <c r="K67" s="6">
        <f t="shared" si="7"/>
        <v>0</v>
      </c>
      <c r="M67" s="2">
        <f>'rockfish release'!O68</f>
        <v>222.51456310679612</v>
      </c>
      <c r="N67">
        <f>'rockfish release'!P68</f>
        <v>243050.23506657931</v>
      </c>
      <c r="Q67" s="13">
        <f t="shared" si="50"/>
        <v>0</v>
      </c>
      <c r="R67" s="14">
        <f t="shared" si="51"/>
        <v>0</v>
      </c>
      <c r="S67">
        <f t="shared" si="10"/>
        <v>0</v>
      </c>
      <c r="T67" s="6">
        <f t="shared" si="11"/>
        <v>0</v>
      </c>
      <c r="V67" s="13">
        <f t="shared" si="52"/>
        <v>0</v>
      </c>
      <c r="W67">
        <f t="shared" si="53"/>
        <v>0</v>
      </c>
      <c r="X67">
        <f t="shared" si="12"/>
        <v>0</v>
      </c>
      <c r="Y67" s="6">
        <f t="shared" si="13"/>
        <v>0</v>
      </c>
    </row>
    <row r="68" spans="1:25" x14ac:dyDescent="0.3">
      <c r="A68" t="str">
        <f>'rockfish release'!A69</f>
        <v>SC</v>
      </c>
      <c r="B68">
        <f>'rockfish release'!B69</f>
        <v>2018</v>
      </c>
      <c r="C68" t="str">
        <f>'rockfish release'!C69</f>
        <v>SKMA</v>
      </c>
      <c r="D68">
        <f>'rockfish release'!D69</f>
        <v>160</v>
      </c>
      <c r="E68">
        <f>'YE release'!E70</f>
        <v>2</v>
      </c>
      <c r="G68" s="16"/>
      <c r="H68" s="13">
        <f t="shared" ref="H68:H71" si="56">E68*F68</f>
        <v>0</v>
      </c>
      <c r="I68" s="16">
        <f t="shared" ref="I68:I71" si="57">(E68^2)*G68</f>
        <v>0</v>
      </c>
      <c r="J68">
        <f t="shared" ref="J68:J71" si="58">SQRT(I68)</f>
        <v>0</v>
      </c>
      <c r="K68" s="6">
        <f t="shared" ref="K68:K71" si="59">(1.96*J68)</f>
        <v>0</v>
      </c>
      <c r="M68" s="2">
        <f>'rockfish release'!O69</f>
        <v>38.711340206185554</v>
      </c>
      <c r="N68">
        <f>'rockfish release'!P69</f>
        <v>2859.6263270141162</v>
      </c>
      <c r="Q68" s="13">
        <f t="shared" ref="Q68:Q71" si="60">M68*O68</f>
        <v>0</v>
      </c>
      <c r="R68" s="14">
        <f t="shared" ref="R68:R71" si="61">(M68^2)*P68+(O68^2)*N68-(P68*N68)</f>
        <v>0</v>
      </c>
      <c r="S68">
        <f t="shared" ref="S68:S71" si="62">SQRT(R68)</f>
        <v>0</v>
      </c>
      <c r="T68" s="6">
        <f t="shared" ref="T68:T71" si="63">(1.96*S68)</f>
        <v>0</v>
      </c>
      <c r="V68" s="13">
        <f t="shared" ref="V68:V71" si="64">Q68+H68</f>
        <v>0</v>
      </c>
      <c r="W68">
        <f t="shared" ref="W68:W71" si="65">R68+I68</f>
        <v>0</v>
      </c>
      <c r="X68">
        <f t="shared" ref="X68:X71" si="66">SQRT(W68)</f>
        <v>0</v>
      </c>
      <c r="Y68" s="6">
        <f t="shared" ref="Y68:Y71" si="67">(1.96*X68)</f>
        <v>0</v>
      </c>
    </row>
    <row r="69" spans="1:25" x14ac:dyDescent="0.3">
      <c r="A69" t="str">
        <f>'rockfish release'!A70</f>
        <v>SC</v>
      </c>
      <c r="B69">
        <f>'rockfish release'!B70</f>
        <v>2019</v>
      </c>
      <c r="C69" t="str">
        <f>'rockfish release'!C70</f>
        <v>SKMA</v>
      </c>
      <c r="D69">
        <f>'rockfish release'!D70</f>
        <v>31</v>
      </c>
      <c r="E69">
        <f>'YE release'!E71</f>
        <v>8</v>
      </c>
      <c r="G69" s="16"/>
      <c r="H69" s="13">
        <f t="shared" si="56"/>
        <v>0</v>
      </c>
      <c r="I69" s="16">
        <f t="shared" si="57"/>
        <v>0</v>
      </c>
      <c r="J69">
        <f t="shared" si="58"/>
        <v>0</v>
      </c>
      <c r="K69" s="6">
        <f t="shared" si="59"/>
        <v>0</v>
      </c>
      <c r="M69" s="2">
        <f>'rockfish release'!O70</f>
        <v>20.087443946188344</v>
      </c>
      <c r="N69">
        <f>'rockfish release'!P70</f>
        <v>4633.0791781427242</v>
      </c>
      <c r="Q69" s="13">
        <f t="shared" si="60"/>
        <v>0</v>
      </c>
      <c r="R69" s="14">
        <f t="shared" si="61"/>
        <v>0</v>
      </c>
      <c r="S69">
        <f t="shared" si="62"/>
        <v>0</v>
      </c>
      <c r="T69" s="6">
        <f t="shared" si="63"/>
        <v>0</v>
      </c>
      <c r="V69" s="13">
        <f t="shared" si="64"/>
        <v>0</v>
      </c>
      <c r="W69">
        <f t="shared" si="65"/>
        <v>0</v>
      </c>
      <c r="X69">
        <f t="shared" si="66"/>
        <v>0</v>
      </c>
      <c r="Y69" s="6">
        <f t="shared" si="67"/>
        <v>0</v>
      </c>
    </row>
    <row r="70" spans="1:25" x14ac:dyDescent="0.3">
      <c r="A70" t="str">
        <f>'rockfish release'!A71</f>
        <v>SC</v>
      </c>
      <c r="B70">
        <f>'rockfish release'!B71</f>
        <v>2020</v>
      </c>
      <c r="C70" t="str">
        <f>'rockfish release'!C71</f>
        <v>SKMA</v>
      </c>
      <c r="D70">
        <f>'rockfish release'!D71</f>
        <v>43</v>
      </c>
      <c r="E70">
        <f>'YE release'!E72</f>
        <v>0</v>
      </c>
      <c r="G70" s="16"/>
      <c r="H70" s="13">
        <f t="shared" si="56"/>
        <v>0</v>
      </c>
      <c r="I70" s="16">
        <f t="shared" si="57"/>
        <v>0</v>
      </c>
      <c r="J70">
        <f t="shared" si="58"/>
        <v>0</v>
      </c>
      <c r="K70" s="6">
        <f t="shared" si="59"/>
        <v>0</v>
      </c>
      <c r="M70" s="2">
        <f>'rockfish release'!O71</f>
        <v>7.6833855799373012</v>
      </c>
      <c r="N70">
        <f>'rockfish release'!P71</f>
        <v>319.69915053968737</v>
      </c>
      <c r="Q70" s="13">
        <f t="shared" si="60"/>
        <v>0</v>
      </c>
      <c r="R70" s="14">
        <f t="shared" si="61"/>
        <v>0</v>
      </c>
      <c r="S70">
        <f t="shared" si="62"/>
        <v>0</v>
      </c>
      <c r="T70" s="6">
        <f t="shared" si="63"/>
        <v>0</v>
      </c>
      <c r="V70" s="13">
        <f t="shared" si="64"/>
        <v>0</v>
      </c>
      <c r="W70">
        <f t="shared" si="65"/>
        <v>0</v>
      </c>
      <c r="X70">
        <f t="shared" si="66"/>
        <v>0</v>
      </c>
      <c r="Y70" s="6">
        <f t="shared" si="67"/>
        <v>0</v>
      </c>
    </row>
    <row r="71" spans="1:25" x14ac:dyDescent="0.3">
      <c r="A71" t="str">
        <f>'rockfish release'!A72</f>
        <v>SC</v>
      </c>
      <c r="B71">
        <f>'rockfish release'!B72</f>
        <v>2021</v>
      </c>
      <c r="C71" t="str">
        <f>'rockfish release'!C72</f>
        <v>SKMA</v>
      </c>
      <c r="D71">
        <f>'rockfish release'!D72</f>
        <v>103</v>
      </c>
      <c r="E71">
        <f>'YE release'!E73</f>
        <v>7</v>
      </c>
      <c r="G71" s="16"/>
      <c r="H71" s="13">
        <f t="shared" si="56"/>
        <v>0</v>
      </c>
      <c r="I71" s="16">
        <f t="shared" si="57"/>
        <v>0</v>
      </c>
      <c r="J71">
        <f t="shared" si="58"/>
        <v>0</v>
      </c>
      <c r="K71" s="6">
        <f t="shared" si="59"/>
        <v>0</v>
      </c>
      <c r="M71" s="2">
        <f>'rockfish release'!O72</f>
        <v>12.66189324902362</v>
      </c>
      <c r="N71">
        <f>'rockfish release'!P72</f>
        <v>338.5261218660151</v>
      </c>
      <c r="Q71" s="13">
        <f t="shared" si="60"/>
        <v>0</v>
      </c>
      <c r="R71" s="14">
        <f t="shared" si="61"/>
        <v>0</v>
      </c>
      <c r="S71">
        <f t="shared" si="62"/>
        <v>0</v>
      </c>
      <c r="T71" s="6">
        <f t="shared" si="63"/>
        <v>0</v>
      </c>
      <c r="V71" s="13">
        <f t="shared" si="64"/>
        <v>0</v>
      </c>
      <c r="W71">
        <f t="shared" si="65"/>
        <v>0</v>
      </c>
      <c r="X71">
        <f t="shared" si="66"/>
        <v>0</v>
      </c>
      <c r="Y71" s="6">
        <f t="shared" si="67"/>
        <v>0</v>
      </c>
    </row>
    <row r="72" spans="1:25" x14ac:dyDescent="0.3">
      <c r="A72" t="str">
        <f>'rockfish release'!A74</f>
        <v>SC</v>
      </c>
      <c r="B72">
        <f>'rockfish release'!B74</f>
        <v>1999</v>
      </c>
      <c r="C72" t="str">
        <f>'rockfish release'!C74</f>
        <v>CI</v>
      </c>
      <c r="D72">
        <f>'rockfish release'!D74</f>
        <v>621</v>
      </c>
      <c r="E72">
        <f>'YE release'!E75</f>
        <v>98</v>
      </c>
      <c r="F72" s="30"/>
      <c r="G72" s="30"/>
      <c r="H72" s="13">
        <f t="shared" ref="H72:H78" si="68">E72*F72</f>
        <v>0</v>
      </c>
      <c r="I72">
        <f t="shared" ref="I72:I78" si="69">(E72^2)*G72</f>
        <v>0</v>
      </c>
      <c r="J72">
        <f t="shared" si="6"/>
        <v>0</v>
      </c>
      <c r="K72" s="6">
        <f t="shared" si="7"/>
        <v>0</v>
      </c>
      <c r="M72" s="2">
        <f>'rockfish release'!O74</f>
        <v>1211.5727904993271</v>
      </c>
      <c r="N72">
        <f>'rockfish release'!P74</f>
        <v>419914.10578427842</v>
      </c>
      <c r="Q72" s="13">
        <f t="shared" ref="Q72:Q91" si="70">M72*O72</f>
        <v>0</v>
      </c>
      <c r="R72" s="14">
        <f t="shared" ref="R72:R91" si="71">(M72^2)*P72+(O72^2)*N72-(P72*N72)</f>
        <v>0</v>
      </c>
      <c r="S72">
        <f t="shared" si="10"/>
        <v>0</v>
      </c>
      <c r="T72" s="6">
        <f t="shared" si="11"/>
        <v>0</v>
      </c>
      <c r="V72" s="13">
        <f t="shared" ref="V72:V91" si="72">Q72+H72</f>
        <v>0</v>
      </c>
      <c r="W72">
        <f t="shared" ref="W72:W91" si="73">R72+I72</f>
        <v>0</v>
      </c>
      <c r="X72">
        <f t="shared" si="12"/>
        <v>0</v>
      </c>
      <c r="Y72" s="6">
        <f t="shared" si="13"/>
        <v>0</v>
      </c>
    </row>
    <row r="73" spans="1:25" x14ac:dyDescent="0.3">
      <c r="A73" t="str">
        <f>'rockfish release'!A75</f>
        <v>SC</v>
      </c>
      <c r="B73">
        <f>'rockfish release'!B75</f>
        <v>2000</v>
      </c>
      <c r="C73" t="str">
        <f>'rockfish release'!C75</f>
        <v>CI</v>
      </c>
      <c r="D73">
        <f>'rockfish release'!D75</f>
        <v>774</v>
      </c>
      <c r="E73">
        <f>'YE release'!E76</f>
        <v>117</v>
      </c>
      <c r="F73" s="30"/>
      <c r="G73" s="30"/>
      <c r="H73" s="13">
        <f t="shared" si="68"/>
        <v>0</v>
      </c>
      <c r="I73">
        <f t="shared" si="69"/>
        <v>0</v>
      </c>
      <c r="J73">
        <f t="shared" si="6"/>
        <v>0</v>
      </c>
      <c r="K73" s="6">
        <f t="shared" si="7"/>
        <v>0</v>
      </c>
      <c r="M73" s="2">
        <f>'rockfish release'!O75</f>
        <v>1510.0762316368427</v>
      </c>
      <c r="N73">
        <f>'rockfish release'!P75</f>
        <v>652317.73290916253</v>
      </c>
      <c r="O73" s="29"/>
      <c r="P73" s="29"/>
      <c r="Q73" s="13">
        <f t="shared" si="70"/>
        <v>0</v>
      </c>
      <c r="R73" s="14">
        <f t="shared" si="71"/>
        <v>0</v>
      </c>
      <c r="S73">
        <f t="shared" si="10"/>
        <v>0</v>
      </c>
      <c r="T73" s="6">
        <f t="shared" si="11"/>
        <v>0</v>
      </c>
      <c r="V73" s="13">
        <f t="shared" si="72"/>
        <v>0</v>
      </c>
      <c r="W73">
        <f t="shared" si="73"/>
        <v>0</v>
      </c>
      <c r="X73">
        <f t="shared" si="12"/>
        <v>0</v>
      </c>
      <c r="Y73" s="6">
        <f t="shared" si="13"/>
        <v>0</v>
      </c>
    </row>
    <row r="74" spans="1:25" x14ac:dyDescent="0.3">
      <c r="A74" t="str">
        <f>'rockfish release'!A76</f>
        <v>SC</v>
      </c>
      <c r="B74">
        <f>'rockfish release'!B76</f>
        <v>2001</v>
      </c>
      <c r="C74" t="str">
        <f>'rockfish release'!C76</f>
        <v>CI</v>
      </c>
      <c r="D74">
        <f>'rockfish release'!D76</f>
        <v>730</v>
      </c>
      <c r="E74">
        <f>'YE release'!E77</f>
        <v>107</v>
      </c>
      <c r="F74" s="30"/>
      <c r="G74" s="30"/>
      <c r="H74" s="13">
        <f t="shared" si="68"/>
        <v>0</v>
      </c>
      <c r="I74">
        <f t="shared" si="69"/>
        <v>0</v>
      </c>
      <c r="J74">
        <f t="shared" ref="J74:J143" si="74">SQRT(I74)</f>
        <v>0</v>
      </c>
      <c r="K74" s="6">
        <f t="shared" ref="K74:K143" si="75">(1.96*J74)</f>
        <v>0</v>
      </c>
      <c r="M74" s="2">
        <f>'rockfish release'!O76</f>
        <v>1424.2321047737664</v>
      </c>
      <c r="N74">
        <f>'rockfish release'!P76</f>
        <v>580260.46756553883</v>
      </c>
      <c r="Q74" s="13">
        <f t="shared" si="70"/>
        <v>0</v>
      </c>
      <c r="R74" s="14">
        <f t="shared" si="71"/>
        <v>0</v>
      </c>
      <c r="S74">
        <f t="shared" ref="S74:S143" si="76">SQRT(R74)</f>
        <v>0</v>
      </c>
      <c r="T74" s="6">
        <f t="shared" ref="T74:T143" si="77">(1.96*S74)</f>
        <v>0</v>
      </c>
      <c r="V74" s="13">
        <f t="shared" si="72"/>
        <v>0</v>
      </c>
      <c r="W74">
        <f t="shared" si="73"/>
        <v>0</v>
      </c>
      <c r="X74">
        <f t="shared" ref="X74:X143" si="78">SQRT(W74)</f>
        <v>0</v>
      </c>
      <c r="Y74" s="6">
        <f t="shared" ref="Y74:Y143" si="79">(1.96*X74)</f>
        <v>0</v>
      </c>
    </row>
    <row r="75" spans="1:25" x14ac:dyDescent="0.3">
      <c r="A75" t="str">
        <f>'rockfish release'!A77</f>
        <v>SC</v>
      </c>
      <c r="B75">
        <f>'rockfish release'!B77</f>
        <v>2002</v>
      </c>
      <c r="C75" t="str">
        <f>'rockfish release'!C77</f>
        <v>CI</v>
      </c>
      <c r="D75">
        <f>'rockfish release'!D77</f>
        <v>1636</v>
      </c>
      <c r="E75">
        <f>'YE release'!E78</f>
        <v>135</v>
      </c>
      <c r="F75" s="30"/>
      <c r="G75" s="30"/>
      <c r="H75" s="13">
        <f t="shared" si="68"/>
        <v>0</v>
      </c>
      <c r="I75">
        <f t="shared" si="69"/>
        <v>0</v>
      </c>
      <c r="J75">
        <f t="shared" si="74"/>
        <v>0</v>
      </c>
      <c r="K75" s="6">
        <f t="shared" si="75"/>
        <v>0</v>
      </c>
      <c r="M75" s="2">
        <f>'rockfish release'!O77</f>
        <v>3191.8407169998382</v>
      </c>
      <c r="N75">
        <f>'rockfish release'!P77</f>
        <v>2914364.4593681637</v>
      </c>
      <c r="O75" s="29"/>
      <c r="P75" s="29"/>
      <c r="Q75" s="13">
        <f t="shared" si="70"/>
        <v>0</v>
      </c>
      <c r="R75" s="14">
        <f t="shared" si="71"/>
        <v>0</v>
      </c>
      <c r="S75">
        <f t="shared" si="76"/>
        <v>0</v>
      </c>
      <c r="T75" s="6">
        <f t="shared" si="77"/>
        <v>0</v>
      </c>
      <c r="V75" s="13">
        <f t="shared" si="72"/>
        <v>0</v>
      </c>
      <c r="W75">
        <f t="shared" si="73"/>
        <v>0</v>
      </c>
      <c r="X75">
        <f t="shared" si="78"/>
        <v>0</v>
      </c>
      <c r="Y75" s="6">
        <f t="shared" si="79"/>
        <v>0</v>
      </c>
    </row>
    <row r="76" spans="1:25" x14ac:dyDescent="0.3">
      <c r="A76" t="str">
        <f>'rockfish release'!A78</f>
        <v>SC</v>
      </c>
      <c r="B76">
        <f>'rockfish release'!B78</f>
        <v>2003</v>
      </c>
      <c r="C76" t="str">
        <f>'rockfish release'!C78</f>
        <v>CI</v>
      </c>
      <c r="D76">
        <f>'rockfish release'!D78</f>
        <v>3266</v>
      </c>
      <c r="E76">
        <f>'YE release'!E79</f>
        <v>337</v>
      </c>
      <c r="F76" s="30"/>
      <c r="G76" s="30"/>
      <c r="H76" s="13">
        <f t="shared" si="68"/>
        <v>0</v>
      </c>
      <c r="I76">
        <f t="shared" si="69"/>
        <v>0</v>
      </c>
      <c r="J76">
        <f t="shared" si="74"/>
        <v>0</v>
      </c>
      <c r="K76" s="6">
        <f t="shared" si="75"/>
        <v>0</v>
      </c>
      <c r="M76" s="2">
        <f>'rockfish release'!O78</f>
        <v>6371.9754167001647</v>
      </c>
      <c r="N76">
        <f>'rockfish release'!P78</f>
        <v>11614743.524052385</v>
      </c>
      <c r="O76" s="29"/>
      <c r="P76" s="29"/>
      <c r="Q76" s="13">
        <f t="shared" si="70"/>
        <v>0</v>
      </c>
      <c r="R76" s="14">
        <f t="shared" si="71"/>
        <v>0</v>
      </c>
      <c r="S76">
        <f t="shared" si="76"/>
        <v>0</v>
      </c>
      <c r="T76" s="6">
        <f t="shared" si="77"/>
        <v>0</v>
      </c>
      <c r="V76" s="13">
        <f t="shared" si="72"/>
        <v>0</v>
      </c>
      <c r="W76">
        <f t="shared" si="73"/>
        <v>0</v>
      </c>
      <c r="X76">
        <f t="shared" si="78"/>
        <v>0</v>
      </c>
      <c r="Y76" s="6">
        <f t="shared" si="79"/>
        <v>0</v>
      </c>
    </row>
    <row r="77" spans="1:25" x14ac:dyDescent="0.3">
      <c r="A77" t="str">
        <f>'rockfish release'!A79</f>
        <v>SC</v>
      </c>
      <c r="B77">
        <f>'rockfish release'!B79</f>
        <v>2004</v>
      </c>
      <c r="C77" t="str">
        <f>'rockfish release'!C79</f>
        <v>CI</v>
      </c>
      <c r="D77">
        <f>'rockfish release'!D79</f>
        <v>3521</v>
      </c>
      <c r="E77">
        <f>'YE release'!E80</f>
        <v>140</v>
      </c>
      <c r="F77" s="30"/>
      <c r="G77" s="30"/>
      <c r="H77" s="13">
        <f t="shared" si="68"/>
        <v>0</v>
      </c>
      <c r="I77">
        <f t="shared" si="69"/>
        <v>0</v>
      </c>
      <c r="J77">
        <f t="shared" si="74"/>
        <v>0</v>
      </c>
      <c r="K77" s="6">
        <f t="shared" si="75"/>
        <v>0</v>
      </c>
      <c r="M77" s="2">
        <f>'rockfish release'!O79</f>
        <v>6869.481151929358</v>
      </c>
      <c r="N77">
        <f>'rockfish release'!P79</f>
        <v>13499239.841013664</v>
      </c>
      <c r="O77" s="29"/>
      <c r="P77" s="29"/>
      <c r="Q77" s="13">
        <f t="shared" si="70"/>
        <v>0</v>
      </c>
      <c r="R77" s="14">
        <f t="shared" si="71"/>
        <v>0</v>
      </c>
      <c r="S77">
        <f t="shared" si="76"/>
        <v>0</v>
      </c>
      <c r="T77" s="6">
        <f t="shared" si="77"/>
        <v>0</v>
      </c>
      <c r="V77" s="13">
        <f t="shared" si="72"/>
        <v>0</v>
      </c>
      <c r="W77">
        <f t="shared" si="73"/>
        <v>0</v>
      </c>
      <c r="X77">
        <f t="shared" si="78"/>
        <v>0</v>
      </c>
      <c r="Y77" s="6">
        <f t="shared" si="79"/>
        <v>0</v>
      </c>
    </row>
    <row r="78" spans="1:25" x14ac:dyDescent="0.3">
      <c r="A78" t="str">
        <f>'rockfish release'!A80</f>
        <v>SC</v>
      </c>
      <c r="B78">
        <f>'rockfish release'!B80</f>
        <v>2005</v>
      </c>
      <c r="C78" t="str">
        <f>'rockfish release'!C80</f>
        <v>CI</v>
      </c>
      <c r="D78">
        <f>'rockfish release'!D80</f>
        <v>2204</v>
      </c>
      <c r="E78">
        <f>'YE release'!E81</f>
        <v>103</v>
      </c>
      <c r="F78" s="30"/>
      <c r="G78" s="30"/>
      <c r="H78" s="13">
        <f t="shared" si="68"/>
        <v>0</v>
      </c>
      <c r="I78">
        <f t="shared" si="69"/>
        <v>0</v>
      </c>
      <c r="J78">
        <f t="shared" si="74"/>
        <v>0</v>
      </c>
      <c r="K78" s="6">
        <f t="shared" si="75"/>
        <v>0</v>
      </c>
      <c r="M78" s="2">
        <f>'rockfish release'!O80</f>
        <v>4300.0103546868231</v>
      </c>
      <c r="N78">
        <f>'rockfish release'!P80</f>
        <v>5289327.3248523967</v>
      </c>
      <c r="O78" s="29"/>
      <c r="P78" s="29"/>
      <c r="Q78" s="13">
        <f t="shared" si="70"/>
        <v>0</v>
      </c>
      <c r="R78" s="14">
        <f t="shared" si="71"/>
        <v>0</v>
      </c>
      <c r="S78">
        <f t="shared" si="76"/>
        <v>0</v>
      </c>
      <c r="T78" s="6">
        <f t="shared" si="77"/>
        <v>0</v>
      </c>
      <c r="V78" s="13">
        <f t="shared" si="72"/>
        <v>0</v>
      </c>
      <c r="W78">
        <f t="shared" si="73"/>
        <v>0</v>
      </c>
      <c r="X78">
        <f t="shared" si="78"/>
        <v>0</v>
      </c>
      <c r="Y78" s="6">
        <f t="shared" si="79"/>
        <v>0</v>
      </c>
    </row>
    <row r="79" spans="1:25" x14ac:dyDescent="0.3">
      <c r="A79" t="str">
        <f>'rockfish release'!A81</f>
        <v>SC</v>
      </c>
      <c r="B79">
        <f>'rockfish release'!B81</f>
        <v>2006</v>
      </c>
      <c r="C79" t="str">
        <f>'rockfish release'!C81</f>
        <v>CI</v>
      </c>
      <c r="D79">
        <f>'rockfish release'!D81</f>
        <v>1504</v>
      </c>
      <c r="E79">
        <f>'YE release'!E82</f>
        <v>105</v>
      </c>
      <c r="F79" s="30"/>
      <c r="G79" s="31"/>
      <c r="H79" s="13">
        <f t="shared" ref="H79:H91" si="80">E79*F79</f>
        <v>0</v>
      </c>
      <c r="I79">
        <f t="shared" ref="I79:I91" si="81">(E79^2)*G79</f>
        <v>0</v>
      </c>
      <c r="J79">
        <f t="shared" si="74"/>
        <v>0</v>
      </c>
      <c r="K79" s="6">
        <f t="shared" si="75"/>
        <v>0</v>
      </c>
      <c r="M79" s="2">
        <f>'rockfish release'!O81</f>
        <v>2934.3083364106087</v>
      </c>
      <c r="N79">
        <f>'rockfish release'!P81</f>
        <v>2463048.3426547754</v>
      </c>
      <c r="O79" s="29"/>
      <c r="P79" s="29"/>
      <c r="Q79" s="13">
        <f t="shared" si="70"/>
        <v>0</v>
      </c>
      <c r="R79" s="14">
        <f t="shared" si="71"/>
        <v>0</v>
      </c>
      <c r="S79">
        <f t="shared" si="76"/>
        <v>0</v>
      </c>
      <c r="T79" s="6">
        <f t="shared" si="77"/>
        <v>0</v>
      </c>
      <c r="V79" s="13">
        <f t="shared" si="72"/>
        <v>0</v>
      </c>
      <c r="W79">
        <f t="shared" si="73"/>
        <v>0</v>
      </c>
      <c r="X79">
        <f t="shared" si="78"/>
        <v>0</v>
      </c>
      <c r="Y79" s="6">
        <f t="shared" si="79"/>
        <v>0</v>
      </c>
    </row>
    <row r="80" spans="1:25" x14ac:dyDescent="0.3">
      <c r="A80" t="str">
        <f>'rockfish release'!A82</f>
        <v>SC</v>
      </c>
      <c r="B80">
        <f>'rockfish release'!B82</f>
        <v>2007</v>
      </c>
      <c r="C80" t="str">
        <f>'rockfish release'!C82</f>
        <v>CI</v>
      </c>
      <c r="D80">
        <f>'rockfish release'!D82</f>
        <v>1262</v>
      </c>
      <c r="E80">
        <f>'YE release'!E83</f>
        <v>36</v>
      </c>
      <c r="F80" s="30"/>
      <c r="G80" s="31"/>
      <c r="H80" s="13">
        <f t="shared" si="80"/>
        <v>0</v>
      </c>
      <c r="I80">
        <f t="shared" si="81"/>
        <v>0</v>
      </c>
      <c r="J80">
        <f t="shared" si="74"/>
        <v>0</v>
      </c>
      <c r="K80" s="6">
        <f t="shared" si="75"/>
        <v>0</v>
      </c>
      <c r="M80" s="2">
        <f>'rockfish release'!O82</f>
        <v>2462.1656386636892</v>
      </c>
      <c r="N80">
        <f>'rockfish release'!P82</f>
        <v>1734187.1872873898</v>
      </c>
      <c r="O80" s="29"/>
      <c r="P80" s="29"/>
      <c r="Q80" s="13">
        <f t="shared" si="70"/>
        <v>0</v>
      </c>
      <c r="R80" s="14">
        <f t="shared" si="71"/>
        <v>0</v>
      </c>
      <c r="S80">
        <f t="shared" si="76"/>
        <v>0</v>
      </c>
      <c r="T80" s="6">
        <f t="shared" si="77"/>
        <v>0</v>
      </c>
      <c r="V80" s="13">
        <f t="shared" si="72"/>
        <v>0</v>
      </c>
      <c r="W80">
        <f t="shared" si="73"/>
        <v>0</v>
      </c>
      <c r="X80">
        <f t="shared" si="78"/>
        <v>0</v>
      </c>
      <c r="Y80" s="6">
        <f t="shared" si="79"/>
        <v>0</v>
      </c>
    </row>
    <row r="81" spans="1:25" x14ac:dyDescent="0.3">
      <c r="A81" t="str">
        <f>'rockfish release'!A83</f>
        <v>SC</v>
      </c>
      <c r="B81">
        <f>'rockfish release'!B83</f>
        <v>2008</v>
      </c>
      <c r="C81" t="str">
        <f>'rockfish release'!C83</f>
        <v>CI</v>
      </c>
      <c r="D81">
        <f>'rockfish release'!D83</f>
        <v>737</v>
      </c>
      <c r="E81">
        <f>'YE release'!E84</f>
        <v>48</v>
      </c>
      <c r="F81" s="30"/>
      <c r="G81" s="31"/>
      <c r="H81" s="13">
        <f t="shared" si="80"/>
        <v>0</v>
      </c>
      <c r="I81">
        <f t="shared" si="81"/>
        <v>0</v>
      </c>
      <c r="J81">
        <f t="shared" si="74"/>
        <v>0</v>
      </c>
      <c r="K81" s="6">
        <f t="shared" si="75"/>
        <v>0</v>
      </c>
      <c r="M81" s="2">
        <f>'rockfish release'!O83</f>
        <v>1437.8891249565286</v>
      </c>
      <c r="N81">
        <f>'rockfish release'!P83</f>
        <v>591442.10528636922</v>
      </c>
      <c r="O81" s="29"/>
      <c r="P81" s="29"/>
      <c r="Q81" s="13">
        <f t="shared" si="70"/>
        <v>0</v>
      </c>
      <c r="R81" s="14">
        <f t="shared" si="71"/>
        <v>0</v>
      </c>
      <c r="S81">
        <f t="shared" si="76"/>
        <v>0</v>
      </c>
      <c r="T81" s="6">
        <f t="shared" si="77"/>
        <v>0</v>
      </c>
      <c r="V81" s="13">
        <f t="shared" si="72"/>
        <v>0</v>
      </c>
      <c r="W81">
        <f t="shared" si="73"/>
        <v>0</v>
      </c>
      <c r="X81">
        <f t="shared" si="78"/>
        <v>0</v>
      </c>
      <c r="Y81" s="6">
        <f t="shared" si="79"/>
        <v>0</v>
      </c>
    </row>
    <row r="82" spans="1:25" x14ac:dyDescent="0.3">
      <c r="A82" t="str">
        <f>'rockfish release'!A84</f>
        <v>SC</v>
      </c>
      <c r="B82">
        <f>'rockfish release'!B84</f>
        <v>2009</v>
      </c>
      <c r="C82" t="str">
        <f>'rockfish release'!C84</f>
        <v>CI</v>
      </c>
      <c r="D82">
        <f>'rockfish release'!D84</f>
        <v>605</v>
      </c>
      <c r="E82">
        <f>'YE release'!E85</f>
        <v>67</v>
      </c>
      <c r="F82" s="30"/>
      <c r="G82" s="31"/>
      <c r="H82" s="13">
        <f t="shared" si="80"/>
        <v>0</v>
      </c>
      <c r="I82">
        <f t="shared" si="81"/>
        <v>0</v>
      </c>
      <c r="J82">
        <f t="shared" si="74"/>
        <v>0</v>
      </c>
      <c r="K82" s="6">
        <f t="shared" si="75"/>
        <v>0</v>
      </c>
      <c r="M82" s="2">
        <f>'rockfish release'!O84</f>
        <v>1180.3567443672994</v>
      </c>
      <c r="N82">
        <f>'rockfish release'!P84</f>
        <v>398554.77132797218</v>
      </c>
      <c r="Q82" s="13">
        <f t="shared" si="70"/>
        <v>0</v>
      </c>
      <c r="R82" s="14">
        <f t="shared" si="71"/>
        <v>0</v>
      </c>
      <c r="S82">
        <f t="shared" si="76"/>
        <v>0</v>
      </c>
      <c r="T82" s="6">
        <f t="shared" si="77"/>
        <v>0</v>
      </c>
      <c r="V82" s="13">
        <f t="shared" si="72"/>
        <v>0</v>
      </c>
      <c r="W82">
        <f t="shared" si="73"/>
        <v>0</v>
      </c>
      <c r="X82">
        <f t="shared" si="78"/>
        <v>0</v>
      </c>
      <c r="Y82" s="6">
        <f t="shared" si="79"/>
        <v>0</v>
      </c>
    </row>
    <row r="83" spans="1:25" x14ac:dyDescent="0.3">
      <c r="A83" t="str">
        <f>'rockfish release'!A85</f>
        <v>SC</v>
      </c>
      <c r="B83">
        <f>'rockfish release'!B85</f>
        <v>2010</v>
      </c>
      <c r="C83" t="str">
        <f>'rockfish release'!C85</f>
        <v>CI</v>
      </c>
      <c r="D83">
        <f>'rockfish release'!D85</f>
        <v>690</v>
      </c>
      <c r="E83">
        <f>'YE release'!E86</f>
        <v>144</v>
      </c>
      <c r="H83" s="13">
        <f t="shared" si="80"/>
        <v>0</v>
      </c>
      <c r="I83">
        <f t="shared" si="81"/>
        <v>0</v>
      </c>
      <c r="J83">
        <f t="shared" si="74"/>
        <v>0</v>
      </c>
      <c r="K83" s="6">
        <f t="shared" si="75"/>
        <v>0</v>
      </c>
      <c r="M83" s="2">
        <f>'rockfish release'!O85</f>
        <v>1346.1919894436969</v>
      </c>
      <c r="N83">
        <f>'rockfish release'!P85</f>
        <v>518412.47627688694</v>
      </c>
      <c r="Q83" s="13">
        <f t="shared" si="70"/>
        <v>0</v>
      </c>
      <c r="R83" s="14">
        <f t="shared" si="71"/>
        <v>0</v>
      </c>
      <c r="S83">
        <f t="shared" si="76"/>
        <v>0</v>
      </c>
      <c r="T83" s="6">
        <f t="shared" si="77"/>
        <v>0</v>
      </c>
      <c r="V83" s="13">
        <f t="shared" si="72"/>
        <v>0</v>
      </c>
      <c r="W83">
        <f t="shared" si="73"/>
        <v>0</v>
      </c>
      <c r="X83">
        <f t="shared" si="78"/>
        <v>0</v>
      </c>
      <c r="Y83" s="6">
        <f t="shared" si="79"/>
        <v>0</v>
      </c>
    </row>
    <row r="84" spans="1:25" x14ac:dyDescent="0.3">
      <c r="A84" t="str">
        <f>'rockfish release'!A86</f>
        <v>SC</v>
      </c>
      <c r="B84">
        <f>'rockfish release'!B86</f>
        <v>2011</v>
      </c>
      <c r="C84" t="str">
        <f>'rockfish release'!C86</f>
        <v>CI</v>
      </c>
      <c r="D84">
        <f>'rockfish release'!D86</f>
        <v>862</v>
      </c>
      <c r="E84">
        <f>'YE release'!E87</f>
        <v>222</v>
      </c>
      <c r="H84" s="13">
        <f t="shared" si="80"/>
        <v>0</v>
      </c>
      <c r="I84">
        <f t="shared" si="81"/>
        <v>0</v>
      </c>
      <c r="J84">
        <f t="shared" si="74"/>
        <v>0</v>
      </c>
      <c r="K84" s="6">
        <f t="shared" si="75"/>
        <v>0</v>
      </c>
      <c r="M84" s="2">
        <f>'rockfish release'!O86</f>
        <v>3933.1255813953494</v>
      </c>
      <c r="N84">
        <f>'rockfish release'!P86</f>
        <v>11556848.970422491</v>
      </c>
      <c r="Q84" s="13">
        <f t="shared" si="70"/>
        <v>0</v>
      </c>
      <c r="R84" s="14">
        <f t="shared" si="71"/>
        <v>0</v>
      </c>
      <c r="S84">
        <f t="shared" si="76"/>
        <v>0</v>
      </c>
      <c r="T84" s="6">
        <f t="shared" si="77"/>
        <v>0</v>
      </c>
      <c r="V84" s="13">
        <f t="shared" si="72"/>
        <v>0</v>
      </c>
      <c r="W84">
        <f t="shared" si="73"/>
        <v>0</v>
      </c>
      <c r="X84">
        <f t="shared" si="78"/>
        <v>0</v>
      </c>
      <c r="Y84" s="6">
        <f t="shared" si="79"/>
        <v>0</v>
      </c>
    </row>
    <row r="85" spans="1:25" x14ac:dyDescent="0.3">
      <c r="A85" t="str">
        <f>'rockfish release'!A87</f>
        <v>SC</v>
      </c>
      <c r="B85">
        <f>'rockfish release'!B87</f>
        <v>2012</v>
      </c>
      <c r="C85" t="str">
        <f>'rockfish release'!C87</f>
        <v>CI</v>
      </c>
      <c r="D85">
        <f>'rockfish release'!D87</f>
        <v>344</v>
      </c>
      <c r="E85">
        <f>'YE release'!E88</f>
        <v>46</v>
      </c>
      <c r="H85" s="13">
        <f t="shared" si="80"/>
        <v>0</v>
      </c>
      <c r="I85">
        <f t="shared" si="81"/>
        <v>0</v>
      </c>
      <c r="J85">
        <f t="shared" si="74"/>
        <v>0</v>
      </c>
      <c r="K85" s="6">
        <f t="shared" si="75"/>
        <v>0</v>
      </c>
      <c r="M85" s="2">
        <f>'rockfish release'!O87</f>
        <v>547.43630769230765</v>
      </c>
      <c r="N85">
        <f>'rockfish release'!P87</f>
        <v>207052.59868229774</v>
      </c>
      <c r="Q85" s="13">
        <f t="shared" si="70"/>
        <v>0</v>
      </c>
      <c r="R85" s="14">
        <f t="shared" si="71"/>
        <v>0</v>
      </c>
      <c r="S85">
        <f t="shared" si="76"/>
        <v>0</v>
      </c>
      <c r="T85" s="6">
        <f t="shared" si="77"/>
        <v>0</v>
      </c>
      <c r="V85" s="13">
        <f t="shared" si="72"/>
        <v>0</v>
      </c>
      <c r="W85">
        <f t="shared" si="73"/>
        <v>0</v>
      </c>
      <c r="X85">
        <f t="shared" si="78"/>
        <v>0</v>
      </c>
      <c r="Y85" s="6">
        <f t="shared" si="79"/>
        <v>0</v>
      </c>
    </row>
    <row r="86" spans="1:25" x14ac:dyDescent="0.3">
      <c r="A86" t="str">
        <f>'rockfish release'!A88</f>
        <v>SC</v>
      </c>
      <c r="B86">
        <f>'rockfish release'!B88</f>
        <v>2013</v>
      </c>
      <c r="C86" t="str">
        <f>'rockfish release'!C88</f>
        <v>CI</v>
      </c>
      <c r="D86">
        <f>'rockfish release'!D88</f>
        <v>564</v>
      </c>
      <c r="E86">
        <f>'YE release'!E89</f>
        <v>104</v>
      </c>
      <c r="H86" s="13">
        <f t="shared" si="80"/>
        <v>0</v>
      </c>
      <c r="I86">
        <f t="shared" si="81"/>
        <v>0</v>
      </c>
      <c r="J86">
        <f t="shared" si="74"/>
        <v>0</v>
      </c>
      <c r="K86" s="6">
        <f t="shared" si="75"/>
        <v>0</v>
      </c>
      <c r="M86" s="2">
        <f>'rockfish release'!O88</f>
        <v>834.85890200102631</v>
      </c>
      <c r="N86">
        <f>'rockfish release'!P88</f>
        <v>376691.77400375862</v>
      </c>
      <c r="Q86" s="13">
        <f t="shared" si="70"/>
        <v>0</v>
      </c>
      <c r="R86" s="14">
        <f t="shared" si="71"/>
        <v>0</v>
      </c>
      <c r="S86">
        <f t="shared" si="76"/>
        <v>0</v>
      </c>
      <c r="T86" s="6">
        <f t="shared" si="77"/>
        <v>0</v>
      </c>
      <c r="V86" s="13">
        <f t="shared" si="72"/>
        <v>0</v>
      </c>
      <c r="W86">
        <f t="shared" si="73"/>
        <v>0</v>
      </c>
      <c r="X86">
        <f t="shared" si="78"/>
        <v>0</v>
      </c>
      <c r="Y86" s="6">
        <f t="shared" si="79"/>
        <v>0</v>
      </c>
    </row>
    <row r="87" spans="1:25" x14ac:dyDescent="0.3">
      <c r="A87" t="str">
        <f>'rockfish release'!A89</f>
        <v>SC</v>
      </c>
      <c r="B87">
        <f>'rockfish release'!B89</f>
        <v>2014</v>
      </c>
      <c r="C87" t="str">
        <f>'rockfish release'!C89</f>
        <v>CI</v>
      </c>
      <c r="D87">
        <f>'rockfish release'!D89</f>
        <v>351</v>
      </c>
      <c r="E87">
        <f>'YE release'!E90</f>
        <v>64</v>
      </c>
      <c r="H87" s="13">
        <f t="shared" si="80"/>
        <v>0</v>
      </c>
      <c r="I87">
        <f t="shared" si="81"/>
        <v>0</v>
      </c>
      <c r="J87">
        <f t="shared" si="74"/>
        <v>0</v>
      </c>
      <c r="K87" s="6">
        <f t="shared" si="75"/>
        <v>0</v>
      </c>
      <c r="M87" s="2">
        <f>'rockfish release'!O89</f>
        <v>720.52342487883675</v>
      </c>
      <c r="N87">
        <f>'rockfish release'!P89</f>
        <v>414487.87274656334</v>
      </c>
      <c r="Q87" s="13">
        <f t="shared" si="70"/>
        <v>0</v>
      </c>
      <c r="R87" s="14">
        <f t="shared" si="71"/>
        <v>0</v>
      </c>
      <c r="S87">
        <f t="shared" si="76"/>
        <v>0</v>
      </c>
      <c r="T87" s="6">
        <f t="shared" si="77"/>
        <v>0</v>
      </c>
      <c r="V87" s="13">
        <f t="shared" si="72"/>
        <v>0</v>
      </c>
      <c r="W87">
        <f t="shared" si="73"/>
        <v>0</v>
      </c>
      <c r="X87">
        <f t="shared" si="78"/>
        <v>0</v>
      </c>
      <c r="Y87" s="6">
        <f t="shared" si="79"/>
        <v>0</v>
      </c>
    </row>
    <row r="88" spans="1:25" x14ac:dyDescent="0.3">
      <c r="A88" t="str">
        <f>'rockfish release'!A90</f>
        <v>SC</v>
      </c>
      <c r="B88">
        <f>'rockfish release'!B90</f>
        <v>2015</v>
      </c>
      <c r="C88" t="str">
        <f>'rockfish release'!C90</f>
        <v>CI</v>
      </c>
      <c r="D88">
        <f>'rockfish release'!D90</f>
        <v>609</v>
      </c>
      <c r="E88">
        <f>'YE release'!E91</f>
        <v>123</v>
      </c>
      <c r="H88" s="13">
        <f t="shared" si="80"/>
        <v>0</v>
      </c>
      <c r="I88">
        <f t="shared" si="81"/>
        <v>0</v>
      </c>
      <c r="J88">
        <f t="shared" si="74"/>
        <v>0</v>
      </c>
      <c r="K88" s="6">
        <f t="shared" si="75"/>
        <v>0</v>
      </c>
      <c r="M88" s="2">
        <f>'rockfish release'!O90</f>
        <v>1152.6606776180697</v>
      </c>
      <c r="N88">
        <f>'rockfish release'!P90</f>
        <v>990408.27553210699</v>
      </c>
      <c r="Q88" s="13">
        <f t="shared" si="70"/>
        <v>0</v>
      </c>
      <c r="R88" s="14">
        <f t="shared" si="71"/>
        <v>0</v>
      </c>
      <c r="S88">
        <f t="shared" si="76"/>
        <v>0</v>
      </c>
      <c r="T88" s="6">
        <f t="shared" si="77"/>
        <v>0</v>
      </c>
      <c r="V88" s="13">
        <f t="shared" si="72"/>
        <v>0</v>
      </c>
      <c r="W88">
        <f t="shared" si="73"/>
        <v>0</v>
      </c>
      <c r="X88">
        <f t="shared" si="78"/>
        <v>0</v>
      </c>
      <c r="Y88" s="6">
        <f t="shared" si="79"/>
        <v>0</v>
      </c>
    </row>
    <row r="89" spans="1:25" x14ac:dyDescent="0.3">
      <c r="A89" t="str">
        <f>'rockfish release'!A91</f>
        <v>SC</v>
      </c>
      <c r="B89">
        <f>'rockfish release'!B91</f>
        <v>2016</v>
      </c>
      <c r="C89" t="str">
        <f>'rockfish release'!C91</f>
        <v>CI</v>
      </c>
      <c r="D89">
        <f>'rockfish release'!D91</f>
        <v>441</v>
      </c>
      <c r="E89">
        <f>'YE release'!E92</f>
        <v>86</v>
      </c>
      <c r="H89" s="13">
        <f t="shared" si="80"/>
        <v>0</v>
      </c>
      <c r="I89">
        <f t="shared" si="81"/>
        <v>0</v>
      </c>
      <c r="J89">
        <f t="shared" si="74"/>
        <v>0</v>
      </c>
      <c r="K89" s="6">
        <f t="shared" si="75"/>
        <v>0</v>
      </c>
      <c r="M89" s="2">
        <f>'rockfish release'!O91</f>
        <v>588.20060043668127</v>
      </c>
      <c r="N89">
        <f>'rockfish release'!P91</f>
        <v>143523.43263146057</v>
      </c>
      <c r="Q89" s="13">
        <f t="shared" si="70"/>
        <v>0</v>
      </c>
      <c r="R89" s="14">
        <f t="shared" si="71"/>
        <v>0</v>
      </c>
      <c r="S89">
        <f t="shared" si="76"/>
        <v>0</v>
      </c>
      <c r="T89" s="6">
        <f t="shared" si="77"/>
        <v>0</v>
      </c>
      <c r="V89" s="13">
        <f t="shared" si="72"/>
        <v>0</v>
      </c>
      <c r="W89">
        <f t="shared" si="73"/>
        <v>0</v>
      </c>
      <c r="X89">
        <f t="shared" si="78"/>
        <v>0</v>
      </c>
      <c r="Y89" s="6">
        <f t="shared" si="79"/>
        <v>0</v>
      </c>
    </row>
    <row r="90" spans="1:25" x14ac:dyDescent="0.3">
      <c r="A90" t="str">
        <f>'rockfish release'!A92</f>
        <v>SC</v>
      </c>
      <c r="B90">
        <f>'rockfish release'!B92</f>
        <v>2017</v>
      </c>
      <c r="C90" t="str">
        <f>'rockfish release'!C92</f>
        <v>CI</v>
      </c>
      <c r="D90">
        <f>'rockfish release'!D92</f>
        <v>256</v>
      </c>
      <c r="E90">
        <f>'YE release'!E93</f>
        <v>28</v>
      </c>
      <c r="H90" s="13">
        <f t="shared" si="80"/>
        <v>0</v>
      </c>
      <c r="I90">
        <f t="shared" si="81"/>
        <v>0</v>
      </c>
      <c r="J90">
        <f t="shared" si="74"/>
        <v>0</v>
      </c>
      <c r="K90" s="6">
        <f t="shared" si="75"/>
        <v>0</v>
      </c>
      <c r="M90" s="2">
        <f>'rockfish release'!O92</f>
        <v>415.61685144124169</v>
      </c>
      <c r="N90">
        <f>'rockfish release'!P92</f>
        <v>116443.01477531147</v>
      </c>
      <c r="Q90" s="13">
        <f t="shared" si="70"/>
        <v>0</v>
      </c>
      <c r="R90" s="14">
        <f t="shared" si="71"/>
        <v>0</v>
      </c>
      <c r="S90">
        <f t="shared" si="76"/>
        <v>0</v>
      </c>
      <c r="T90" s="6">
        <f t="shared" si="77"/>
        <v>0</v>
      </c>
      <c r="V90" s="13">
        <f t="shared" si="72"/>
        <v>0</v>
      </c>
      <c r="W90">
        <f t="shared" si="73"/>
        <v>0</v>
      </c>
      <c r="X90">
        <f t="shared" si="78"/>
        <v>0</v>
      </c>
      <c r="Y90" s="6">
        <f t="shared" si="79"/>
        <v>0</v>
      </c>
    </row>
    <row r="91" spans="1:25" x14ac:dyDescent="0.3">
      <c r="A91" t="str">
        <f>'rockfish release'!A93</f>
        <v>SC</v>
      </c>
      <c r="B91">
        <f>'rockfish release'!B93</f>
        <v>2018</v>
      </c>
      <c r="C91" t="str">
        <f>'rockfish release'!C93</f>
        <v>CI</v>
      </c>
      <c r="D91">
        <f>'rockfish release'!D93</f>
        <v>378</v>
      </c>
      <c r="E91">
        <f>'YE release'!E94</f>
        <v>36</v>
      </c>
      <c r="H91" s="13">
        <f t="shared" si="80"/>
        <v>0</v>
      </c>
      <c r="I91">
        <f t="shared" si="81"/>
        <v>0</v>
      </c>
      <c r="J91">
        <f t="shared" si="74"/>
        <v>0</v>
      </c>
      <c r="K91" s="6">
        <f t="shared" si="75"/>
        <v>0</v>
      </c>
      <c r="M91" s="2">
        <f>'rockfish release'!O93</f>
        <v>1080.4914054600606</v>
      </c>
      <c r="N91">
        <f>'rockfish release'!P93</f>
        <v>1139629.6871772241</v>
      </c>
      <c r="Q91" s="13">
        <f t="shared" si="70"/>
        <v>0</v>
      </c>
      <c r="R91" s="14">
        <f t="shared" si="71"/>
        <v>0</v>
      </c>
      <c r="S91">
        <f t="shared" si="76"/>
        <v>0</v>
      </c>
      <c r="T91" s="6">
        <f t="shared" si="77"/>
        <v>0</v>
      </c>
      <c r="V91" s="13">
        <f t="shared" si="72"/>
        <v>0</v>
      </c>
      <c r="W91">
        <f t="shared" si="73"/>
        <v>0</v>
      </c>
      <c r="X91">
        <f t="shared" si="78"/>
        <v>0</v>
      </c>
      <c r="Y91" s="6">
        <f t="shared" si="79"/>
        <v>0</v>
      </c>
    </row>
    <row r="92" spans="1:25" x14ac:dyDescent="0.3">
      <c r="A92" t="str">
        <f>'rockfish release'!A94</f>
        <v>SC</v>
      </c>
      <c r="B92">
        <f>'rockfish release'!B94</f>
        <v>2019</v>
      </c>
      <c r="C92" t="str">
        <f>'rockfish release'!C94</f>
        <v>CI</v>
      </c>
      <c r="D92">
        <f>'rockfish release'!D94</f>
        <v>348</v>
      </c>
      <c r="E92">
        <f>'YE release'!E95</f>
        <v>42</v>
      </c>
      <c r="H92" s="13">
        <f t="shared" ref="H92:H94" si="82">E92*F92</f>
        <v>0</v>
      </c>
      <c r="I92">
        <f t="shared" ref="I92:I94" si="83">(E92^2)*G92</f>
        <v>0</v>
      </c>
      <c r="J92">
        <f t="shared" ref="J92:J94" si="84">SQRT(I92)</f>
        <v>0</v>
      </c>
      <c r="K92" s="6">
        <f t="shared" ref="K92:K94" si="85">(1.96*J92)</f>
        <v>0</v>
      </c>
      <c r="M92" s="2">
        <f>'rockfish release'!O94</f>
        <v>547.29113924050637</v>
      </c>
      <c r="N92">
        <f>'rockfish release'!P94</f>
        <v>271302.84405913076</v>
      </c>
      <c r="Q92" s="13">
        <f t="shared" ref="Q92:Q94" si="86">M92*O92</f>
        <v>0</v>
      </c>
      <c r="R92" s="14">
        <f t="shared" ref="R92:R94" si="87">(M92^2)*P92+(O92^2)*N92-(P92*N92)</f>
        <v>0</v>
      </c>
      <c r="S92">
        <f t="shared" ref="S92:S94" si="88">SQRT(R92)</f>
        <v>0</v>
      </c>
      <c r="T92" s="6">
        <f t="shared" ref="T92:T94" si="89">(1.96*S92)</f>
        <v>0</v>
      </c>
      <c r="V92" s="13">
        <f t="shared" ref="V92:V94" si="90">Q92+H92</f>
        <v>0</v>
      </c>
      <c r="W92">
        <f t="shared" ref="W92:W94" si="91">R92+I92</f>
        <v>0</v>
      </c>
      <c r="X92">
        <f t="shared" ref="X92:X94" si="92">SQRT(W92)</f>
        <v>0</v>
      </c>
      <c r="Y92" s="6">
        <f t="shared" ref="Y92:Y94" si="93">(1.96*X92)</f>
        <v>0</v>
      </c>
    </row>
    <row r="93" spans="1:25" x14ac:dyDescent="0.3">
      <c r="A93" t="str">
        <f>'rockfish release'!A95</f>
        <v>SC</v>
      </c>
      <c r="B93">
        <f>'rockfish release'!B95</f>
        <v>2020</v>
      </c>
      <c r="C93" t="str">
        <f>'rockfish release'!C95</f>
        <v>CI</v>
      </c>
      <c r="D93">
        <f>'rockfish release'!D95</f>
        <v>204</v>
      </c>
      <c r="E93">
        <f>'YE release'!E96</f>
        <v>17</v>
      </c>
      <c r="H93" s="13">
        <f t="shared" si="82"/>
        <v>0</v>
      </c>
      <c r="I93">
        <f t="shared" si="83"/>
        <v>0</v>
      </c>
      <c r="J93">
        <f t="shared" si="84"/>
        <v>0</v>
      </c>
      <c r="K93" s="6">
        <f t="shared" si="85"/>
        <v>0</v>
      </c>
      <c r="M93" s="2">
        <f>'rockfish release'!O95</f>
        <v>1210.5392491467578</v>
      </c>
      <c r="N93">
        <f>'rockfish release'!P95</f>
        <v>2273424.860386584</v>
      </c>
      <c r="Q93" s="13">
        <f t="shared" si="86"/>
        <v>0</v>
      </c>
      <c r="R93" s="14">
        <f t="shared" si="87"/>
        <v>0</v>
      </c>
      <c r="S93">
        <f t="shared" si="88"/>
        <v>0</v>
      </c>
      <c r="T93" s="6">
        <f t="shared" si="89"/>
        <v>0</v>
      </c>
      <c r="V93" s="13">
        <f t="shared" si="90"/>
        <v>0</v>
      </c>
      <c r="W93">
        <f t="shared" si="91"/>
        <v>0</v>
      </c>
      <c r="X93">
        <f t="shared" si="92"/>
        <v>0</v>
      </c>
      <c r="Y93" s="6">
        <f t="shared" si="93"/>
        <v>0</v>
      </c>
    </row>
    <row r="94" spans="1:25" x14ac:dyDescent="0.3">
      <c r="A94" t="str">
        <f>'rockfish release'!A96</f>
        <v>SC</v>
      </c>
      <c r="B94">
        <f>'rockfish release'!B96</f>
        <v>2021</v>
      </c>
      <c r="C94" t="str">
        <f>'rockfish release'!C96</f>
        <v>CI</v>
      </c>
      <c r="D94">
        <f>'rockfish release'!D96</f>
        <v>445</v>
      </c>
      <c r="E94">
        <f>'YE release'!E97</f>
        <v>44</v>
      </c>
      <c r="H94" s="13">
        <f t="shared" si="82"/>
        <v>0</v>
      </c>
      <c r="I94">
        <f t="shared" si="83"/>
        <v>0</v>
      </c>
      <c r="J94">
        <f t="shared" si="84"/>
        <v>0</v>
      </c>
      <c r="K94" s="6">
        <f t="shared" si="85"/>
        <v>0</v>
      </c>
      <c r="M94" s="2">
        <f>'rockfish release'!O96</f>
        <v>640.73748902546095</v>
      </c>
      <c r="N94">
        <f>'rockfish release'!P96</f>
        <v>632576.5790776629</v>
      </c>
      <c r="Q94" s="13">
        <f t="shared" si="86"/>
        <v>0</v>
      </c>
      <c r="R94" s="14">
        <f t="shared" si="87"/>
        <v>0</v>
      </c>
      <c r="S94">
        <f t="shared" si="88"/>
        <v>0</v>
      </c>
      <c r="T94" s="6">
        <f t="shared" si="89"/>
        <v>0</v>
      </c>
      <c r="V94" s="13">
        <f t="shared" si="90"/>
        <v>0</v>
      </c>
      <c r="W94">
        <f t="shared" si="91"/>
        <v>0</v>
      </c>
      <c r="X94">
        <f t="shared" si="92"/>
        <v>0</v>
      </c>
      <c r="Y94" s="6">
        <f t="shared" si="93"/>
        <v>0</v>
      </c>
    </row>
    <row r="95" spans="1:25" x14ac:dyDescent="0.3">
      <c r="A95" t="str">
        <f>'rockfish release'!A98</f>
        <v>SC</v>
      </c>
      <c r="B95">
        <f>'rockfish release'!B98</f>
        <v>1999</v>
      </c>
      <c r="C95" t="str">
        <f>'rockfish release'!C98</f>
        <v>EASTSIDE</v>
      </c>
      <c r="D95">
        <f>'rockfish release'!D98</f>
        <v>434</v>
      </c>
      <c r="E95">
        <f>'YE release'!E99</f>
        <v>133</v>
      </c>
      <c r="F95" s="30"/>
      <c r="G95" s="30"/>
      <c r="H95" s="13">
        <f t="shared" ref="H95:H101" si="94">E95*F95</f>
        <v>0</v>
      </c>
      <c r="I95">
        <f t="shared" ref="I95:I101" si="95">(E95^2)*G95</f>
        <v>0</v>
      </c>
      <c r="J95">
        <f t="shared" si="74"/>
        <v>0</v>
      </c>
      <c r="K95" s="6">
        <f t="shared" si="75"/>
        <v>0</v>
      </c>
      <c r="M95" s="2">
        <f>'rockfish release'!O98</f>
        <v>162.859496047015</v>
      </c>
      <c r="N95">
        <f>'rockfish release'!P98</f>
        <v>70201.723372615947</v>
      </c>
      <c r="Q95" s="13">
        <f t="shared" ref="Q95:Q114" si="96">M95*O95</f>
        <v>0</v>
      </c>
      <c r="R95" s="14">
        <f t="shared" ref="R95:R114" si="97">(M95^2)*P95+(O95^2)*N95-(P95*N95)</f>
        <v>0</v>
      </c>
      <c r="S95">
        <f t="shared" si="76"/>
        <v>0</v>
      </c>
      <c r="T95" s="6">
        <f t="shared" si="77"/>
        <v>0</v>
      </c>
      <c r="V95" s="13">
        <f t="shared" ref="V95:V114" si="98">Q95+H95</f>
        <v>0</v>
      </c>
      <c r="W95">
        <f t="shared" ref="W95:W114" si="99">I95</f>
        <v>0</v>
      </c>
      <c r="X95">
        <f t="shared" si="78"/>
        <v>0</v>
      </c>
      <c r="Y95" s="6">
        <f t="shared" si="79"/>
        <v>0</v>
      </c>
    </row>
    <row r="96" spans="1:25" x14ac:dyDescent="0.3">
      <c r="A96" t="str">
        <f>'rockfish release'!A99</f>
        <v>SC</v>
      </c>
      <c r="B96">
        <f>'rockfish release'!B99</f>
        <v>2000</v>
      </c>
      <c r="C96" t="str">
        <f>'rockfish release'!C99</f>
        <v>EASTSIDE</v>
      </c>
      <c r="D96">
        <f>'rockfish release'!D99</f>
        <v>1194</v>
      </c>
      <c r="E96">
        <f>'YE release'!E100</f>
        <v>159</v>
      </c>
      <c r="F96" s="30"/>
      <c r="G96" s="30"/>
      <c r="H96" s="13">
        <f t="shared" si="94"/>
        <v>0</v>
      </c>
      <c r="I96">
        <f t="shared" si="95"/>
        <v>0</v>
      </c>
      <c r="J96">
        <f t="shared" si="74"/>
        <v>0</v>
      </c>
      <c r="K96" s="6">
        <f t="shared" si="75"/>
        <v>0</v>
      </c>
      <c r="M96" s="2">
        <f>'rockfish release'!O99</f>
        <v>448.05124027681086</v>
      </c>
      <c r="N96">
        <f>'rockfish release'!P99</f>
        <v>531345.45277051278</v>
      </c>
      <c r="Q96" s="13">
        <f t="shared" si="96"/>
        <v>0</v>
      </c>
      <c r="R96" s="14">
        <f t="shared" si="97"/>
        <v>0</v>
      </c>
      <c r="S96">
        <f t="shared" si="76"/>
        <v>0</v>
      </c>
      <c r="T96" s="6">
        <f t="shared" si="77"/>
        <v>0</v>
      </c>
      <c r="V96" s="13">
        <f t="shared" si="98"/>
        <v>0</v>
      </c>
      <c r="W96">
        <f t="shared" si="99"/>
        <v>0</v>
      </c>
      <c r="X96">
        <f t="shared" si="78"/>
        <v>0</v>
      </c>
      <c r="Y96" s="6">
        <f t="shared" si="79"/>
        <v>0</v>
      </c>
    </row>
    <row r="97" spans="1:25" x14ac:dyDescent="0.3">
      <c r="A97" t="str">
        <f>'rockfish release'!A100</f>
        <v>SC</v>
      </c>
      <c r="B97">
        <f>'rockfish release'!B100</f>
        <v>2001</v>
      </c>
      <c r="C97" t="str">
        <f>'rockfish release'!C100</f>
        <v>EASTSIDE</v>
      </c>
      <c r="D97">
        <f>'rockfish release'!D100</f>
        <v>548</v>
      </c>
      <c r="E97">
        <f>'YE release'!E101</f>
        <v>163</v>
      </c>
      <c r="F97" s="30"/>
      <c r="G97" s="30"/>
      <c r="H97" s="13">
        <f t="shared" si="94"/>
        <v>0</v>
      </c>
      <c r="I97">
        <f t="shared" si="95"/>
        <v>0</v>
      </c>
      <c r="J97">
        <f t="shared" si="74"/>
        <v>0</v>
      </c>
      <c r="K97" s="6">
        <f t="shared" si="75"/>
        <v>0</v>
      </c>
      <c r="M97" s="2">
        <f>'rockfish release'!O100</f>
        <v>205.63825768148433</v>
      </c>
      <c r="N97">
        <f>'rockfish release'!P100</f>
        <v>111925.60011727823</v>
      </c>
      <c r="Q97" s="13">
        <f t="shared" si="96"/>
        <v>0</v>
      </c>
      <c r="R97" s="14">
        <f t="shared" si="97"/>
        <v>0</v>
      </c>
      <c r="S97">
        <f t="shared" si="76"/>
        <v>0</v>
      </c>
      <c r="T97" s="6">
        <f t="shared" si="77"/>
        <v>0</v>
      </c>
      <c r="V97" s="13">
        <f t="shared" si="98"/>
        <v>0</v>
      </c>
      <c r="W97">
        <f t="shared" si="99"/>
        <v>0</v>
      </c>
      <c r="X97">
        <f t="shared" si="78"/>
        <v>0</v>
      </c>
      <c r="Y97" s="6">
        <f t="shared" si="79"/>
        <v>0</v>
      </c>
    </row>
    <row r="98" spans="1:25" x14ac:dyDescent="0.3">
      <c r="A98" t="str">
        <f>'rockfish release'!A101</f>
        <v>SC</v>
      </c>
      <c r="B98">
        <f>'rockfish release'!B101</f>
        <v>2002</v>
      </c>
      <c r="C98" t="str">
        <f>'rockfish release'!C101</f>
        <v>EASTSIDE</v>
      </c>
      <c r="D98">
        <f>'rockfish release'!D101</f>
        <v>736</v>
      </c>
      <c r="E98">
        <f>'YE release'!E102</f>
        <v>41</v>
      </c>
      <c r="F98" s="30"/>
      <c r="G98" s="30"/>
      <c r="H98" s="13">
        <f t="shared" si="94"/>
        <v>0</v>
      </c>
      <c r="I98">
        <f t="shared" si="95"/>
        <v>0</v>
      </c>
      <c r="J98">
        <f t="shared" si="74"/>
        <v>0</v>
      </c>
      <c r="K98" s="6">
        <f t="shared" si="75"/>
        <v>0</v>
      </c>
      <c r="M98" s="2">
        <f>'rockfish release'!O101</f>
        <v>276.18568914885498</v>
      </c>
      <c r="N98">
        <f>'rockfish release'!P101</f>
        <v>201894.24676703988</v>
      </c>
      <c r="Q98" s="13">
        <f t="shared" si="96"/>
        <v>0</v>
      </c>
      <c r="R98" s="14">
        <f t="shared" si="97"/>
        <v>0</v>
      </c>
      <c r="S98">
        <f t="shared" si="76"/>
        <v>0</v>
      </c>
      <c r="T98" s="6">
        <f t="shared" si="77"/>
        <v>0</v>
      </c>
      <c r="V98" s="13">
        <f t="shared" si="98"/>
        <v>0</v>
      </c>
      <c r="W98">
        <f t="shared" si="99"/>
        <v>0</v>
      </c>
      <c r="X98">
        <f t="shared" si="78"/>
        <v>0</v>
      </c>
      <c r="Y98" s="6">
        <f t="shared" si="79"/>
        <v>0</v>
      </c>
    </row>
    <row r="99" spans="1:25" x14ac:dyDescent="0.3">
      <c r="A99" t="str">
        <f>'rockfish release'!A102</f>
        <v>SC</v>
      </c>
      <c r="B99">
        <f>'rockfish release'!B102</f>
        <v>2003</v>
      </c>
      <c r="C99" t="str">
        <f>'rockfish release'!C102</f>
        <v>EASTSIDE</v>
      </c>
      <c r="D99">
        <f>'rockfish release'!D102</f>
        <v>878</v>
      </c>
      <c r="E99">
        <f>'YE release'!E103</f>
        <v>44</v>
      </c>
      <c r="F99" s="30"/>
      <c r="G99" s="30"/>
      <c r="H99" s="13">
        <f t="shared" si="94"/>
        <v>0</v>
      </c>
      <c r="I99">
        <f t="shared" si="95"/>
        <v>0</v>
      </c>
      <c r="J99">
        <f t="shared" si="74"/>
        <v>0</v>
      </c>
      <c r="K99" s="6">
        <f t="shared" si="75"/>
        <v>0</v>
      </c>
      <c r="M99" s="2">
        <f>'rockfish release'!O102</f>
        <v>329.47151504442195</v>
      </c>
      <c r="N99">
        <f>'rockfish release'!P102</f>
        <v>287314.36917526205</v>
      </c>
      <c r="Q99" s="13">
        <f t="shared" si="96"/>
        <v>0</v>
      </c>
      <c r="R99" s="14">
        <f t="shared" si="97"/>
        <v>0</v>
      </c>
      <c r="S99">
        <f t="shared" si="76"/>
        <v>0</v>
      </c>
      <c r="T99" s="6">
        <f t="shared" si="77"/>
        <v>0</v>
      </c>
      <c r="V99" s="13">
        <f t="shared" si="98"/>
        <v>0</v>
      </c>
      <c r="W99">
        <f t="shared" si="99"/>
        <v>0</v>
      </c>
      <c r="X99">
        <f t="shared" si="78"/>
        <v>0</v>
      </c>
      <c r="Y99" s="6">
        <f t="shared" si="79"/>
        <v>0</v>
      </c>
    </row>
    <row r="100" spans="1:25" x14ac:dyDescent="0.3">
      <c r="A100" t="str">
        <f>'rockfish release'!A103</f>
        <v>SC</v>
      </c>
      <c r="B100">
        <f>'rockfish release'!B103</f>
        <v>2004</v>
      </c>
      <c r="C100" t="str">
        <f>'rockfish release'!C103</f>
        <v>EASTSIDE</v>
      </c>
      <c r="D100">
        <f>'rockfish release'!D103</f>
        <v>453</v>
      </c>
      <c r="E100">
        <f>'YE release'!E104</f>
        <v>33</v>
      </c>
      <c r="F100" s="30"/>
      <c r="G100" s="30"/>
      <c r="H100" s="13">
        <f t="shared" si="94"/>
        <v>0</v>
      </c>
      <c r="I100">
        <f t="shared" si="95"/>
        <v>0</v>
      </c>
      <c r="J100">
        <f t="shared" si="74"/>
        <v>0</v>
      </c>
      <c r="K100" s="6">
        <f t="shared" si="75"/>
        <v>0</v>
      </c>
      <c r="M100" s="2">
        <f>'rockfish release'!O103</f>
        <v>169.98928965275991</v>
      </c>
      <c r="N100">
        <f>'rockfish release'!P103</f>
        <v>76482.965509838526</v>
      </c>
      <c r="Q100" s="13">
        <f t="shared" si="96"/>
        <v>0</v>
      </c>
      <c r="R100" s="14">
        <f t="shared" si="97"/>
        <v>0</v>
      </c>
      <c r="S100">
        <f t="shared" si="76"/>
        <v>0</v>
      </c>
      <c r="T100" s="6">
        <f t="shared" si="77"/>
        <v>0</v>
      </c>
      <c r="V100" s="13">
        <f t="shared" si="98"/>
        <v>0</v>
      </c>
      <c r="W100">
        <f t="shared" si="99"/>
        <v>0</v>
      </c>
      <c r="X100">
        <f t="shared" si="78"/>
        <v>0</v>
      </c>
      <c r="Y100" s="6">
        <f t="shared" si="79"/>
        <v>0</v>
      </c>
    </row>
    <row r="101" spans="1:25" x14ac:dyDescent="0.3">
      <c r="A101" t="str">
        <f>'rockfish release'!A104</f>
        <v>SC</v>
      </c>
      <c r="B101">
        <f>'rockfish release'!B104</f>
        <v>2005</v>
      </c>
      <c r="C101" t="str">
        <f>'rockfish release'!C104</f>
        <v>EASTSIDE</v>
      </c>
      <c r="D101">
        <f>'rockfish release'!D104</f>
        <v>744</v>
      </c>
      <c r="E101">
        <f>'YE release'!E105</f>
        <v>47</v>
      </c>
      <c r="F101" s="30"/>
      <c r="G101" s="30"/>
      <c r="H101" s="13">
        <f t="shared" si="94"/>
        <v>0</v>
      </c>
      <c r="I101">
        <f t="shared" si="95"/>
        <v>0</v>
      </c>
      <c r="J101">
        <f t="shared" si="74"/>
        <v>0</v>
      </c>
      <c r="K101" s="6">
        <f t="shared" si="75"/>
        <v>0</v>
      </c>
      <c r="M101" s="2">
        <f>'rockfish release'!O104</f>
        <v>279.1877075091686</v>
      </c>
      <c r="N101">
        <f>'rockfish release'!P104</f>
        <v>206307.10542156521</v>
      </c>
      <c r="Q101" s="13">
        <f t="shared" si="96"/>
        <v>0</v>
      </c>
      <c r="R101" s="14">
        <f t="shared" si="97"/>
        <v>0</v>
      </c>
      <c r="S101">
        <f t="shared" si="76"/>
        <v>0</v>
      </c>
      <c r="T101" s="6">
        <f t="shared" si="77"/>
        <v>0</v>
      </c>
      <c r="V101" s="13">
        <f t="shared" si="98"/>
        <v>0</v>
      </c>
      <c r="W101">
        <f t="shared" si="99"/>
        <v>0</v>
      </c>
      <c r="X101">
        <f t="shared" si="78"/>
        <v>0</v>
      </c>
      <c r="Y101" s="6">
        <f t="shared" si="79"/>
        <v>0</v>
      </c>
    </row>
    <row r="102" spans="1:25" x14ac:dyDescent="0.3">
      <c r="A102" t="str">
        <f>'rockfish release'!A105</f>
        <v>SC</v>
      </c>
      <c r="B102">
        <f>'rockfish release'!B105</f>
        <v>2006</v>
      </c>
      <c r="C102" t="str">
        <f>'rockfish release'!C105</f>
        <v>EASTSIDE</v>
      </c>
      <c r="D102">
        <f>'rockfish release'!D105</f>
        <v>822</v>
      </c>
      <c r="E102">
        <f>'YE release'!E106</f>
        <v>27</v>
      </c>
      <c r="F102" s="30"/>
      <c r="G102" s="31"/>
      <c r="H102" s="13">
        <f t="shared" ref="H102:H114" si="100">E102*F102</f>
        <v>0</v>
      </c>
      <c r="I102">
        <f t="shared" ref="I102:I114" si="101">(E102^2)*G102</f>
        <v>0</v>
      </c>
      <c r="J102">
        <f t="shared" si="74"/>
        <v>0</v>
      </c>
      <c r="K102" s="6">
        <f t="shared" si="75"/>
        <v>0</v>
      </c>
      <c r="M102" s="2">
        <f>'rockfish release'!O105</f>
        <v>308.45738652222667</v>
      </c>
      <c r="N102">
        <f>'rockfish release'!P105</f>
        <v>251832.60026387597</v>
      </c>
      <c r="Q102" s="13">
        <f t="shared" si="96"/>
        <v>0</v>
      </c>
      <c r="R102" s="14">
        <f t="shared" si="97"/>
        <v>0</v>
      </c>
      <c r="S102">
        <f t="shared" si="76"/>
        <v>0</v>
      </c>
      <c r="T102" s="6">
        <f t="shared" si="77"/>
        <v>0</v>
      </c>
      <c r="V102" s="13">
        <f t="shared" si="98"/>
        <v>0</v>
      </c>
      <c r="W102">
        <f t="shared" si="99"/>
        <v>0</v>
      </c>
      <c r="X102">
        <f t="shared" si="78"/>
        <v>0</v>
      </c>
      <c r="Y102" s="6">
        <f t="shared" si="79"/>
        <v>0</v>
      </c>
    </row>
    <row r="103" spans="1:25" x14ac:dyDescent="0.3">
      <c r="A103" t="str">
        <f>'rockfish release'!A106</f>
        <v>SC</v>
      </c>
      <c r="B103">
        <f>'rockfish release'!B106</f>
        <v>2007</v>
      </c>
      <c r="C103" t="str">
        <f>'rockfish release'!C106</f>
        <v>EASTSIDE</v>
      </c>
      <c r="D103">
        <f>'rockfish release'!D106</f>
        <v>2661</v>
      </c>
      <c r="E103">
        <f>'YE release'!E107</f>
        <v>50</v>
      </c>
      <c r="F103" s="30"/>
      <c r="G103" s="31"/>
      <c r="H103" s="13">
        <f t="shared" si="100"/>
        <v>0</v>
      </c>
      <c r="I103">
        <f t="shared" si="101"/>
        <v>0</v>
      </c>
      <c r="J103">
        <f t="shared" si="74"/>
        <v>0</v>
      </c>
      <c r="K103" s="6">
        <f t="shared" si="75"/>
        <v>0</v>
      </c>
      <c r="M103" s="2">
        <f>'rockfish release'!O106</f>
        <v>998.54635709932472</v>
      </c>
      <c r="N103">
        <f>'rockfish release'!P106</f>
        <v>2639113.4727077819</v>
      </c>
      <c r="Q103" s="13">
        <f t="shared" si="96"/>
        <v>0</v>
      </c>
      <c r="R103" s="14">
        <f t="shared" si="97"/>
        <v>0</v>
      </c>
      <c r="S103">
        <f t="shared" si="76"/>
        <v>0</v>
      </c>
      <c r="T103" s="6">
        <f t="shared" si="77"/>
        <v>0</v>
      </c>
      <c r="V103" s="13">
        <f t="shared" si="98"/>
        <v>0</v>
      </c>
      <c r="W103">
        <f t="shared" si="99"/>
        <v>0</v>
      </c>
      <c r="X103">
        <f t="shared" si="78"/>
        <v>0</v>
      </c>
      <c r="Y103" s="6">
        <f t="shared" si="79"/>
        <v>0</v>
      </c>
    </row>
    <row r="104" spans="1:25" x14ac:dyDescent="0.3">
      <c r="A104" t="str">
        <f>'rockfish release'!A107</f>
        <v>SC</v>
      </c>
      <c r="B104">
        <f>'rockfish release'!B107</f>
        <v>2008</v>
      </c>
      <c r="C104" t="str">
        <f>'rockfish release'!C107</f>
        <v>EASTSIDE</v>
      </c>
      <c r="D104">
        <f>'rockfish release'!D107</f>
        <v>902</v>
      </c>
      <c r="E104">
        <f>'YE release'!E108</f>
        <v>116</v>
      </c>
      <c r="F104" s="30"/>
      <c r="G104" s="31"/>
      <c r="H104" s="13">
        <f t="shared" si="100"/>
        <v>0</v>
      </c>
      <c r="I104">
        <f t="shared" si="101"/>
        <v>0</v>
      </c>
      <c r="J104">
        <f t="shared" si="74"/>
        <v>0</v>
      </c>
      <c r="K104" s="6">
        <f t="shared" si="75"/>
        <v>0</v>
      </c>
      <c r="M104" s="2">
        <f>'rockfish release'!O107</f>
        <v>338.47757012536294</v>
      </c>
      <c r="N104">
        <f>'rockfish release'!P107</f>
        <v>303236.44026658998</v>
      </c>
      <c r="Q104" s="13">
        <f t="shared" si="96"/>
        <v>0</v>
      </c>
      <c r="R104" s="14">
        <f t="shared" si="97"/>
        <v>0</v>
      </c>
      <c r="S104">
        <f t="shared" si="76"/>
        <v>0</v>
      </c>
      <c r="T104" s="6">
        <f t="shared" si="77"/>
        <v>0</v>
      </c>
      <c r="V104" s="13">
        <f t="shared" si="98"/>
        <v>0</v>
      </c>
      <c r="W104">
        <f t="shared" si="99"/>
        <v>0</v>
      </c>
      <c r="X104">
        <f t="shared" si="78"/>
        <v>0</v>
      </c>
      <c r="Y104" s="6">
        <f t="shared" si="79"/>
        <v>0</v>
      </c>
    </row>
    <row r="105" spans="1:25" x14ac:dyDescent="0.3">
      <c r="A105" t="str">
        <f>'rockfish release'!A108</f>
        <v>SC</v>
      </c>
      <c r="B105">
        <f>'rockfish release'!B108</f>
        <v>2009</v>
      </c>
      <c r="C105" t="str">
        <f>'rockfish release'!C108</f>
        <v>EASTSIDE</v>
      </c>
      <c r="D105">
        <f>'rockfish release'!D108</f>
        <v>637</v>
      </c>
      <c r="E105">
        <f>'YE release'!E109</f>
        <v>33</v>
      </c>
      <c r="F105" s="30"/>
      <c r="G105" s="31"/>
      <c r="H105" s="13">
        <f t="shared" si="100"/>
        <v>0</v>
      </c>
      <c r="I105">
        <f t="shared" si="101"/>
        <v>0</v>
      </c>
      <c r="J105">
        <f t="shared" si="74"/>
        <v>0</v>
      </c>
      <c r="K105" s="6">
        <f t="shared" si="75"/>
        <v>0</v>
      </c>
      <c r="M105" s="2">
        <f>'rockfish release'!O108</f>
        <v>239.03571193997368</v>
      </c>
      <c r="N105">
        <f>'rockfish release'!P108</f>
        <v>151233.21312399392</v>
      </c>
      <c r="Q105" s="13">
        <f t="shared" si="96"/>
        <v>0</v>
      </c>
      <c r="R105" s="14">
        <f t="shared" si="97"/>
        <v>0</v>
      </c>
      <c r="S105">
        <f t="shared" si="76"/>
        <v>0</v>
      </c>
      <c r="T105" s="6">
        <f t="shared" si="77"/>
        <v>0</v>
      </c>
      <c r="V105" s="13">
        <f t="shared" si="98"/>
        <v>0</v>
      </c>
      <c r="W105">
        <f t="shared" si="99"/>
        <v>0</v>
      </c>
      <c r="X105">
        <f t="shared" si="78"/>
        <v>0</v>
      </c>
      <c r="Y105" s="6">
        <f t="shared" si="79"/>
        <v>0</v>
      </c>
    </row>
    <row r="106" spans="1:25" x14ac:dyDescent="0.3">
      <c r="A106" t="str">
        <f>'rockfish release'!A109</f>
        <v>SC</v>
      </c>
      <c r="B106">
        <f>'rockfish release'!B109</f>
        <v>2010</v>
      </c>
      <c r="C106" t="str">
        <f>'rockfish release'!C109</f>
        <v>EASTSIDE</v>
      </c>
      <c r="D106">
        <f>'rockfish release'!D109</f>
        <v>1209</v>
      </c>
      <c r="E106">
        <f>'YE release'!E110</f>
        <v>195</v>
      </c>
      <c r="F106" s="30"/>
      <c r="G106" s="31"/>
      <c r="H106" s="13">
        <f t="shared" si="100"/>
        <v>0</v>
      </c>
      <c r="I106">
        <f t="shared" si="101"/>
        <v>0</v>
      </c>
      <c r="J106">
        <f t="shared" si="74"/>
        <v>0</v>
      </c>
      <c r="K106" s="6">
        <f t="shared" si="75"/>
        <v>0</v>
      </c>
      <c r="M106" s="2">
        <f>'rockfish release'!O109</f>
        <v>453.6800247023989</v>
      </c>
      <c r="N106">
        <f>'rockfish release'!P109</f>
        <v>544779.70025382063</v>
      </c>
      <c r="Q106" s="13">
        <f t="shared" si="96"/>
        <v>0</v>
      </c>
      <c r="R106" s="14">
        <f t="shared" si="97"/>
        <v>0</v>
      </c>
      <c r="S106">
        <f t="shared" si="76"/>
        <v>0</v>
      </c>
      <c r="T106" s="6">
        <f t="shared" si="77"/>
        <v>0</v>
      </c>
      <c r="V106" s="13">
        <f t="shared" si="98"/>
        <v>0</v>
      </c>
      <c r="W106">
        <f t="shared" si="99"/>
        <v>0</v>
      </c>
      <c r="X106">
        <f t="shared" si="78"/>
        <v>0</v>
      </c>
      <c r="Y106" s="6">
        <f t="shared" si="79"/>
        <v>0</v>
      </c>
    </row>
    <row r="107" spans="1:25" x14ac:dyDescent="0.3">
      <c r="A107" t="str">
        <f>'rockfish release'!A110</f>
        <v>SC</v>
      </c>
      <c r="B107">
        <f>'rockfish release'!B110</f>
        <v>2011</v>
      </c>
      <c r="C107" t="str">
        <f>'rockfish release'!C110</f>
        <v>EASTSIDE</v>
      </c>
      <c r="D107">
        <f>'rockfish release'!D110</f>
        <v>491</v>
      </c>
      <c r="E107">
        <f>'YE release'!E111</f>
        <v>2</v>
      </c>
      <c r="H107" s="13">
        <f t="shared" si="100"/>
        <v>0</v>
      </c>
      <c r="I107">
        <f t="shared" si="101"/>
        <v>0</v>
      </c>
      <c r="J107">
        <f t="shared" si="74"/>
        <v>0</v>
      </c>
      <c r="K107" s="6">
        <f t="shared" si="75"/>
        <v>0</v>
      </c>
      <c r="M107" s="2">
        <f>'rockfish release'!O110</f>
        <v>71.087542087542033</v>
      </c>
      <c r="N107">
        <f>'rockfish release'!P110</f>
        <v>14775.888674929201</v>
      </c>
      <c r="Q107" s="13">
        <f t="shared" si="96"/>
        <v>0</v>
      </c>
      <c r="R107" s="14">
        <f t="shared" si="97"/>
        <v>0</v>
      </c>
      <c r="S107">
        <f t="shared" si="76"/>
        <v>0</v>
      </c>
      <c r="T107" s="6">
        <f t="shared" si="77"/>
        <v>0</v>
      </c>
      <c r="V107" s="13">
        <f t="shared" si="98"/>
        <v>0</v>
      </c>
      <c r="W107">
        <f t="shared" si="99"/>
        <v>0</v>
      </c>
      <c r="X107">
        <f t="shared" si="78"/>
        <v>0</v>
      </c>
      <c r="Y107" s="6">
        <f t="shared" si="79"/>
        <v>0</v>
      </c>
    </row>
    <row r="108" spans="1:25" x14ac:dyDescent="0.3">
      <c r="A108" t="str">
        <f>'rockfish release'!A111</f>
        <v>SC</v>
      </c>
      <c r="B108">
        <f>'rockfish release'!B111</f>
        <v>2012</v>
      </c>
      <c r="C108" t="str">
        <f>'rockfish release'!C111</f>
        <v>EASTSIDE</v>
      </c>
      <c r="D108">
        <f>'rockfish release'!D111</f>
        <v>540</v>
      </c>
      <c r="E108">
        <f>'YE release'!E112</f>
        <v>16</v>
      </c>
      <c r="H108" s="13">
        <f t="shared" si="100"/>
        <v>0</v>
      </c>
      <c r="I108">
        <f t="shared" si="101"/>
        <v>0</v>
      </c>
      <c r="J108">
        <f t="shared" si="74"/>
        <v>0</v>
      </c>
      <c r="K108" s="6">
        <f t="shared" si="75"/>
        <v>0</v>
      </c>
      <c r="M108" s="2">
        <f>'rockfish release'!O111</f>
        <v>458.47058823529403</v>
      </c>
      <c r="N108">
        <f>'rockfish release'!P111</f>
        <v>1490481.068122806</v>
      </c>
      <c r="Q108" s="13">
        <f t="shared" si="96"/>
        <v>0</v>
      </c>
      <c r="R108" s="14">
        <f t="shared" si="97"/>
        <v>0</v>
      </c>
      <c r="S108">
        <f t="shared" si="76"/>
        <v>0</v>
      </c>
      <c r="T108" s="6">
        <f t="shared" si="77"/>
        <v>0</v>
      </c>
      <c r="V108" s="13">
        <f t="shared" si="98"/>
        <v>0</v>
      </c>
      <c r="W108">
        <f t="shared" si="99"/>
        <v>0</v>
      </c>
      <c r="X108">
        <f t="shared" si="78"/>
        <v>0</v>
      </c>
      <c r="Y108" s="6">
        <f t="shared" si="79"/>
        <v>0</v>
      </c>
    </row>
    <row r="109" spans="1:25" x14ac:dyDescent="0.3">
      <c r="A109" t="str">
        <f>'rockfish release'!A112</f>
        <v>SC</v>
      </c>
      <c r="B109">
        <f>'rockfish release'!B112</f>
        <v>2013</v>
      </c>
      <c r="C109" t="str">
        <f>'rockfish release'!C112</f>
        <v>EASTSIDE</v>
      </c>
      <c r="D109">
        <f>'rockfish release'!D112</f>
        <v>635</v>
      </c>
      <c r="E109">
        <f>'YE release'!E113</f>
        <v>7</v>
      </c>
      <c r="H109" s="13">
        <f t="shared" si="100"/>
        <v>0</v>
      </c>
      <c r="I109">
        <f t="shared" si="101"/>
        <v>0</v>
      </c>
      <c r="J109">
        <f t="shared" si="74"/>
        <v>0</v>
      </c>
      <c r="K109" s="6">
        <f t="shared" si="75"/>
        <v>0</v>
      </c>
      <c r="M109" s="2">
        <f>'rockfish release'!O112</f>
        <v>47.370160528800739</v>
      </c>
      <c r="N109">
        <f>'rockfish release'!P112</f>
        <v>68725.118908531891</v>
      </c>
      <c r="Q109" s="13">
        <f t="shared" si="96"/>
        <v>0</v>
      </c>
      <c r="R109" s="14">
        <f t="shared" si="97"/>
        <v>0</v>
      </c>
      <c r="S109">
        <f t="shared" si="76"/>
        <v>0</v>
      </c>
      <c r="T109" s="6">
        <f t="shared" si="77"/>
        <v>0</v>
      </c>
      <c r="V109" s="13">
        <f t="shared" si="98"/>
        <v>0</v>
      </c>
      <c r="W109">
        <f t="shared" si="99"/>
        <v>0</v>
      </c>
      <c r="X109">
        <f t="shared" si="78"/>
        <v>0</v>
      </c>
      <c r="Y109" s="6">
        <f t="shared" si="79"/>
        <v>0</v>
      </c>
    </row>
    <row r="110" spans="1:25" x14ac:dyDescent="0.3">
      <c r="A110" t="str">
        <f>'rockfish release'!A113</f>
        <v>SC</v>
      </c>
      <c r="B110">
        <f>'rockfish release'!B113</f>
        <v>2014</v>
      </c>
      <c r="C110" t="str">
        <f>'rockfish release'!C113</f>
        <v>EASTSIDE</v>
      </c>
      <c r="D110">
        <f>'rockfish release'!D113</f>
        <v>835</v>
      </c>
      <c r="E110">
        <f>'YE release'!E114</f>
        <v>10</v>
      </c>
      <c r="H110" s="13">
        <f t="shared" si="100"/>
        <v>0</v>
      </c>
      <c r="I110">
        <f t="shared" si="101"/>
        <v>0</v>
      </c>
      <c r="J110">
        <f t="shared" si="74"/>
        <v>0</v>
      </c>
      <c r="K110" s="6">
        <f t="shared" si="75"/>
        <v>0</v>
      </c>
      <c r="M110" s="2">
        <f>'rockfish release'!O113</f>
        <v>34.065210407966561</v>
      </c>
      <c r="N110">
        <f>'rockfish release'!P113</f>
        <v>3250.7424273281285</v>
      </c>
      <c r="Q110" s="13">
        <f t="shared" si="96"/>
        <v>0</v>
      </c>
      <c r="R110" s="14">
        <f t="shared" si="97"/>
        <v>0</v>
      </c>
      <c r="S110">
        <f t="shared" si="76"/>
        <v>0</v>
      </c>
      <c r="T110" s="6">
        <f t="shared" si="77"/>
        <v>0</v>
      </c>
      <c r="V110" s="13">
        <f t="shared" si="98"/>
        <v>0</v>
      </c>
      <c r="W110">
        <f t="shared" si="99"/>
        <v>0</v>
      </c>
      <c r="X110">
        <f t="shared" si="78"/>
        <v>0</v>
      </c>
      <c r="Y110" s="6">
        <f t="shared" si="79"/>
        <v>0</v>
      </c>
    </row>
    <row r="111" spans="1:25" x14ac:dyDescent="0.3">
      <c r="A111" t="str">
        <f>'rockfish release'!A114</f>
        <v>SC</v>
      </c>
      <c r="B111">
        <f>'rockfish release'!B114</f>
        <v>2015</v>
      </c>
      <c r="C111" t="str">
        <f>'rockfish release'!C114</f>
        <v>EASTSIDE</v>
      </c>
      <c r="D111">
        <f>'rockfish release'!D114</f>
        <v>769</v>
      </c>
      <c r="E111">
        <f>'YE release'!E115</f>
        <v>11</v>
      </c>
      <c r="H111" s="13">
        <f t="shared" si="100"/>
        <v>0</v>
      </c>
      <c r="I111">
        <f t="shared" si="101"/>
        <v>0</v>
      </c>
      <c r="J111">
        <f t="shared" si="74"/>
        <v>0</v>
      </c>
      <c r="K111" s="6">
        <f t="shared" si="75"/>
        <v>0</v>
      </c>
      <c r="M111" s="2">
        <f>'rockfish release'!O114</f>
        <v>51.545289855072497</v>
      </c>
      <c r="N111">
        <f>'rockfish release'!P114</f>
        <v>68872.735103343221</v>
      </c>
      <c r="Q111" s="13">
        <f t="shared" si="96"/>
        <v>0</v>
      </c>
      <c r="R111" s="14">
        <f t="shared" si="97"/>
        <v>0</v>
      </c>
      <c r="S111">
        <f t="shared" si="76"/>
        <v>0</v>
      </c>
      <c r="T111" s="6">
        <f t="shared" si="77"/>
        <v>0</v>
      </c>
      <c r="V111" s="13">
        <f t="shared" si="98"/>
        <v>0</v>
      </c>
      <c r="W111">
        <f t="shared" si="99"/>
        <v>0</v>
      </c>
      <c r="X111">
        <f t="shared" si="78"/>
        <v>0</v>
      </c>
      <c r="Y111" s="6">
        <f t="shared" si="79"/>
        <v>0</v>
      </c>
    </row>
    <row r="112" spans="1:25" x14ac:dyDescent="0.3">
      <c r="A112" t="str">
        <f>'rockfish release'!A115</f>
        <v>SC</v>
      </c>
      <c r="B112">
        <f>'rockfish release'!B115</f>
        <v>2016</v>
      </c>
      <c r="C112" t="str">
        <f>'rockfish release'!C115</f>
        <v>EASTSIDE</v>
      </c>
      <c r="D112">
        <f>'rockfish release'!D115</f>
        <v>1006</v>
      </c>
      <c r="E112">
        <f>'YE release'!E116</f>
        <v>10</v>
      </c>
      <c r="H112" s="13">
        <f t="shared" si="100"/>
        <v>0</v>
      </c>
      <c r="I112">
        <f t="shared" si="101"/>
        <v>0</v>
      </c>
      <c r="J112">
        <f t="shared" si="74"/>
        <v>0</v>
      </c>
      <c r="K112" s="6">
        <f t="shared" si="75"/>
        <v>0</v>
      </c>
      <c r="M112" s="2">
        <f>'rockfish release'!O115</f>
        <v>738.60291734197722</v>
      </c>
      <c r="N112">
        <f>'rockfish release'!P115</f>
        <v>1565888.8041370797</v>
      </c>
      <c r="Q112" s="13">
        <f t="shared" si="96"/>
        <v>0</v>
      </c>
      <c r="R112" s="14">
        <f t="shared" si="97"/>
        <v>0</v>
      </c>
      <c r="S112">
        <f t="shared" si="76"/>
        <v>0</v>
      </c>
      <c r="T112" s="6">
        <f t="shared" si="77"/>
        <v>0</v>
      </c>
      <c r="V112" s="13">
        <f t="shared" si="98"/>
        <v>0</v>
      </c>
      <c r="W112">
        <f t="shared" si="99"/>
        <v>0</v>
      </c>
      <c r="X112">
        <f t="shared" si="78"/>
        <v>0</v>
      </c>
      <c r="Y112" s="6">
        <f t="shared" si="79"/>
        <v>0</v>
      </c>
    </row>
    <row r="113" spans="1:25" x14ac:dyDescent="0.3">
      <c r="A113" t="str">
        <f>'rockfish release'!A116</f>
        <v>SC</v>
      </c>
      <c r="B113">
        <f>'rockfish release'!B116</f>
        <v>2017</v>
      </c>
      <c r="C113" t="str">
        <f>'rockfish release'!C116</f>
        <v>EASTSIDE</v>
      </c>
      <c r="D113">
        <f>'rockfish release'!D116</f>
        <v>745</v>
      </c>
      <c r="E113">
        <f>'YE release'!E117</f>
        <v>0</v>
      </c>
      <c r="H113" s="13">
        <f t="shared" si="100"/>
        <v>0</v>
      </c>
      <c r="I113">
        <f t="shared" si="101"/>
        <v>0</v>
      </c>
      <c r="J113">
        <f t="shared" si="74"/>
        <v>0</v>
      </c>
      <c r="K113" s="6">
        <f t="shared" si="75"/>
        <v>0</v>
      </c>
      <c r="M113" s="2">
        <f>'rockfish release'!O116</f>
        <v>808.65048543689318</v>
      </c>
      <c r="N113">
        <f>'rockfish release'!P116</f>
        <v>3209969.2258852636</v>
      </c>
      <c r="Q113" s="13">
        <f t="shared" si="96"/>
        <v>0</v>
      </c>
      <c r="R113" s="14">
        <f t="shared" si="97"/>
        <v>0</v>
      </c>
      <c r="S113">
        <f t="shared" si="76"/>
        <v>0</v>
      </c>
      <c r="T113" s="6">
        <f t="shared" si="77"/>
        <v>0</v>
      </c>
      <c r="V113" s="13">
        <f t="shared" si="98"/>
        <v>0</v>
      </c>
      <c r="W113">
        <f t="shared" si="99"/>
        <v>0</v>
      </c>
      <c r="X113">
        <f t="shared" si="78"/>
        <v>0</v>
      </c>
      <c r="Y113" s="6">
        <f t="shared" si="79"/>
        <v>0</v>
      </c>
    </row>
    <row r="114" spans="1:25" x14ac:dyDescent="0.3">
      <c r="A114" t="str">
        <f>'rockfish release'!A117</f>
        <v>SC</v>
      </c>
      <c r="B114">
        <f>'rockfish release'!B117</f>
        <v>2018</v>
      </c>
      <c r="C114" t="str">
        <f>'rockfish release'!C117</f>
        <v>EASTSIDE</v>
      </c>
      <c r="D114">
        <f>'rockfish release'!D117</f>
        <v>730</v>
      </c>
      <c r="E114">
        <f>'YE release'!E118</f>
        <v>71</v>
      </c>
      <c r="H114" s="13">
        <f t="shared" si="100"/>
        <v>0</v>
      </c>
      <c r="I114">
        <f t="shared" si="101"/>
        <v>0</v>
      </c>
      <c r="J114">
        <f t="shared" si="74"/>
        <v>0</v>
      </c>
      <c r="K114" s="6">
        <f t="shared" si="75"/>
        <v>0</v>
      </c>
      <c r="M114" s="2">
        <f>'rockfish release'!O117</f>
        <v>218.11574697173626</v>
      </c>
      <c r="N114">
        <f>'rockfish release'!P117</f>
        <v>204519.58191929138</v>
      </c>
      <c r="Q114" s="13">
        <f t="shared" si="96"/>
        <v>0</v>
      </c>
      <c r="R114" s="14">
        <f t="shared" si="97"/>
        <v>0</v>
      </c>
      <c r="S114">
        <f t="shared" si="76"/>
        <v>0</v>
      </c>
      <c r="T114" s="6">
        <f t="shared" si="77"/>
        <v>0</v>
      </c>
      <c r="V114" s="13">
        <f t="shared" si="98"/>
        <v>0</v>
      </c>
      <c r="W114">
        <f t="shared" si="99"/>
        <v>0</v>
      </c>
      <c r="X114">
        <f t="shared" si="78"/>
        <v>0</v>
      </c>
      <c r="Y114" s="6">
        <f t="shared" si="79"/>
        <v>0</v>
      </c>
    </row>
    <row r="115" spans="1:25" x14ac:dyDescent="0.3">
      <c r="A115" t="str">
        <f>'rockfish release'!A118</f>
        <v>SC</v>
      </c>
      <c r="B115">
        <f>'rockfish release'!B118</f>
        <v>2019</v>
      </c>
      <c r="C115" t="str">
        <f>'rockfish release'!C118</f>
        <v>EASTSIDE</v>
      </c>
      <c r="D115">
        <f>'rockfish release'!D118</f>
        <v>675</v>
      </c>
      <c r="E115">
        <f>'YE release'!E119</f>
        <v>0</v>
      </c>
      <c r="H115" s="13">
        <f t="shared" ref="H115:H117" si="102">E115*F115</f>
        <v>0</v>
      </c>
      <c r="I115">
        <f t="shared" ref="I115:I117" si="103">(E115^2)*G115</f>
        <v>0</v>
      </c>
      <c r="J115">
        <f t="shared" ref="J115:J117" si="104">SQRT(I115)</f>
        <v>0</v>
      </c>
      <c r="K115" s="6">
        <f t="shared" ref="K115:K117" si="105">(1.96*J115)</f>
        <v>0</v>
      </c>
      <c r="M115" s="2">
        <f>'rockfish release'!O118</f>
        <v>437.38789237668175</v>
      </c>
      <c r="N115">
        <f>'rockfish release'!P118</f>
        <v>2196614.6727796867</v>
      </c>
      <c r="Q115" s="13">
        <f t="shared" ref="Q115:Q117" si="106">M115*O115</f>
        <v>0</v>
      </c>
      <c r="R115" s="14">
        <f t="shared" ref="R115:R117" si="107">(M115^2)*P115+(O115^2)*N115-(P115*N115)</f>
        <v>0</v>
      </c>
      <c r="S115">
        <f t="shared" ref="S115:S117" si="108">SQRT(R115)</f>
        <v>0</v>
      </c>
      <c r="T115" s="6">
        <f t="shared" ref="T115:T117" si="109">(1.96*S115)</f>
        <v>0</v>
      </c>
      <c r="V115" s="13">
        <f t="shared" ref="V115:V117" si="110">Q115+H115</f>
        <v>0</v>
      </c>
      <c r="W115">
        <f t="shared" ref="W115:W117" si="111">I115</f>
        <v>0</v>
      </c>
      <c r="X115">
        <f t="shared" ref="X115:X117" si="112">SQRT(W115)</f>
        <v>0</v>
      </c>
      <c r="Y115" s="6">
        <f t="shared" ref="Y115:Y117" si="113">(1.96*X115)</f>
        <v>0</v>
      </c>
    </row>
    <row r="116" spans="1:25" x14ac:dyDescent="0.3">
      <c r="A116" t="str">
        <f>'rockfish release'!A119</f>
        <v>SC</v>
      </c>
      <c r="B116">
        <f>'rockfish release'!B119</f>
        <v>2020</v>
      </c>
      <c r="C116" t="str">
        <f>'rockfish release'!C119</f>
        <v>EASTSIDE</v>
      </c>
      <c r="D116">
        <f>'rockfish release'!D119</f>
        <v>339</v>
      </c>
      <c r="E116">
        <f>'YE release'!E120</f>
        <v>3</v>
      </c>
      <c r="H116" s="13">
        <f t="shared" si="102"/>
        <v>0</v>
      </c>
      <c r="I116">
        <f t="shared" si="103"/>
        <v>0</v>
      </c>
      <c r="J116">
        <f t="shared" si="104"/>
        <v>0</v>
      </c>
      <c r="K116" s="6">
        <f t="shared" si="105"/>
        <v>0</v>
      </c>
      <c r="M116" s="2">
        <f>'rockfish release'!O119</f>
        <v>60.573667711598716</v>
      </c>
      <c r="N116">
        <f>'rockfish release'!P119</f>
        <v>19870.279112585948</v>
      </c>
      <c r="Q116" s="13">
        <f t="shared" si="106"/>
        <v>0</v>
      </c>
      <c r="R116" s="14">
        <f t="shared" si="107"/>
        <v>0</v>
      </c>
      <c r="S116">
        <f t="shared" si="108"/>
        <v>0</v>
      </c>
      <c r="T116" s="6">
        <f t="shared" si="109"/>
        <v>0</v>
      </c>
      <c r="V116" s="13">
        <f t="shared" si="110"/>
        <v>0</v>
      </c>
      <c r="W116">
        <f t="shared" si="111"/>
        <v>0</v>
      </c>
      <c r="X116">
        <f t="shared" si="112"/>
        <v>0</v>
      </c>
      <c r="Y116" s="6">
        <f t="shared" si="113"/>
        <v>0</v>
      </c>
    </row>
    <row r="117" spans="1:25" x14ac:dyDescent="0.3">
      <c r="A117" t="str">
        <f>'rockfish release'!A120</f>
        <v>SC</v>
      </c>
      <c r="B117">
        <f>'rockfish release'!B120</f>
        <v>2021</v>
      </c>
      <c r="C117" t="str">
        <f>'rockfish release'!C120</f>
        <v>EASTSIDE</v>
      </c>
      <c r="D117">
        <f>'rockfish release'!D120</f>
        <v>693</v>
      </c>
      <c r="E117">
        <f>'YE release'!E121</f>
        <v>15</v>
      </c>
      <c r="H117" s="13">
        <f t="shared" si="102"/>
        <v>0</v>
      </c>
      <c r="I117">
        <f t="shared" si="103"/>
        <v>0</v>
      </c>
      <c r="J117">
        <f t="shared" si="104"/>
        <v>0</v>
      </c>
      <c r="K117" s="6">
        <f t="shared" si="105"/>
        <v>0</v>
      </c>
      <c r="M117" s="2">
        <f>'rockfish release'!O120</f>
        <v>85.191184675469572</v>
      </c>
      <c r="N117">
        <f>'rockfish release'!P120</f>
        <v>15324.425629185775</v>
      </c>
      <c r="Q117" s="13">
        <f t="shared" si="106"/>
        <v>0</v>
      </c>
      <c r="R117" s="14">
        <f t="shared" si="107"/>
        <v>0</v>
      </c>
      <c r="S117">
        <f t="shared" si="108"/>
        <v>0</v>
      </c>
      <c r="T117" s="6">
        <f t="shared" si="109"/>
        <v>0</v>
      </c>
      <c r="V117" s="13">
        <f t="shared" si="110"/>
        <v>0</v>
      </c>
      <c r="W117">
        <f t="shared" si="111"/>
        <v>0</v>
      </c>
      <c r="X117">
        <f t="shared" si="112"/>
        <v>0</v>
      </c>
      <c r="Y117" s="6">
        <f t="shared" si="113"/>
        <v>0</v>
      </c>
    </row>
    <row r="118" spans="1:25" x14ac:dyDescent="0.3">
      <c r="A118" t="str">
        <f>'rockfish release'!A122</f>
        <v>SC</v>
      </c>
      <c r="B118">
        <f>'rockfish release'!B122</f>
        <v>1999</v>
      </c>
      <c r="C118" t="str">
        <f>'rockfish release'!C122</f>
        <v>NG</v>
      </c>
      <c r="D118">
        <f>'rockfish release'!D122</f>
        <v>3209</v>
      </c>
      <c r="E118">
        <f>'YE release'!E123</f>
        <v>125</v>
      </c>
      <c r="H118" s="13">
        <f t="shared" ref="H118:H124" si="114">E118*F118</f>
        <v>0</v>
      </c>
      <c r="I118">
        <f t="shared" ref="I118:I124" si="115">(E118^2)*G118</f>
        <v>0</v>
      </c>
      <c r="J118">
        <f t="shared" si="74"/>
        <v>0</v>
      </c>
      <c r="K118" s="6">
        <f t="shared" si="75"/>
        <v>0</v>
      </c>
      <c r="M118" s="2">
        <f>'rockfish release'!O122</f>
        <v>3707.3175962775076</v>
      </c>
      <c r="N118">
        <f>'rockfish release'!P122</f>
        <v>2137459.1917773169</v>
      </c>
      <c r="Q118" s="13">
        <f t="shared" ref="Q118:Q137" si="116">M118*O118</f>
        <v>0</v>
      </c>
      <c r="R118" s="14">
        <f t="shared" ref="R118:R137" si="117">(M118^2)*P118+(O118^2)*N118-(P118*N118)</f>
        <v>0</v>
      </c>
      <c r="S118">
        <f t="shared" si="76"/>
        <v>0</v>
      </c>
      <c r="T118" s="6">
        <f t="shared" si="77"/>
        <v>0</v>
      </c>
      <c r="V118" s="13">
        <f t="shared" ref="V118:V137" si="118">Q118+H118</f>
        <v>0</v>
      </c>
      <c r="W118">
        <f t="shared" ref="W118:W137" si="119">R118+I118</f>
        <v>0</v>
      </c>
      <c r="X118">
        <f t="shared" si="78"/>
        <v>0</v>
      </c>
      <c r="Y118" s="6">
        <f t="shared" si="79"/>
        <v>0</v>
      </c>
    </row>
    <row r="119" spans="1:25" x14ac:dyDescent="0.3">
      <c r="A119" t="str">
        <f>'rockfish release'!A123</f>
        <v>SC</v>
      </c>
      <c r="B119">
        <f>'rockfish release'!B123</f>
        <v>2000</v>
      </c>
      <c r="C119" t="str">
        <f>'rockfish release'!C123</f>
        <v>NG</v>
      </c>
      <c r="D119">
        <f>'rockfish release'!D123</f>
        <v>6487</v>
      </c>
      <c r="E119">
        <f>'YE release'!E124</f>
        <v>1077</v>
      </c>
      <c r="H119" s="13">
        <f t="shared" si="114"/>
        <v>0</v>
      </c>
      <c r="I119">
        <f t="shared" si="115"/>
        <v>0</v>
      </c>
      <c r="J119">
        <f t="shared" si="74"/>
        <v>0</v>
      </c>
      <c r="K119" s="6">
        <f t="shared" si="75"/>
        <v>0</v>
      </c>
      <c r="M119" s="2">
        <f>'rockfish release'!O123</f>
        <v>7494.3500302437496</v>
      </c>
      <c r="N119">
        <f>'rockfish release'!P123</f>
        <v>8734663.8024410233</v>
      </c>
      <c r="Q119" s="13">
        <f t="shared" si="116"/>
        <v>0</v>
      </c>
      <c r="R119" s="14">
        <f t="shared" si="117"/>
        <v>0</v>
      </c>
      <c r="S119">
        <f t="shared" si="76"/>
        <v>0</v>
      </c>
      <c r="T119" s="6">
        <f t="shared" si="77"/>
        <v>0</v>
      </c>
      <c r="V119" s="13">
        <f t="shared" si="118"/>
        <v>0</v>
      </c>
      <c r="W119">
        <f t="shared" si="119"/>
        <v>0</v>
      </c>
      <c r="X119">
        <f t="shared" si="78"/>
        <v>0</v>
      </c>
      <c r="Y119" s="6">
        <f t="shared" si="79"/>
        <v>0</v>
      </c>
    </row>
    <row r="120" spans="1:25" x14ac:dyDescent="0.3">
      <c r="A120" t="str">
        <f>'rockfish release'!A124</f>
        <v>SC</v>
      </c>
      <c r="B120">
        <f>'rockfish release'!B124</f>
        <v>2001</v>
      </c>
      <c r="C120" t="str">
        <f>'rockfish release'!C124</f>
        <v>NG</v>
      </c>
      <c r="D120">
        <f>'rockfish release'!D124</f>
        <v>5305</v>
      </c>
      <c r="E120">
        <f>'YE release'!E125</f>
        <v>284</v>
      </c>
      <c r="H120" s="13">
        <f t="shared" si="114"/>
        <v>0</v>
      </c>
      <c r="I120">
        <f t="shared" si="115"/>
        <v>0</v>
      </c>
      <c r="J120">
        <f t="shared" si="74"/>
        <v>0</v>
      </c>
      <c r="K120" s="6">
        <f t="shared" si="75"/>
        <v>0</v>
      </c>
      <c r="M120" s="2">
        <f>'rockfish release'!O124</f>
        <v>6128.8002020106505</v>
      </c>
      <c r="N120">
        <f>'rockfish release'!P124</f>
        <v>5841564.4717163835</v>
      </c>
      <c r="Q120" s="13">
        <f t="shared" si="116"/>
        <v>0</v>
      </c>
      <c r="R120" s="14">
        <f t="shared" si="117"/>
        <v>0</v>
      </c>
      <c r="S120">
        <f t="shared" si="76"/>
        <v>0</v>
      </c>
      <c r="T120" s="6">
        <f t="shared" si="77"/>
        <v>0</v>
      </c>
      <c r="V120" s="13">
        <f t="shared" si="118"/>
        <v>0</v>
      </c>
      <c r="W120">
        <f t="shared" si="119"/>
        <v>0</v>
      </c>
      <c r="X120">
        <f t="shared" si="78"/>
        <v>0</v>
      </c>
      <c r="Y120" s="6">
        <f t="shared" si="79"/>
        <v>0</v>
      </c>
    </row>
    <row r="121" spans="1:25" x14ac:dyDescent="0.3">
      <c r="A121" t="str">
        <f>'rockfish release'!A125</f>
        <v>SC</v>
      </c>
      <c r="B121">
        <f>'rockfish release'!B125</f>
        <v>2002</v>
      </c>
      <c r="C121" t="str">
        <f>'rockfish release'!C125</f>
        <v>NG</v>
      </c>
      <c r="D121">
        <f>'rockfish release'!D125</f>
        <v>3882</v>
      </c>
      <c r="E121">
        <f>'YE release'!E126</f>
        <v>274</v>
      </c>
      <c r="H121" s="13">
        <f t="shared" si="114"/>
        <v>0</v>
      </c>
      <c r="I121">
        <f t="shared" si="115"/>
        <v>0</v>
      </c>
      <c r="J121">
        <f t="shared" si="74"/>
        <v>0</v>
      </c>
      <c r="K121" s="6">
        <f t="shared" si="75"/>
        <v>0</v>
      </c>
      <c r="M121" s="2">
        <f>'rockfish release'!O125</f>
        <v>4484.8260856183497</v>
      </c>
      <c r="N121">
        <f>'rockfish release'!P125</f>
        <v>3128019.5583049804</v>
      </c>
      <c r="Q121" s="13">
        <f t="shared" si="116"/>
        <v>0</v>
      </c>
      <c r="R121" s="14">
        <f t="shared" si="117"/>
        <v>0</v>
      </c>
      <c r="S121">
        <f t="shared" si="76"/>
        <v>0</v>
      </c>
      <c r="T121" s="6">
        <f t="shared" si="77"/>
        <v>0</v>
      </c>
      <c r="V121" s="13">
        <f t="shared" si="118"/>
        <v>0</v>
      </c>
      <c r="W121">
        <f t="shared" si="119"/>
        <v>0</v>
      </c>
      <c r="X121">
        <f t="shared" si="78"/>
        <v>0</v>
      </c>
      <c r="Y121" s="6">
        <f t="shared" si="79"/>
        <v>0</v>
      </c>
    </row>
    <row r="122" spans="1:25" x14ac:dyDescent="0.3">
      <c r="A122" t="str">
        <f>'rockfish release'!A126</f>
        <v>SC</v>
      </c>
      <c r="B122">
        <f>'rockfish release'!B126</f>
        <v>2003</v>
      </c>
      <c r="C122" t="str">
        <f>'rockfish release'!C126</f>
        <v>NG</v>
      </c>
      <c r="D122">
        <f>'rockfish release'!D126</f>
        <v>4229</v>
      </c>
      <c r="E122">
        <f>'YE release'!E127</f>
        <v>608</v>
      </c>
      <c r="H122" s="13">
        <f t="shared" si="114"/>
        <v>0</v>
      </c>
      <c r="I122">
        <f t="shared" si="115"/>
        <v>0</v>
      </c>
      <c r="J122">
        <f t="shared" si="74"/>
        <v>0</v>
      </c>
      <c r="K122" s="6">
        <f t="shared" si="75"/>
        <v>0</v>
      </c>
      <c r="M122" s="2">
        <f>'rockfish release'!O126</f>
        <v>4885.7108490674909</v>
      </c>
      <c r="N122">
        <f>'rockfish release'!P126</f>
        <v>3712220.5286072767</v>
      </c>
      <c r="Q122" s="13">
        <f t="shared" si="116"/>
        <v>0</v>
      </c>
      <c r="R122" s="14">
        <f t="shared" si="117"/>
        <v>0</v>
      </c>
      <c r="S122">
        <f t="shared" si="76"/>
        <v>0</v>
      </c>
      <c r="T122" s="6">
        <f t="shared" si="77"/>
        <v>0</v>
      </c>
      <c r="V122" s="13">
        <f t="shared" si="118"/>
        <v>0</v>
      </c>
      <c r="W122">
        <f t="shared" si="119"/>
        <v>0</v>
      </c>
      <c r="X122">
        <f t="shared" si="78"/>
        <v>0</v>
      </c>
      <c r="Y122" s="6">
        <f t="shared" si="79"/>
        <v>0</v>
      </c>
    </row>
    <row r="123" spans="1:25" x14ac:dyDescent="0.3">
      <c r="A123" t="str">
        <f>'rockfish release'!A127</f>
        <v>SC</v>
      </c>
      <c r="B123">
        <f>'rockfish release'!B127</f>
        <v>2004</v>
      </c>
      <c r="C123" t="str">
        <f>'rockfish release'!C127</f>
        <v>NG</v>
      </c>
      <c r="D123">
        <f>'rockfish release'!D127</f>
        <v>4972</v>
      </c>
      <c r="E123">
        <f>'YE release'!E128</f>
        <v>394</v>
      </c>
      <c r="H123" s="13">
        <f t="shared" si="114"/>
        <v>0</v>
      </c>
      <c r="I123">
        <f t="shared" si="115"/>
        <v>0</v>
      </c>
      <c r="J123">
        <f t="shared" si="74"/>
        <v>0</v>
      </c>
      <c r="K123" s="6">
        <f t="shared" si="75"/>
        <v>0</v>
      </c>
      <c r="M123" s="2">
        <f>'rockfish release'!O127</f>
        <v>5744.0894635998029</v>
      </c>
      <c r="N123">
        <f>'rockfish release'!P127</f>
        <v>5131220.0279598515</v>
      </c>
      <c r="Q123" s="13">
        <f t="shared" si="116"/>
        <v>0</v>
      </c>
      <c r="R123" s="14">
        <f t="shared" si="117"/>
        <v>0</v>
      </c>
      <c r="S123">
        <f t="shared" si="76"/>
        <v>0</v>
      </c>
      <c r="T123" s="6">
        <f t="shared" si="77"/>
        <v>0</v>
      </c>
      <c r="V123" s="13">
        <f t="shared" si="118"/>
        <v>0</v>
      </c>
      <c r="W123">
        <f t="shared" si="119"/>
        <v>0</v>
      </c>
      <c r="X123">
        <f t="shared" si="78"/>
        <v>0</v>
      </c>
      <c r="Y123" s="6">
        <f t="shared" si="79"/>
        <v>0</v>
      </c>
    </row>
    <row r="124" spans="1:25" x14ac:dyDescent="0.3">
      <c r="A124" t="str">
        <f>'rockfish release'!A128</f>
        <v>SC</v>
      </c>
      <c r="B124">
        <f>'rockfish release'!B128</f>
        <v>2005</v>
      </c>
      <c r="C124" t="str">
        <f>'rockfish release'!C128</f>
        <v>NG</v>
      </c>
      <c r="D124">
        <f>'rockfish release'!D128</f>
        <v>4991</v>
      </c>
      <c r="E124">
        <f>'YE release'!E129</f>
        <v>529</v>
      </c>
      <c r="H124" s="13">
        <f t="shared" si="114"/>
        <v>0</v>
      </c>
      <c r="I124">
        <f t="shared" si="115"/>
        <v>0</v>
      </c>
      <c r="J124">
        <f t="shared" si="74"/>
        <v>0</v>
      </c>
      <c r="K124" s="6">
        <f t="shared" si="75"/>
        <v>0</v>
      </c>
      <c r="M124" s="2">
        <f>'rockfish release'!O128</f>
        <v>5766.0399261517741</v>
      </c>
      <c r="N124">
        <f>'rockfish release'!P128</f>
        <v>5170511.8464407185</v>
      </c>
      <c r="Q124" s="13">
        <f t="shared" si="116"/>
        <v>0</v>
      </c>
      <c r="R124" s="14">
        <f t="shared" si="117"/>
        <v>0</v>
      </c>
      <c r="S124">
        <f t="shared" si="76"/>
        <v>0</v>
      </c>
      <c r="T124" s="6">
        <f t="shared" si="77"/>
        <v>0</v>
      </c>
      <c r="V124" s="13">
        <f t="shared" si="118"/>
        <v>0</v>
      </c>
      <c r="W124">
        <f t="shared" si="119"/>
        <v>0</v>
      </c>
      <c r="X124">
        <f t="shared" si="78"/>
        <v>0</v>
      </c>
      <c r="Y124" s="6">
        <f t="shared" si="79"/>
        <v>0</v>
      </c>
    </row>
    <row r="125" spans="1:25" x14ac:dyDescent="0.3">
      <c r="A125" t="str">
        <f>'rockfish release'!A129</f>
        <v>SC</v>
      </c>
      <c r="B125">
        <f>'rockfish release'!B129</f>
        <v>2006</v>
      </c>
      <c r="C125" t="str">
        <f>'rockfish release'!C129</f>
        <v>NG</v>
      </c>
      <c r="D125">
        <f>'rockfish release'!D129</f>
        <v>3683</v>
      </c>
      <c r="E125">
        <f>'YE release'!E130</f>
        <v>440</v>
      </c>
      <c r="H125" s="13">
        <f t="shared" ref="H125:H137" si="120">E125*F125</f>
        <v>0</v>
      </c>
      <c r="I125">
        <f t="shared" ref="I125:I137" si="121">(E125^2)*G125</f>
        <v>0</v>
      </c>
      <c r="J125">
        <f t="shared" si="74"/>
        <v>0</v>
      </c>
      <c r="K125" s="6">
        <f t="shared" si="75"/>
        <v>0</v>
      </c>
      <c r="M125" s="2">
        <f>'rockfish release'!O129</f>
        <v>4254.9238725740297</v>
      </c>
      <c r="N125">
        <f>'rockfish release'!P129</f>
        <v>2815540.8673867746</v>
      </c>
      <c r="Q125" s="13">
        <f t="shared" si="116"/>
        <v>0</v>
      </c>
      <c r="R125" s="14">
        <f t="shared" si="117"/>
        <v>0</v>
      </c>
      <c r="S125">
        <f t="shared" si="76"/>
        <v>0</v>
      </c>
      <c r="T125" s="6">
        <f t="shared" si="77"/>
        <v>0</v>
      </c>
      <c r="V125" s="13">
        <f t="shared" si="118"/>
        <v>0</v>
      </c>
      <c r="W125">
        <f t="shared" si="119"/>
        <v>0</v>
      </c>
      <c r="X125">
        <f t="shared" si="78"/>
        <v>0</v>
      </c>
      <c r="Y125" s="6">
        <f t="shared" si="79"/>
        <v>0</v>
      </c>
    </row>
    <row r="126" spans="1:25" x14ac:dyDescent="0.3">
      <c r="A126" t="str">
        <f>'rockfish release'!A130</f>
        <v>SC</v>
      </c>
      <c r="B126">
        <f>'rockfish release'!B130</f>
        <v>2007</v>
      </c>
      <c r="C126" t="str">
        <f>'rockfish release'!C130</f>
        <v>NG</v>
      </c>
      <c r="D126">
        <f>'rockfish release'!D130</f>
        <v>3175</v>
      </c>
      <c r="E126">
        <f>'YE release'!E131</f>
        <v>359</v>
      </c>
      <c r="H126" s="13">
        <f t="shared" si="120"/>
        <v>0</v>
      </c>
      <c r="I126">
        <f t="shared" si="121"/>
        <v>0</v>
      </c>
      <c r="J126">
        <f t="shared" si="74"/>
        <v>0</v>
      </c>
      <c r="K126" s="6">
        <f t="shared" si="75"/>
        <v>0</v>
      </c>
      <c r="M126" s="2">
        <f>'rockfish release'!O130</f>
        <v>3668.0378211845082</v>
      </c>
      <c r="N126">
        <f>'rockfish release'!P130</f>
        <v>2092405.5197583043</v>
      </c>
      <c r="Q126" s="13">
        <f t="shared" si="116"/>
        <v>0</v>
      </c>
      <c r="R126" s="14">
        <f t="shared" si="117"/>
        <v>0</v>
      </c>
      <c r="S126">
        <f t="shared" si="76"/>
        <v>0</v>
      </c>
      <c r="T126" s="6">
        <f t="shared" si="77"/>
        <v>0</v>
      </c>
      <c r="V126" s="13">
        <f t="shared" si="118"/>
        <v>0</v>
      </c>
      <c r="W126">
        <f t="shared" si="119"/>
        <v>0</v>
      </c>
      <c r="X126">
        <f t="shared" si="78"/>
        <v>0</v>
      </c>
      <c r="Y126" s="6">
        <f t="shared" si="79"/>
        <v>0</v>
      </c>
    </row>
    <row r="127" spans="1:25" x14ac:dyDescent="0.3">
      <c r="A127" t="str">
        <f>'rockfish release'!A131</f>
        <v>SC</v>
      </c>
      <c r="B127">
        <f>'rockfish release'!B131</f>
        <v>2008</v>
      </c>
      <c r="C127" t="str">
        <f>'rockfish release'!C131</f>
        <v>NG</v>
      </c>
      <c r="D127">
        <f>'rockfish release'!D131</f>
        <v>2762</v>
      </c>
      <c r="E127">
        <f>'YE release'!E132</f>
        <v>396</v>
      </c>
      <c r="H127" s="13">
        <f t="shared" si="120"/>
        <v>0</v>
      </c>
      <c r="I127">
        <f t="shared" si="121"/>
        <v>0</v>
      </c>
      <c r="J127">
        <f t="shared" si="74"/>
        <v>0</v>
      </c>
      <c r="K127" s="6">
        <f t="shared" si="75"/>
        <v>0</v>
      </c>
      <c r="M127" s="2">
        <f>'rockfish release'!O131</f>
        <v>3190.9040825548382</v>
      </c>
      <c r="N127">
        <f>'rockfish release'!P131</f>
        <v>1583455.0748461601</v>
      </c>
      <c r="Q127" s="13">
        <f t="shared" si="116"/>
        <v>0</v>
      </c>
      <c r="R127" s="14">
        <f t="shared" si="117"/>
        <v>0</v>
      </c>
      <c r="S127">
        <f t="shared" si="76"/>
        <v>0</v>
      </c>
      <c r="T127" s="6">
        <f t="shared" si="77"/>
        <v>0</v>
      </c>
      <c r="V127" s="13">
        <f t="shared" si="118"/>
        <v>0</v>
      </c>
      <c r="W127">
        <f t="shared" si="119"/>
        <v>0</v>
      </c>
      <c r="X127">
        <f t="shared" si="78"/>
        <v>0</v>
      </c>
      <c r="Y127" s="6">
        <f t="shared" si="79"/>
        <v>0</v>
      </c>
    </row>
    <row r="128" spans="1:25" x14ac:dyDescent="0.3">
      <c r="A128" t="str">
        <f>'rockfish release'!A132</f>
        <v>SC</v>
      </c>
      <c r="B128">
        <f>'rockfish release'!B132</f>
        <v>2009</v>
      </c>
      <c r="C128" t="str">
        <f>'rockfish release'!C132</f>
        <v>NG</v>
      </c>
      <c r="D128">
        <f>'rockfish release'!D132</f>
        <v>1655</v>
      </c>
      <c r="E128">
        <f>'YE release'!E133</f>
        <v>220</v>
      </c>
      <c r="H128" s="13">
        <f t="shared" si="120"/>
        <v>0</v>
      </c>
      <c r="I128">
        <f t="shared" si="121"/>
        <v>0</v>
      </c>
      <c r="J128">
        <f t="shared" si="74"/>
        <v>0</v>
      </c>
      <c r="K128" s="6">
        <f t="shared" si="75"/>
        <v>0</v>
      </c>
      <c r="M128" s="2">
        <f>'rockfish release'!O132</f>
        <v>1912.0008170268852</v>
      </c>
      <c r="N128">
        <f>'rockfish release'!P132</f>
        <v>568531.31911523244</v>
      </c>
      <c r="Q128" s="13">
        <f t="shared" si="116"/>
        <v>0</v>
      </c>
      <c r="R128" s="14">
        <f t="shared" si="117"/>
        <v>0</v>
      </c>
      <c r="S128">
        <f t="shared" si="76"/>
        <v>0</v>
      </c>
      <c r="T128" s="6">
        <f t="shared" si="77"/>
        <v>0</v>
      </c>
      <c r="V128" s="13">
        <f t="shared" si="118"/>
        <v>0</v>
      </c>
      <c r="W128">
        <f t="shared" si="119"/>
        <v>0</v>
      </c>
      <c r="X128">
        <f t="shared" si="78"/>
        <v>0</v>
      </c>
      <c r="Y128" s="6">
        <f t="shared" si="79"/>
        <v>0</v>
      </c>
    </row>
    <row r="129" spans="1:25" x14ac:dyDescent="0.3">
      <c r="A129" t="str">
        <f>'rockfish release'!A133</f>
        <v>SC</v>
      </c>
      <c r="B129">
        <f>'rockfish release'!B133</f>
        <v>2010</v>
      </c>
      <c r="C129" t="str">
        <f>'rockfish release'!C133</f>
        <v>NG</v>
      </c>
      <c r="D129">
        <f>'rockfish release'!D133</f>
        <v>1667</v>
      </c>
      <c r="E129">
        <f>'YE release'!E134</f>
        <v>297</v>
      </c>
      <c r="H129" s="13">
        <f t="shared" si="120"/>
        <v>0</v>
      </c>
      <c r="I129">
        <f t="shared" si="121"/>
        <v>0</v>
      </c>
      <c r="J129">
        <f t="shared" si="74"/>
        <v>0</v>
      </c>
      <c r="K129" s="6">
        <f t="shared" si="75"/>
        <v>0</v>
      </c>
      <c r="M129" s="2">
        <f>'rockfish release'!O133</f>
        <v>1925.8642670597087</v>
      </c>
      <c r="N129">
        <f>'rockfish release'!P133</f>
        <v>576805.77170519042</v>
      </c>
      <c r="Q129" s="13">
        <f t="shared" si="116"/>
        <v>0</v>
      </c>
      <c r="R129" s="14">
        <f t="shared" si="117"/>
        <v>0</v>
      </c>
      <c r="S129">
        <f t="shared" si="76"/>
        <v>0</v>
      </c>
      <c r="T129" s="6">
        <f t="shared" si="77"/>
        <v>0</v>
      </c>
      <c r="V129" s="13">
        <f t="shared" si="118"/>
        <v>0</v>
      </c>
      <c r="W129">
        <f t="shared" si="119"/>
        <v>0</v>
      </c>
      <c r="X129">
        <f t="shared" si="78"/>
        <v>0</v>
      </c>
      <c r="Y129" s="6">
        <f t="shared" si="79"/>
        <v>0</v>
      </c>
    </row>
    <row r="130" spans="1:25" x14ac:dyDescent="0.3">
      <c r="A130" t="str">
        <f>'rockfish release'!A134</f>
        <v>SC</v>
      </c>
      <c r="B130">
        <f>'rockfish release'!B134</f>
        <v>2011</v>
      </c>
      <c r="C130" t="str">
        <f>'rockfish release'!C134</f>
        <v>NG</v>
      </c>
      <c r="D130">
        <f>'rockfish release'!D134</f>
        <v>1572</v>
      </c>
      <c r="E130">
        <f>'YE release'!E135</f>
        <v>349</v>
      </c>
      <c r="H130" s="13">
        <f t="shared" si="120"/>
        <v>0</v>
      </c>
      <c r="I130">
        <f t="shared" si="121"/>
        <v>0</v>
      </c>
      <c r="J130">
        <f t="shared" si="74"/>
        <v>0</v>
      </c>
      <c r="K130" s="6">
        <f t="shared" si="75"/>
        <v>0</v>
      </c>
      <c r="M130" s="2">
        <f>'rockfish release'!O134</f>
        <v>2275.6784090909091</v>
      </c>
      <c r="N130">
        <f>'rockfish release'!P134</f>
        <v>892264.95911748335</v>
      </c>
      <c r="Q130" s="13">
        <f t="shared" si="116"/>
        <v>0</v>
      </c>
      <c r="R130" s="14">
        <f t="shared" si="117"/>
        <v>0</v>
      </c>
      <c r="S130">
        <f t="shared" si="76"/>
        <v>0</v>
      </c>
      <c r="T130" s="6">
        <f t="shared" si="77"/>
        <v>0</v>
      </c>
      <c r="V130" s="13">
        <f t="shared" si="118"/>
        <v>0</v>
      </c>
      <c r="W130">
        <f t="shared" si="119"/>
        <v>0</v>
      </c>
      <c r="X130">
        <f t="shared" si="78"/>
        <v>0</v>
      </c>
      <c r="Y130" s="6">
        <f t="shared" si="79"/>
        <v>0</v>
      </c>
    </row>
    <row r="131" spans="1:25" x14ac:dyDescent="0.3">
      <c r="A131" t="str">
        <f>'rockfish release'!A135</f>
        <v>SC</v>
      </c>
      <c r="B131">
        <f>'rockfish release'!B135</f>
        <v>2012</v>
      </c>
      <c r="C131" t="str">
        <f>'rockfish release'!C135</f>
        <v>NG</v>
      </c>
      <c r="D131">
        <f>'rockfish release'!D135</f>
        <v>1193</v>
      </c>
      <c r="E131">
        <f>'YE release'!E136</f>
        <v>333</v>
      </c>
      <c r="H131" s="13">
        <f t="shared" si="120"/>
        <v>0</v>
      </c>
      <c r="I131">
        <f t="shared" si="121"/>
        <v>0</v>
      </c>
      <c r="J131">
        <f t="shared" si="74"/>
        <v>0</v>
      </c>
      <c r="K131" s="6">
        <f t="shared" si="75"/>
        <v>0</v>
      </c>
      <c r="M131" s="2">
        <f>'rockfish release'!O135</f>
        <v>949.13010468192806</v>
      </c>
      <c r="N131">
        <f>'rockfish release'!P135</f>
        <v>240497.98554259419</v>
      </c>
      <c r="Q131" s="13">
        <f t="shared" si="116"/>
        <v>0</v>
      </c>
      <c r="R131" s="14">
        <f t="shared" si="117"/>
        <v>0</v>
      </c>
      <c r="S131">
        <f t="shared" si="76"/>
        <v>0</v>
      </c>
      <c r="T131" s="6">
        <f t="shared" si="77"/>
        <v>0</v>
      </c>
      <c r="V131" s="13">
        <f t="shared" si="118"/>
        <v>0</v>
      </c>
      <c r="W131">
        <f t="shared" si="119"/>
        <v>0</v>
      </c>
      <c r="X131">
        <f t="shared" si="78"/>
        <v>0</v>
      </c>
      <c r="Y131" s="6">
        <f t="shared" si="79"/>
        <v>0</v>
      </c>
    </row>
    <row r="132" spans="1:25" x14ac:dyDescent="0.3">
      <c r="A132" t="str">
        <f>'rockfish release'!A136</f>
        <v>SC</v>
      </c>
      <c r="B132">
        <f>'rockfish release'!B136</f>
        <v>2013</v>
      </c>
      <c r="C132" t="str">
        <f>'rockfish release'!C136</f>
        <v>NG</v>
      </c>
      <c r="D132">
        <f>'rockfish release'!D136</f>
        <v>1672</v>
      </c>
      <c r="E132">
        <f>'YE release'!E137</f>
        <v>414</v>
      </c>
      <c r="H132" s="13">
        <f t="shared" si="120"/>
        <v>0</v>
      </c>
      <c r="I132">
        <f t="shared" si="121"/>
        <v>0</v>
      </c>
      <c r="J132">
        <f t="shared" si="74"/>
        <v>0</v>
      </c>
      <c r="K132" s="6">
        <f t="shared" si="75"/>
        <v>0</v>
      </c>
      <c r="M132" s="2">
        <f>'rockfish release'!O136</f>
        <v>2602.9620253164558</v>
      </c>
      <c r="N132">
        <f>'rockfish release'!P136</f>
        <v>2110427.8950474532</v>
      </c>
      <c r="Q132" s="13">
        <f t="shared" si="116"/>
        <v>0</v>
      </c>
      <c r="R132" s="14">
        <f t="shared" si="117"/>
        <v>0</v>
      </c>
      <c r="S132">
        <f t="shared" si="76"/>
        <v>0</v>
      </c>
      <c r="T132" s="6">
        <f t="shared" si="77"/>
        <v>0</v>
      </c>
      <c r="V132" s="13">
        <f t="shared" si="118"/>
        <v>0</v>
      </c>
      <c r="W132">
        <f t="shared" si="119"/>
        <v>0</v>
      </c>
      <c r="X132">
        <f t="shared" si="78"/>
        <v>0</v>
      </c>
      <c r="Y132" s="6">
        <f t="shared" si="79"/>
        <v>0</v>
      </c>
    </row>
    <row r="133" spans="1:25" x14ac:dyDescent="0.3">
      <c r="A133" t="str">
        <f>'rockfish release'!A137</f>
        <v>SC</v>
      </c>
      <c r="B133">
        <f>'rockfish release'!B137</f>
        <v>2014</v>
      </c>
      <c r="C133" t="str">
        <f>'rockfish release'!C137</f>
        <v>NG</v>
      </c>
      <c r="D133">
        <f>'rockfish release'!D137</f>
        <v>1570</v>
      </c>
      <c r="E133">
        <f>'YE release'!E138</f>
        <v>350</v>
      </c>
      <c r="H133" s="13">
        <f t="shared" si="120"/>
        <v>0</v>
      </c>
      <c r="I133">
        <f t="shared" si="121"/>
        <v>0</v>
      </c>
      <c r="J133">
        <f t="shared" si="74"/>
        <v>0</v>
      </c>
      <c r="K133" s="6">
        <f t="shared" si="75"/>
        <v>0</v>
      </c>
      <c r="M133" s="2">
        <f>'rockfish release'!O137</f>
        <v>3083.2881210736723</v>
      </c>
      <c r="N133">
        <f>'rockfish release'!P137</f>
        <v>2945178.4390610256</v>
      </c>
      <c r="Q133" s="13">
        <f t="shared" si="116"/>
        <v>0</v>
      </c>
      <c r="R133" s="14">
        <f t="shared" si="117"/>
        <v>0</v>
      </c>
      <c r="S133">
        <f t="shared" si="76"/>
        <v>0</v>
      </c>
      <c r="T133" s="6">
        <f t="shared" si="77"/>
        <v>0</v>
      </c>
      <c r="V133" s="13">
        <f t="shared" si="118"/>
        <v>0</v>
      </c>
      <c r="W133">
        <f t="shared" si="119"/>
        <v>0</v>
      </c>
      <c r="X133">
        <f t="shared" si="78"/>
        <v>0</v>
      </c>
      <c r="Y133" s="6">
        <f t="shared" si="79"/>
        <v>0</v>
      </c>
    </row>
    <row r="134" spans="1:25" x14ac:dyDescent="0.3">
      <c r="A134" t="str">
        <f>'rockfish release'!A138</f>
        <v>SC</v>
      </c>
      <c r="B134">
        <f>'rockfish release'!B138</f>
        <v>2015</v>
      </c>
      <c r="C134" t="str">
        <f>'rockfish release'!C138</f>
        <v>NG</v>
      </c>
      <c r="D134">
        <f>'rockfish release'!D138</f>
        <v>2088</v>
      </c>
      <c r="E134">
        <f>'YE release'!E139</f>
        <v>346</v>
      </c>
      <c r="H134" s="13">
        <f t="shared" si="120"/>
        <v>0</v>
      </c>
      <c r="I134">
        <f t="shared" si="121"/>
        <v>0</v>
      </c>
      <c r="J134">
        <f t="shared" si="74"/>
        <v>0</v>
      </c>
      <c r="K134" s="6">
        <f t="shared" si="75"/>
        <v>0</v>
      </c>
      <c r="M134" s="2">
        <f>'rockfish release'!O138</f>
        <v>1923.7752808988762</v>
      </c>
      <c r="N134">
        <f>'rockfish release'!P138</f>
        <v>1041844.5175399669</v>
      </c>
      <c r="Q134" s="13">
        <f t="shared" si="116"/>
        <v>0</v>
      </c>
      <c r="R134" s="14">
        <f t="shared" si="117"/>
        <v>0</v>
      </c>
      <c r="S134">
        <f t="shared" si="76"/>
        <v>0</v>
      </c>
      <c r="T134" s="6">
        <f t="shared" si="77"/>
        <v>0</v>
      </c>
      <c r="V134" s="13">
        <f t="shared" si="118"/>
        <v>0</v>
      </c>
      <c r="W134">
        <f t="shared" si="119"/>
        <v>0</v>
      </c>
      <c r="X134">
        <f t="shared" si="78"/>
        <v>0</v>
      </c>
      <c r="Y134" s="6">
        <f t="shared" si="79"/>
        <v>0</v>
      </c>
    </row>
    <row r="135" spans="1:25" x14ac:dyDescent="0.3">
      <c r="A135" t="str">
        <f>'rockfish release'!A139</f>
        <v>SC</v>
      </c>
      <c r="B135">
        <f>'rockfish release'!B139</f>
        <v>2016</v>
      </c>
      <c r="C135" t="str">
        <f>'rockfish release'!C139</f>
        <v>NG</v>
      </c>
      <c r="D135">
        <f>'rockfish release'!D139</f>
        <v>2900</v>
      </c>
      <c r="E135">
        <f>'YE release'!E140</f>
        <v>738</v>
      </c>
      <c r="H135" s="13">
        <f t="shared" si="120"/>
        <v>0</v>
      </c>
      <c r="I135">
        <f t="shared" si="121"/>
        <v>0</v>
      </c>
      <c r="J135">
        <f t="shared" si="74"/>
        <v>0</v>
      </c>
      <c r="K135" s="6">
        <f t="shared" si="75"/>
        <v>0</v>
      </c>
      <c r="M135" s="2">
        <f>'rockfish release'!O139</f>
        <v>2935.5314499765882</v>
      </c>
      <c r="N135">
        <f>'rockfish release'!P139</f>
        <v>2018848.2847185002</v>
      </c>
      <c r="Q135" s="13">
        <f t="shared" si="116"/>
        <v>0</v>
      </c>
      <c r="R135" s="14">
        <f t="shared" si="117"/>
        <v>0</v>
      </c>
      <c r="S135">
        <f t="shared" si="76"/>
        <v>0</v>
      </c>
      <c r="T135" s="6">
        <f t="shared" si="77"/>
        <v>0</v>
      </c>
      <c r="V135" s="13">
        <f t="shared" si="118"/>
        <v>0</v>
      </c>
      <c r="W135">
        <f t="shared" si="119"/>
        <v>0</v>
      </c>
      <c r="X135">
        <f t="shared" si="78"/>
        <v>0</v>
      </c>
      <c r="Y135" s="6">
        <f t="shared" si="79"/>
        <v>0</v>
      </c>
    </row>
    <row r="136" spans="1:25" x14ac:dyDescent="0.3">
      <c r="A136" t="str">
        <f>'rockfish release'!A140</f>
        <v>SC</v>
      </c>
      <c r="B136">
        <f>'rockfish release'!B140</f>
        <v>2017</v>
      </c>
      <c r="C136" t="str">
        <f>'rockfish release'!C140</f>
        <v>NG</v>
      </c>
      <c r="D136">
        <f>'rockfish release'!D140</f>
        <v>1281</v>
      </c>
      <c r="E136">
        <f>'YE release'!E141</f>
        <v>422</v>
      </c>
      <c r="H136" s="13">
        <f t="shared" si="120"/>
        <v>0</v>
      </c>
      <c r="I136">
        <f t="shared" si="121"/>
        <v>0</v>
      </c>
      <c r="J136">
        <f t="shared" si="74"/>
        <v>0</v>
      </c>
      <c r="K136" s="6">
        <f t="shared" si="75"/>
        <v>0</v>
      </c>
      <c r="M136" s="2">
        <f>'rockfish release'!O140</f>
        <v>1309.5412844036696</v>
      </c>
      <c r="N136">
        <f>'rockfish release'!P140</f>
        <v>666136.04778705724</v>
      </c>
      <c r="Q136" s="13">
        <f t="shared" si="116"/>
        <v>0</v>
      </c>
      <c r="R136" s="14">
        <f t="shared" si="117"/>
        <v>0</v>
      </c>
      <c r="S136">
        <f t="shared" si="76"/>
        <v>0</v>
      </c>
      <c r="T136" s="6">
        <f t="shared" si="77"/>
        <v>0</v>
      </c>
      <c r="V136" s="13">
        <f t="shared" si="118"/>
        <v>0</v>
      </c>
      <c r="W136">
        <f t="shared" si="119"/>
        <v>0</v>
      </c>
      <c r="X136">
        <f t="shared" si="78"/>
        <v>0</v>
      </c>
      <c r="Y136" s="6">
        <f t="shared" si="79"/>
        <v>0</v>
      </c>
    </row>
    <row r="137" spans="1:25" x14ac:dyDescent="0.3">
      <c r="A137" t="str">
        <f>'rockfish release'!A141</f>
        <v>SC</v>
      </c>
      <c r="B137">
        <f>'rockfish release'!B141</f>
        <v>2018</v>
      </c>
      <c r="C137" t="str">
        <f>'rockfish release'!C141</f>
        <v>NG</v>
      </c>
      <c r="D137">
        <f>'rockfish release'!D141</f>
        <v>2876</v>
      </c>
      <c r="E137">
        <f>'YE release'!E142</f>
        <v>921</v>
      </c>
      <c r="H137" s="13">
        <f t="shared" si="120"/>
        <v>0</v>
      </c>
      <c r="I137">
        <f t="shared" si="121"/>
        <v>0</v>
      </c>
      <c r="J137">
        <f t="shared" si="74"/>
        <v>0</v>
      </c>
      <c r="K137" s="6">
        <f t="shared" si="75"/>
        <v>0</v>
      </c>
      <c r="M137" s="2">
        <f>'rockfish release'!O141</f>
        <v>2808.9590021470203</v>
      </c>
      <c r="N137">
        <f>'rockfish release'!P141</f>
        <v>2622776.2416290417</v>
      </c>
      <c r="Q137" s="13">
        <f t="shared" si="116"/>
        <v>0</v>
      </c>
      <c r="R137" s="14">
        <f t="shared" si="117"/>
        <v>0</v>
      </c>
      <c r="S137">
        <f t="shared" si="76"/>
        <v>0</v>
      </c>
      <c r="T137" s="6">
        <f t="shared" si="77"/>
        <v>0</v>
      </c>
      <c r="V137" s="13">
        <f t="shared" si="118"/>
        <v>0</v>
      </c>
      <c r="W137">
        <f t="shared" si="119"/>
        <v>0</v>
      </c>
      <c r="X137">
        <f t="shared" si="78"/>
        <v>0</v>
      </c>
      <c r="Y137" s="6">
        <f t="shared" si="79"/>
        <v>0</v>
      </c>
    </row>
    <row r="138" spans="1:25" x14ac:dyDescent="0.3">
      <c r="A138" t="str">
        <f>'rockfish release'!A142</f>
        <v>SC</v>
      </c>
      <c r="B138">
        <f>'rockfish release'!B142</f>
        <v>2019</v>
      </c>
      <c r="C138" t="str">
        <f>'rockfish release'!C142</f>
        <v>NG</v>
      </c>
      <c r="D138">
        <f>'rockfish release'!D142</f>
        <v>3435</v>
      </c>
      <c r="E138">
        <f>'YE release'!E143</f>
        <v>806</v>
      </c>
      <c r="H138" s="13">
        <f t="shared" ref="H138:H140" si="122">E138*F138</f>
        <v>0</v>
      </c>
      <c r="I138">
        <f t="shared" ref="I138:I140" si="123">(E138^2)*G138</f>
        <v>0</v>
      </c>
      <c r="J138">
        <f t="shared" ref="J138:J140" si="124">SQRT(I138)</f>
        <v>0</v>
      </c>
      <c r="K138" s="6">
        <f t="shared" ref="K138:K140" si="125">(1.96*J138)</f>
        <v>0</v>
      </c>
      <c r="M138" s="2">
        <f>'rockfish release'!O142</f>
        <v>3945.7570335636719</v>
      </c>
      <c r="N138">
        <f>'rockfish release'!P142</f>
        <v>2905309.8792155185</v>
      </c>
      <c r="Q138" s="13">
        <f t="shared" ref="Q138:Q140" si="126">M138*O138</f>
        <v>0</v>
      </c>
      <c r="R138" s="14">
        <f t="shared" ref="R138:R140" si="127">(M138^2)*P138+(O138^2)*N138-(P138*N138)</f>
        <v>0</v>
      </c>
      <c r="S138">
        <f t="shared" ref="S138:S140" si="128">SQRT(R138)</f>
        <v>0</v>
      </c>
      <c r="T138" s="6">
        <f t="shared" ref="T138:T140" si="129">(1.96*S138)</f>
        <v>0</v>
      </c>
      <c r="V138" s="13">
        <f t="shared" ref="V138:V140" si="130">Q138+H138</f>
        <v>0</v>
      </c>
      <c r="W138">
        <f t="shared" ref="W138:W140" si="131">R138+I138</f>
        <v>0</v>
      </c>
      <c r="X138">
        <f t="shared" ref="X138:X140" si="132">SQRT(W138)</f>
        <v>0</v>
      </c>
      <c r="Y138" s="6">
        <f t="shared" ref="Y138:Y140" si="133">(1.96*X138)</f>
        <v>0</v>
      </c>
    </row>
    <row r="139" spans="1:25" x14ac:dyDescent="0.3">
      <c r="A139" t="str">
        <f>'rockfish release'!A143</f>
        <v>SC</v>
      </c>
      <c r="B139">
        <f>'rockfish release'!B143</f>
        <v>2020</v>
      </c>
      <c r="C139" t="str">
        <f>'rockfish release'!C143</f>
        <v>NG</v>
      </c>
      <c r="D139">
        <f>'rockfish release'!D143</f>
        <v>1464</v>
      </c>
      <c r="E139">
        <f>'YE release'!E144</f>
        <v>456</v>
      </c>
      <c r="H139" s="13">
        <f t="shared" si="122"/>
        <v>0</v>
      </c>
      <c r="I139">
        <f t="shared" si="123"/>
        <v>0</v>
      </c>
      <c r="J139">
        <f t="shared" si="124"/>
        <v>0</v>
      </c>
      <c r="K139" s="6">
        <f t="shared" si="125"/>
        <v>0</v>
      </c>
      <c r="M139" s="2">
        <f>'rockfish release'!O143</f>
        <v>1757.7337230932767</v>
      </c>
      <c r="N139">
        <f>'rockfish release'!P143</f>
        <v>866649.66309016955</v>
      </c>
      <c r="Q139" s="13">
        <f t="shared" si="126"/>
        <v>0</v>
      </c>
      <c r="R139" s="14">
        <f t="shared" si="127"/>
        <v>0</v>
      </c>
      <c r="S139">
        <f t="shared" si="128"/>
        <v>0</v>
      </c>
      <c r="T139" s="6">
        <f t="shared" si="129"/>
        <v>0</v>
      </c>
      <c r="V139" s="13">
        <f t="shared" si="130"/>
        <v>0</v>
      </c>
      <c r="W139">
        <f t="shared" si="131"/>
        <v>0</v>
      </c>
      <c r="X139">
        <f t="shared" si="132"/>
        <v>0</v>
      </c>
      <c r="Y139" s="6">
        <f t="shared" si="133"/>
        <v>0</v>
      </c>
    </row>
    <row r="140" spans="1:25" x14ac:dyDescent="0.3">
      <c r="A140" t="str">
        <f>'rockfish release'!A144</f>
        <v>SC</v>
      </c>
      <c r="B140">
        <f>'rockfish release'!B144</f>
        <v>2021</v>
      </c>
      <c r="C140" t="str">
        <f>'rockfish release'!C144</f>
        <v>NG</v>
      </c>
      <c r="D140">
        <f>'rockfish release'!D144</f>
        <v>2146</v>
      </c>
      <c r="E140">
        <f>'YE release'!E145</f>
        <v>606</v>
      </c>
      <c r="H140" s="13">
        <f t="shared" si="122"/>
        <v>0</v>
      </c>
      <c r="I140">
        <f t="shared" si="123"/>
        <v>0</v>
      </c>
      <c r="J140">
        <f t="shared" si="124"/>
        <v>0</v>
      </c>
      <c r="K140" s="6">
        <f t="shared" si="125"/>
        <v>0</v>
      </c>
      <c r="M140" s="2">
        <f>'rockfish release'!O144</f>
        <v>2319.7536501194581</v>
      </c>
      <c r="N140">
        <f>'rockfish release'!P144</f>
        <v>1685346.1615010377</v>
      </c>
      <c r="Q140" s="13">
        <f t="shared" si="126"/>
        <v>0</v>
      </c>
      <c r="R140" s="14">
        <f t="shared" si="127"/>
        <v>0</v>
      </c>
      <c r="S140">
        <f t="shared" si="128"/>
        <v>0</v>
      </c>
      <c r="T140" s="6">
        <f t="shared" si="129"/>
        <v>0</v>
      </c>
      <c r="V140" s="13">
        <f t="shared" si="130"/>
        <v>0</v>
      </c>
      <c r="W140">
        <f t="shared" si="131"/>
        <v>0</v>
      </c>
      <c r="X140">
        <f t="shared" si="132"/>
        <v>0</v>
      </c>
      <c r="Y140" s="6">
        <f t="shared" si="133"/>
        <v>0</v>
      </c>
    </row>
    <row r="141" spans="1:25" x14ac:dyDescent="0.3">
      <c r="A141" t="str">
        <f>'rockfish release'!A146</f>
        <v>SC</v>
      </c>
      <c r="B141">
        <f>'rockfish release'!B146</f>
        <v>1999</v>
      </c>
      <c r="C141" t="str">
        <f>'rockfish release'!C146</f>
        <v>NORTHEAS</v>
      </c>
      <c r="D141">
        <f>'rockfish release'!D146</f>
        <v>1736</v>
      </c>
      <c r="E141">
        <f>'YE release'!E147</f>
        <v>110</v>
      </c>
      <c r="F141" s="30"/>
      <c r="G141" s="30"/>
      <c r="H141" s="13">
        <f t="shared" ref="H141:H147" si="134">E141*F141</f>
        <v>0</v>
      </c>
      <c r="I141">
        <f t="shared" ref="I141:I147" si="135">(E141^2)*G141</f>
        <v>0</v>
      </c>
      <c r="J141">
        <f t="shared" si="74"/>
        <v>0</v>
      </c>
      <c r="K141" s="6">
        <f t="shared" si="75"/>
        <v>0</v>
      </c>
      <c r="M141" s="2">
        <f>'rockfish release'!O146</f>
        <v>3114.8433996588765</v>
      </c>
      <c r="N141">
        <f>'rockfish release'!P146</f>
        <v>3312896.0950870859</v>
      </c>
      <c r="Q141" s="13">
        <f t="shared" ref="Q141:Q160" si="136">M141*O141</f>
        <v>0</v>
      </c>
      <c r="R141" s="14">
        <f t="shared" ref="R141:R160" si="137">(M141^2)*P141+(O141^2)*N141-(P141*N141)</f>
        <v>0</v>
      </c>
      <c r="S141">
        <f t="shared" si="76"/>
        <v>0</v>
      </c>
      <c r="T141" s="6">
        <f t="shared" si="77"/>
        <v>0</v>
      </c>
      <c r="V141" s="13">
        <f t="shared" ref="V141:V160" si="138">Q141+H141</f>
        <v>0</v>
      </c>
      <c r="W141" s="14">
        <f t="shared" ref="W141:W160" si="139">R141+I141</f>
        <v>0</v>
      </c>
      <c r="X141">
        <f t="shared" si="78"/>
        <v>0</v>
      </c>
      <c r="Y141" s="6">
        <f t="shared" si="79"/>
        <v>0</v>
      </c>
    </row>
    <row r="142" spans="1:25" x14ac:dyDescent="0.3">
      <c r="A142" t="str">
        <f>'rockfish release'!A147</f>
        <v>SC</v>
      </c>
      <c r="B142">
        <f>'rockfish release'!B147</f>
        <v>2000</v>
      </c>
      <c r="C142" t="str">
        <f>'rockfish release'!C147</f>
        <v>NORTHEAS</v>
      </c>
      <c r="D142">
        <f>'rockfish release'!D147</f>
        <v>2051</v>
      </c>
      <c r="E142">
        <f>'YE release'!E148</f>
        <v>174</v>
      </c>
      <c r="F142" s="30"/>
      <c r="G142" s="30"/>
      <c r="H142" s="13">
        <f t="shared" si="134"/>
        <v>0</v>
      </c>
      <c r="I142">
        <f t="shared" si="135"/>
        <v>0</v>
      </c>
      <c r="J142">
        <f t="shared" si="74"/>
        <v>0</v>
      </c>
      <c r="K142" s="6">
        <f t="shared" si="75"/>
        <v>0</v>
      </c>
      <c r="M142" s="2">
        <f>'rockfish release'!O147</f>
        <v>3680.036758467947</v>
      </c>
      <c r="N142">
        <f>'rockfish release'!P147</f>
        <v>4624232.8444837937</v>
      </c>
      <c r="Q142" s="13">
        <f t="shared" si="136"/>
        <v>0</v>
      </c>
      <c r="R142" s="14">
        <f t="shared" si="137"/>
        <v>0</v>
      </c>
      <c r="S142">
        <f t="shared" si="76"/>
        <v>0</v>
      </c>
      <c r="T142" s="6">
        <f t="shared" si="77"/>
        <v>0</v>
      </c>
      <c r="V142" s="13">
        <f t="shared" si="138"/>
        <v>0</v>
      </c>
      <c r="W142">
        <f t="shared" si="139"/>
        <v>0</v>
      </c>
      <c r="X142">
        <f t="shared" si="78"/>
        <v>0</v>
      </c>
      <c r="Y142" s="6">
        <f t="shared" si="79"/>
        <v>0</v>
      </c>
    </row>
    <row r="143" spans="1:25" x14ac:dyDescent="0.3">
      <c r="A143" t="str">
        <f>'rockfish release'!A148</f>
        <v>SC</v>
      </c>
      <c r="B143">
        <f>'rockfish release'!B148</f>
        <v>2001</v>
      </c>
      <c r="C143" t="str">
        <f>'rockfish release'!C148</f>
        <v>NORTHEAS</v>
      </c>
      <c r="D143">
        <f>'rockfish release'!D148</f>
        <v>1891</v>
      </c>
      <c r="E143">
        <f>'YE release'!E149</f>
        <v>104</v>
      </c>
      <c r="F143" s="30"/>
      <c r="G143" s="30"/>
      <c r="H143" s="13">
        <f t="shared" si="134"/>
        <v>0</v>
      </c>
      <c r="I143">
        <f t="shared" si="135"/>
        <v>0</v>
      </c>
      <c r="J143">
        <f t="shared" si="74"/>
        <v>0</v>
      </c>
      <c r="K143" s="6">
        <f t="shared" si="75"/>
        <v>0</v>
      </c>
      <c r="M143" s="2">
        <f>'rockfish release'!O148</f>
        <v>3392.9544174855628</v>
      </c>
      <c r="N143">
        <f>'rockfish release'!P148</f>
        <v>3930894.8883351549</v>
      </c>
      <c r="Q143" s="13">
        <f t="shared" si="136"/>
        <v>0</v>
      </c>
      <c r="R143" s="14">
        <f t="shared" si="137"/>
        <v>0</v>
      </c>
      <c r="S143">
        <f t="shared" si="76"/>
        <v>0</v>
      </c>
      <c r="T143" s="6">
        <f t="shared" si="77"/>
        <v>0</v>
      </c>
      <c r="V143" s="13">
        <f t="shared" si="138"/>
        <v>0</v>
      </c>
      <c r="W143">
        <f t="shared" si="139"/>
        <v>0</v>
      </c>
      <c r="X143">
        <f t="shared" si="78"/>
        <v>0</v>
      </c>
      <c r="Y143" s="6">
        <f t="shared" si="79"/>
        <v>0</v>
      </c>
    </row>
    <row r="144" spans="1:25" x14ac:dyDescent="0.3">
      <c r="A144" t="str">
        <f>'rockfish release'!A149</f>
        <v>SC</v>
      </c>
      <c r="B144">
        <f>'rockfish release'!B149</f>
        <v>2002</v>
      </c>
      <c r="C144" t="str">
        <f>'rockfish release'!C149</f>
        <v>NORTHEAS</v>
      </c>
      <c r="D144">
        <f>'rockfish release'!D149</f>
        <v>1913</v>
      </c>
      <c r="E144">
        <f>'YE release'!E150</f>
        <v>131</v>
      </c>
      <c r="F144" s="30"/>
      <c r="G144" s="30"/>
      <c r="H144" s="13">
        <f t="shared" si="134"/>
        <v>0</v>
      </c>
      <c r="I144">
        <f t="shared" si="135"/>
        <v>0</v>
      </c>
      <c r="J144">
        <f t="shared" ref="J144:J213" si="140">SQRT(I144)</f>
        <v>0</v>
      </c>
      <c r="K144" s="6">
        <f t="shared" ref="K144:K213" si="141">(1.96*J144)</f>
        <v>0</v>
      </c>
      <c r="M144" s="2">
        <f>'rockfish release'!O149</f>
        <v>3432.4282393706399</v>
      </c>
      <c r="N144">
        <f>'rockfish release'!P149</f>
        <v>4022891.4428667496</v>
      </c>
      <c r="Q144" s="13">
        <f t="shared" si="136"/>
        <v>0</v>
      </c>
      <c r="R144" s="14">
        <f t="shared" si="137"/>
        <v>0</v>
      </c>
      <c r="S144">
        <f t="shared" ref="S144:S213" si="142">SQRT(R144)</f>
        <v>0</v>
      </c>
      <c r="T144" s="6">
        <f t="shared" ref="T144:T213" si="143">(1.96*S144)</f>
        <v>0</v>
      </c>
      <c r="V144" s="13">
        <f t="shared" si="138"/>
        <v>0</v>
      </c>
      <c r="W144">
        <f t="shared" si="139"/>
        <v>0</v>
      </c>
      <c r="X144">
        <f t="shared" ref="X144:X213" si="144">SQRT(W144)</f>
        <v>0</v>
      </c>
      <c r="Y144" s="6">
        <f t="shared" ref="Y144:Y213" si="145">(1.96*X144)</f>
        <v>0</v>
      </c>
    </row>
    <row r="145" spans="1:25" x14ac:dyDescent="0.3">
      <c r="A145" t="str">
        <f>'rockfish release'!A150</f>
        <v>SC</v>
      </c>
      <c r="B145">
        <f>'rockfish release'!B150</f>
        <v>2003</v>
      </c>
      <c r="C145" t="str">
        <f>'rockfish release'!C150</f>
        <v>NORTHEAS</v>
      </c>
      <c r="D145">
        <f>'rockfish release'!D150</f>
        <v>3121</v>
      </c>
      <c r="E145">
        <f>'YE release'!E151</f>
        <v>95</v>
      </c>
      <c r="F145" s="30"/>
      <c r="G145" s="30"/>
      <c r="H145" s="13">
        <f t="shared" si="134"/>
        <v>0</v>
      </c>
      <c r="I145">
        <f t="shared" si="135"/>
        <v>0</v>
      </c>
      <c r="J145">
        <f t="shared" si="140"/>
        <v>0</v>
      </c>
      <c r="K145" s="6">
        <f t="shared" si="141"/>
        <v>0</v>
      </c>
      <c r="M145" s="2">
        <f>'rockfish release'!O150</f>
        <v>5599.8999137876472</v>
      </c>
      <c r="N145">
        <f>'rockfish release'!P150</f>
        <v>10707692.989785686</v>
      </c>
      <c r="Q145" s="13">
        <f t="shared" si="136"/>
        <v>0</v>
      </c>
      <c r="R145" s="14">
        <f t="shared" si="137"/>
        <v>0</v>
      </c>
      <c r="S145">
        <f t="shared" si="142"/>
        <v>0</v>
      </c>
      <c r="T145" s="6">
        <f t="shared" si="143"/>
        <v>0</v>
      </c>
      <c r="V145" s="13">
        <f t="shared" si="138"/>
        <v>0</v>
      </c>
      <c r="W145">
        <f t="shared" si="139"/>
        <v>0</v>
      </c>
      <c r="X145">
        <f t="shared" si="144"/>
        <v>0</v>
      </c>
      <c r="Y145" s="6">
        <f t="shared" si="145"/>
        <v>0</v>
      </c>
    </row>
    <row r="146" spans="1:25" x14ac:dyDescent="0.3">
      <c r="A146" t="str">
        <f>'rockfish release'!A151</f>
        <v>SC</v>
      </c>
      <c r="B146">
        <f>'rockfish release'!B151</f>
        <v>2004</v>
      </c>
      <c r="C146" t="str">
        <f>'rockfish release'!C151</f>
        <v>NORTHEAS</v>
      </c>
      <c r="D146">
        <f>'rockfish release'!D151</f>
        <v>1756</v>
      </c>
      <c r="E146">
        <f>'YE release'!E152</f>
        <v>158</v>
      </c>
      <c r="F146" s="30"/>
      <c r="G146" s="30"/>
      <c r="H146" s="13">
        <f t="shared" si="134"/>
        <v>0</v>
      </c>
      <c r="I146">
        <f t="shared" si="135"/>
        <v>0</v>
      </c>
      <c r="J146">
        <f t="shared" si="140"/>
        <v>0</v>
      </c>
      <c r="K146" s="6">
        <f t="shared" si="141"/>
        <v>0</v>
      </c>
      <c r="M146" s="2">
        <f>'rockfish release'!O151</f>
        <v>3150.7286922816747</v>
      </c>
      <c r="N146">
        <f>'rockfish release'!P151</f>
        <v>3389669.8185419007</v>
      </c>
      <c r="Q146" s="13">
        <f t="shared" si="136"/>
        <v>0</v>
      </c>
      <c r="R146" s="14">
        <f t="shared" si="137"/>
        <v>0</v>
      </c>
      <c r="S146">
        <f t="shared" si="142"/>
        <v>0</v>
      </c>
      <c r="T146" s="6">
        <f t="shared" si="143"/>
        <v>0</v>
      </c>
      <c r="V146" s="13">
        <f t="shared" si="138"/>
        <v>0</v>
      </c>
      <c r="W146">
        <f t="shared" si="139"/>
        <v>0</v>
      </c>
      <c r="X146">
        <f t="shared" si="144"/>
        <v>0</v>
      </c>
      <c r="Y146" s="6">
        <f t="shared" si="145"/>
        <v>0</v>
      </c>
    </row>
    <row r="147" spans="1:25" x14ac:dyDescent="0.3">
      <c r="A147" t="str">
        <f>'rockfish release'!A152</f>
        <v>SC</v>
      </c>
      <c r="B147">
        <f>'rockfish release'!B152</f>
        <v>2005</v>
      </c>
      <c r="C147" t="str">
        <f>'rockfish release'!C152</f>
        <v>NORTHEAS</v>
      </c>
      <c r="D147">
        <f>'rockfish release'!D152</f>
        <v>4080</v>
      </c>
      <c r="E147">
        <f>'YE release'!E153</f>
        <v>199</v>
      </c>
      <c r="F147" s="30"/>
      <c r="G147" s="30"/>
      <c r="H147" s="13">
        <f t="shared" si="134"/>
        <v>0</v>
      </c>
      <c r="I147">
        <f t="shared" si="135"/>
        <v>0</v>
      </c>
      <c r="J147">
        <f t="shared" si="140"/>
        <v>0</v>
      </c>
      <c r="K147" s="6">
        <f t="shared" si="141"/>
        <v>0</v>
      </c>
      <c r="M147" s="2">
        <f>'rockfish release'!O152</f>
        <v>7320.5996950508161</v>
      </c>
      <c r="N147">
        <f>'rockfish release'!P152</f>
        <v>18299056.559539404</v>
      </c>
      <c r="Q147" s="13">
        <f t="shared" si="136"/>
        <v>0</v>
      </c>
      <c r="R147" s="14">
        <f t="shared" si="137"/>
        <v>0</v>
      </c>
      <c r="S147">
        <f t="shared" si="142"/>
        <v>0</v>
      </c>
      <c r="T147" s="6">
        <f t="shared" si="143"/>
        <v>0</v>
      </c>
      <c r="V147" s="13">
        <f t="shared" si="138"/>
        <v>0</v>
      </c>
      <c r="W147">
        <f t="shared" si="139"/>
        <v>0</v>
      </c>
      <c r="X147">
        <f t="shared" si="144"/>
        <v>0</v>
      </c>
      <c r="Y147" s="6">
        <f t="shared" si="145"/>
        <v>0</v>
      </c>
    </row>
    <row r="148" spans="1:25" x14ac:dyDescent="0.3">
      <c r="A148" t="str">
        <f>'rockfish release'!A153</f>
        <v>SC</v>
      </c>
      <c r="B148">
        <f>'rockfish release'!B153</f>
        <v>2006</v>
      </c>
      <c r="C148" t="str">
        <f>'rockfish release'!C153</f>
        <v>NORTHEAS</v>
      </c>
      <c r="D148">
        <f>'rockfish release'!D153</f>
        <v>1667</v>
      </c>
      <c r="E148">
        <f>'YE release'!E154</f>
        <v>62</v>
      </c>
      <c r="F148" s="30"/>
      <c r="G148" s="31"/>
      <c r="H148" s="13">
        <f t="shared" ref="H148:H160" si="146">E148*F148</f>
        <v>0</v>
      </c>
      <c r="I148">
        <f t="shared" ref="I148:I160" si="147">(E148^2)*G148</f>
        <v>0</v>
      </c>
      <c r="J148">
        <f t="shared" si="140"/>
        <v>0</v>
      </c>
      <c r="K148" s="6">
        <f t="shared" si="141"/>
        <v>0</v>
      </c>
      <c r="M148" s="2">
        <f>'rockfish release'!O153</f>
        <v>2991.0391401102233</v>
      </c>
      <c r="N148">
        <f>'rockfish release'!P153</f>
        <v>3054777.4283738164</v>
      </c>
      <c r="Q148" s="13">
        <f t="shared" si="136"/>
        <v>0</v>
      </c>
      <c r="R148" s="14">
        <f t="shared" si="137"/>
        <v>0</v>
      </c>
      <c r="S148">
        <f t="shared" si="142"/>
        <v>0</v>
      </c>
      <c r="T148" s="6">
        <f t="shared" si="143"/>
        <v>0</v>
      </c>
      <c r="V148" s="13">
        <f t="shared" si="138"/>
        <v>0</v>
      </c>
      <c r="W148">
        <f t="shared" si="139"/>
        <v>0</v>
      </c>
      <c r="X148">
        <f t="shared" si="144"/>
        <v>0</v>
      </c>
      <c r="Y148" s="6">
        <f t="shared" si="145"/>
        <v>0</v>
      </c>
    </row>
    <row r="149" spans="1:25" x14ac:dyDescent="0.3">
      <c r="A149" t="str">
        <f>'rockfish release'!A154</f>
        <v>SC</v>
      </c>
      <c r="B149">
        <f>'rockfish release'!B154</f>
        <v>2007</v>
      </c>
      <c r="C149" t="str">
        <f>'rockfish release'!C154</f>
        <v>NORTHEAS</v>
      </c>
      <c r="D149">
        <f>'rockfish release'!D154</f>
        <v>1731</v>
      </c>
      <c r="E149">
        <f>'YE release'!E155</f>
        <v>179</v>
      </c>
      <c r="F149" s="30"/>
      <c r="G149" s="31"/>
      <c r="H149" s="13">
        <f t="shared" si="146"/>
        <v>0</v>
      </c>
      <c r="I149">
        <f t="shared" si="147"/>
        <v>0</v>
      </c>
      <c r="J149">
        <f t="shared" si="140"/>
        <v>0</v>
      </c>
      <c r="K149" s="6">
        <f t="shared" si="141"/>
        <v>0</v>
      </c>
      <c r="M149" s="2">
        <f>'rockfish release'!O154</f>
        <v>3105.8720765031776</v>
      </c>
      <c r="N149">
        <f>'rockfish release'!P154</f>
        <v>3293840.0742381569</v>
      </c>
      <c r="Q149" s="13">
        <f t="shared" si="136"/>
        <v>0</v>
      </c>
      <c r="R149" s="14">
        <f t="shared" si="137"/>
        <v>0</v>
      </c>
      <c r="S149">
        <f t="shared" si="142"/>
        <v>0</v>
      </c>
      <c r="T149" s="6">
        <f t="shared" si="143"/>
        <v>0</v>
      </c>
      <c r="V149" s="13">
        <f t="shared" si="138"/>
        <v>0</v>
      </c>
      <c r="W149">
        <f t="shared" si="139"/>
        <v>0</v>
      </c>
      <c r="X149">
        <f t="shared" si="144"/>
        <v>0</v>
      </c>
      <c r="Y149" s="6">
        <f t="shared" si="145"/>
        <v>0</v>
      </c>
    </row>
    <row r="150" spans="1:25" x14ac:dyDescent="0.3">
      <c r="A150" t="str">
        <f>'rockfish release'!A155</f>
        <v>SC</v>
      </c>
      <c r="B150">
        <f>'rockfish release'!B155</f>
        <v>2008</v>
      </c>
      <c r="C150" t="str">
        <f>'rockfish release'!C155</f>
        <v>NORTHEAS</v>
      </c>
      <c r="D150">
        <f>'rockfish release'!D155</f>
        <v>1565</v>
      </c>
      <c r="E150">
        <f>'YE release'!E156</f>
        <v>117</v>
      </c>
      <c r="F150" s="30"/>
      <c r="G150" s="31"/>
      <c r="H150" s="13">
        <f t="shared" si="146"/>
        <v>0</v>
      </c>
      <c r="I150">
        <f t="shared" si="147"/>
        <v>0</v>
      </c>
      <c r="J150">
        <f t="shared" si="140"/>
        <v>0</v>
      </c>
      <c r="K150" s="6">
        <f t="shared" si="141"/>
        <v>0</v>
      </c>
      <c r="M150" s="2">
        <f>'rockfish release'!O155</f>
        <v>2808.0241477339532</v>
      </c>
      <c r="N150">
        <f>'rockfish release'!P155</f>
        <v>2692384.3474888206</v>
      </c>
      <c r="Q150" s="13">
        <f t="shared" si="136"/>
        <v>0</v>
      </c>
      <c r="R150" s="14">
        <f t="shared" si="137"/>
        <v>0</v>
      </c>
      <c r="S150">
        <f t="shared" si="142"/>
        <v>0</v>
      </c>
      <c r="T150" s="6">
        <f t="shared" si="143"/>
        <v>0</v>
      </c>
      <c r="V150" s="13">
        <f t="shared" si="138"/>
        <v>0</v>
      </c>
      <c r="W150">
        <f t="shared" si="139"/>
        <v>0</v>
      </c>
      <c r="X150">
        <f t="shared" si="144"/>
        <v>0</v>
      </c>
      <c r="Y150" s="6">
        <f t="shared" si="145"/>
        <v>0</v>
      </c>
    </row>
    <row r="151" spans="1:25" x14ac:dyDescent="0.3">
      <c r="A151" t="str">
        <f>'rockfish release'!A156</f>
        <v>SC</v>
      </c>
      <c r="B151">
        <f>'rockfish release'!B156</f>
        <v>2009</v>
      </c>
      <c r="C151" t="str">
        <f>'rockfish release'!C156</f>
        <v>NORTHEAS</v>
      </c>
      <c r="D151">
        <f>'rockfish release'!D156</f>
        <v>1317</v>
      </c>
      <c r="E151">
        <f>'YE release'!E157</f>
        <v>39</v>
      </c>
      <c r="F151" s="30"/>
      <c r="G151" s="31"/>
      <c r="H151" s="13">
        <f t="shared" si="146"/>
        <v>0</v>
      </c>
      <c r="I151">
        <f t="shared" si="147"/>
        <v>0</v>
      </c>
      <c r="J151">
        <f t="shared" si="140"/>
        <v>0</v>
      </c>
      <c r="K151" s="6">
        <f t="shared" si="141"/>
        <v>0</v>
      </c>
      <c r="M151" s="2">
        <f>'rockfish release'!O156</f>
        <v>2363.0465192112561</v>
      </c>
      <c r="N151">
        <f>'rockfish release'!P156</f>
        <v>1906689.2729298193</v>
      </c>
      <c r="Q151" s="13">
        <f t="shared" si="136"/>
        <v>0</v>
      </c>
      <c r="R151" s="14">
        <f t="shared" si="137"/>
        <v>0</v>
      </c>
      <c r="S151">
        <f t="shared" si="142"/>
        <v>0</v>
      </c>
      <c r="T151" s="6">
        <f t="shared" si="143"/>
        <v>0</v>
      </c>
      <c r="V151" s="13">
        <f t="shared" si="138"/>
        <v>0</v>
      </c>
      <c r="W151">
        <f t="shared" si="139"/>
        <v>0</v>
      </c>
      <c r="X151">
        <f t="shared" si="144"/>
        <v>0</v>
      </c>
      <c r="Y151" s="6">
        <f t="shared" si="145"/>
        <v>0</v>
      </c>
    </row>
    <row r="152" spans="1:25" x14ac:dyDescent="0.3">
      <c r="A152" t="str">
        <f>'rockfish release'!A157</f>
        <v>SC</v>
      </c>
      <c r="B152">
        <f>'rockfish release'!B157</f>
        <v>2010</v>
      </c>
      <c r="C152" t="str">
        <f>'rockfish release'!C157</f>
        <v>NORTHEAS</v>
      </c>
      <c r="D152">
        <f>'rockfish release'!D157</f>
        <v>975</v>
      </c>
      <c r="E152">
        <f>'YE release'!E158</f>
        <v>108</v>
      </c>
      <c r="F152" s="30"/>
      <c r="G152" s="31"/>
      <c r="H152" s="13">
        <f t="shared" si="146"/>
        <v>0</v>
      </c>
      <c r="I152">
        <f t="shared" si="147"/>
        <v>0</v>
      </c>
      <c r="J152">
        <f t="shared" si="140"/>
        <v>0</v>
      </c>
      <c r="K152" s="6">
        <f t="shared" si="141"/>
        <v>0</v>
      </c>
      <c r="M152" s="2">
        <f>'rockfish release'!O157</f>
        <v>1749.4080153614086</v>
      </c>
      <c r="N152">
        <f>'rockfish release'!P157</f>
        <v>1045003.1623601587</v>
      </c>
      <c r="O152" s="29"/>
      <c r="P152" s="29"/>
      <c r="Q152" s="13">
        <f t="shared" si="136"/>
        <v>0</v>
      </c>
      <c r="R152" s="14">
        <f t="shared" si="137"/>
        <v>0</v>
      </c>
      <c r="S152">
        <f t="shared" si="142"/>
        <v>0</v>
      </c>
      <c r="T152" s="6">
        <f t="shared" si="143"/>
        <v>0</v>
      </c>
      <c r="V152" s="13">
        <f t="shared" si="138"/>
        <v>0</v>
      </c>
      <c r="W152">
        <f t="shared" si="139"/>
        <v>0</v>
      </c>
      <c r="X152">
        <f t="shared" si="144"/>
        <v>0</v>
      </c>
      <c r="Y152" s="6">
        <f t="shared" si="145"/>
        <v>0</v>
      </c>
    </row>
    <row r="153" spans="1:25" x14ac:dyDescent="0.3">
      <c r="A153" t="str">
        <f>'rockfish release'!A158</f>
        <v>SC</v>
      </c>
      <c r="B153">
        <f>'rockfish release'!B158</f>
        <v>2011</v>
      </c>
      <c r="C153" t="str">
        <f>'rockfish release'!C158</f>
        <v>NORTHEAS</v>
      </c>
      <c r="D153">
        <f>'rockfish release'!D158</f>
        <v>1219</v>
      </c>
      <c r="E153">
        <f>'YE release'!E159</f>
        <v>78</v>
      </c>
      <c r="F153" s="30"/>
      <c r="G153" s="31"/>
      <c r="H153" s="13">
        <f t="shared" si="146"/>
        <v>0</v>
      </c>
      <c r="I153">
        <f t="shared" si="147"/>
        <v>0</v>
      </c>
      <c r="J153">
        <f t="shared" si="140"/>
        <v>0</v>
      </c>
      <c r="K153" s="6">
        <f t="shared" si="141"/>
        <v>0</v>
      </c>
      <c r="M153" s="2">
        <f>'rockfish release'!O158</f>
        <v>2616.6798149500855</v>
      </c>
      <c r="N153">
        <f>'rockfish release'!P158</f>
        <v>2544045.9494767035</v>
      </c>
      <c r="Q153" s="13">
        <f t="shared" si="136"/>
        <v>0</v>
      </c>
      <c r="R153" s="14">
        <f t="shared" si="137"/>
        <v>0</v>
      </c>
      <c r="S153">
        <f t="shared" si="142"/>
        <v>0</v>
      </c>
      <c r="T153" s="6">
        <f t="shared" si="143"/>
        <v>0</v>
      </c>
      <c r="V153" s="13">
        <f t="shared" si="138"/>
        <v>0</v>
      </c>
      <c r="W153">
        <f t="shared" si="139"/>
        <v>0</v>
      </c>
      <c r="X153">
        <f t="shared" si="144"/>
        <v>0</v>
      </c>
      <c r="Y153" s="6">
        <f t="shared" si="145"/>
        <v>0</v>
      </c>
    </row>
    <row r="154" spans="1:25" x14ac:dyDescent="0.3">
      <c r="A154" t="str">
        <f>'rockfish release'!A159</f>
        <v>SC</v>
      </c>
      <c r="B154">
        <f>'rockfish release'!B159</f>
        <v>2012</v>
      </c>
      <c r="C154" t="str">
        <f>'rockfish release'!C159</f>
        <v>NORTHEAS</v>
      </c>
      <c r="D154">
        <f>'rockfish release'!D159</f>
        <v>898</v>
      </c>
      <c r="E154">
        <f>'YE release'!E160</f>
        <v>57</v>
      </c>
      <c r="F154" s="30"/>
      <c r="G154" s="31"/>
      <c r="H154" s="13">
        <f t="shared" si="146"/>
        <v>0</v>
      </c>
      <c r="I154">
        <f t="shared" si="147"/>
        <v>0</v>
      </c>
      <c r="J154">
        <f t="shared" si="140"/>
        <v>0</v>
      </c>
      <c r="K154" s="6">
        <f t="shared" si="141"/>
        <v>0</v>
      </c>
      <c r="M154" s="2">
        <f>'rockfish release'!O159</f>
        <v>4246.1969775924963</v>
      </c>
      <c r="N154">
        <f>'rockfish release'!P159</f>
        <v>24972801.19999427</v>
      </c>
      <c r="Q154" s="13">
        <f t="shared" si="136"/>
        <v>0</v>
      </c>
      <c r="R154" s="14">
        <f t="shared" si="137"/>
        <v>0</v>
      </c>
      <c r="S154">
        <f t="shared" si="142"/>
        <v>0</v>
      </c>
      <c r="T154" s="6">
        <f t="shared" si="143"/>
        <v>0</v>
      </c>
      <c r="V154" s="13">
        <f t="shared" si="138"/>
        <v>0</v>
      </c>
      <c r="W154">
        <f t="shared" si="139"/>
        <v>0</v>
      </c>
      <c r="X154">
        <f t="shared" si="144"/>
        <v>0</v>
      </c>
      <c r="Y154" s="6">
        <f t="shared" si="145"/>
        <v>0</v>
      </c>
    </row>
    <row r="155" spans="1:25" x14ac:dyDescent="0.3">
      <c r="A155" t="str">
        <f>'rockfish release'!A160</f>
        <v>SC</v>
      </c>
      <c r="B155">
        <f>'rockfish release'!B160</f>
        <v>2013</v>
      </c>
      <c r="C155" t="str">
        <f>'rockfish release'!C160</f>
        <v>NORTHEAS</v>
      </c>
      <c r="D155">
        <f>'rockfish release'!D160</f>
        <v>624</v>
      </c>
      <c r="E155">
        <f>'YE release'!E161</f>
        <v>15</v>
      </c>
      <c r="H155" s="13">
        <f t="shared" si="146"/>
        <v>0</v>
      </c>
      <c r="I155">
        <f t="shared" si="147"/>
        <v>0</v>
      </c>
      <c r="J155">
        <f t="shared" si="140"/>
        <v>0</v>
      </c>
      <c r="K155" s="6">
        <f t="shared" si="141"/>
        <v>0</v>
      </c>
      <c r="M155" s="2">
        <f>'rockfish release'!O160</f>
        <v>1016.9872340425534</v>
      </c>
      <c r="N155">
        <f>'rockfish release'!P160</f>
        <v>459340.41122659273</v>
      </c>
      <c r="Q155" s="13">
        <f t="shared" si="136"/>
        <v>0</v>
      </c>
      <c r="R155" s="14">
        <f t="shared" si="137"/>
        <v>0</v>
      </c>
      <c r="S155">
        <f t="shared" si="142"/>
        <v>0</v>
      </c>
      <c r="T155" s="6">
        <f t="shared" si="143"/>
        <v>0</v>
      </c>
      <c r="V155" s="13">
        <f t="shared" si="138"/>
        <v>0</v>
      </c>
      <c r="W155">
        <f t="shared" si="139"/>
        <v>0</v>
      </c>
      <c r="X155">
        <f t="shared" si="144"/>
        <v>0</v>
      </c>
      <c r="Y155" s="6">
        <f t="shared" si="145"/>
        <v>0</v>
      </c>
    </row>
    <row r="156" spans="1:25" x14ac:dyDescent="0.3">
      <c r="A156" t="str">
        <f>'rockfish release'!A161</f>
        <v>SC</v>
      </c>
      <c r="B156">
        <f>'rockfish release'!B161</f>
        <v>2014</v>
      </c>
      <c r="C156" t="str">
        <f>'rockfish release'!C161</f>
        <v>NORTHEAS</v>
      </c>
      <c r="D156">
        <f>'rockfish release'!D161</f>
        <v>958</v>
      </c>
      <c r="E156">
        <f>'YE release'!E162</f>
        <v>59</v>
      </c>
      <c r="H156" s="13">
        <f t="shared" si="146"/>
        <v>0</v>
      </c>
      <c r="I156">
        <f t="shared" si="147"/>
        <v>0</v>
      </c>
      <c r="J156">
        <f t="shared" si="140"/>
        <v>0</v>
      </c>
      <c r="K156" s="6">
        <f t="shared" si="141"/>
        <v>0</v>
      </c>
      <c r="M156" s="2">
        <f>'rockfish release'!O161</f>
        <v>1259.2714932126696</v>
      </c>
      <c r="N156">
        <f>'rockfish release'!P161</f>
        <v>1496236.1643266424</v>
      </c>
      <c r="Q156" s="13">
        <f t="shared" si="136"/>
        <v>0</v>
      </c>
      <c r="R156" s="14">
        <f t="shared" si="137"/>
        <v>0</v>
      </c>
      <c r="S156">
        <f t="shared" si="142"/>
        <v>0</v>
      </c>
      <c r="T156" s="6">
        <f t="shared" si="143"/>
        <v>0</v>
      </c>
      <c r="V156" s="13">
        <f t="shared" si="138"/>
        <v>0</v>
      </c>
      <c r="W156">
        <f t="shared" si="139"/>
        <v>0</v>
      </c>
      <c r="X156">
        <f t="shared" si="144"/>
        <v>0</v>
      </c>
      <c r="Y156" s="6">
        <f t="shared" si="145"/>
        <v>0</v>
      </c>
    </row>
    <row r="157" spans="1:25" x14ac:dyDescent="0.3">
      <c r="A157" t="str">
        <f>'rockfish release'!A162</f>
        <v>SC</v>
      </c>
      <c r="B157">
        <f>'rockfish release'!B162</f>
        <v>2015</v>
      </c>
      <c r="C157" t="str">
        <f>'rockfish release'!C162</f>
        <v>NORTHEAS</v>
      </c>
      <c r="D157">
        <f>'rockfish release'!D162</f>
        <v>836</v>
      </c>
      <c r="E157">
        <f>'YE release'!E163</f>
        <v>13</v>
      </c>
      <c r="H157" s="13">
        <f t="shared" si="146"/>
        <v>0</v>
      </c>
      <c r="I157">
        <f t="shared" si="147"/>
        <v>0</v>
      </c>
      <c r="J157">
        <f t="shared" si="140"/>
        <v>0</v>
      </c>
      <c r="K157" s="6">
        <f t="shared" si="141"/>
        <v>0</v>
      </c>
      <c r="M157" s="2">
        <f>'rockfish release'!O162</f>
        <v>1832.1167675329298</v>
      </c>
      <c r="N157">
        <f>'rockfish release'!P162</f>
        <v>3448525.2847583601</v>
      </c>
      <c r="Q157" s="13">
        <f t="shared" si="136"/>
        <v>0</v>
      </c>
      <c r="R157" s="14">
        <f t="shared" si="137"/>
        <v>0</v>
      </c>
      <c r="S157">
        <f t="shared" si="142"/>
        <v>0</v>
      </c>
      <c r="T157" s="6">
        <f t="shared" si="143"/>
        <v>0</v>
      </c>
      <c r="V157" s="13">
        <f t="shared" si="138"/>
        <v>0</v>
      </c>
      <c r="W157">
        <f t="shared" si="139"/>
        <v>0</v>
      </c>
      <c r="X157">
        <f t="shared" si="144"/>
        <v>0</v>
      </c>
      <c r="Y157" s="6">
        <f t="shared" si="145"/>
        <v>0</v>
      </c>
    </row>
    <row r="158" spans="1:25" x14ac:dyDescent="0.3">
      <c r="A158" t="str">
        <f>'rockfish release'!A163</f>
        <v>SC</v>
      </c>
      <c r="B158">
        <f>'rockfish release'!B163</f>
        <v>2016</v>
      </c>
      <c r="C158" t="str">
        <f>'rockfish release'!C163</f>
        <v>NORTHEAS</v>
      </c>
      <c r="D158">
        <f>'rockfish release'!D163</f>
        <v>943</v>
      </c>
      <c r="E158">
        <f>'YE release'!E164</f>
        <v>12</v>
      </c>
      <c r="H158" s="13">
        <f t="shared" si="146"/>
        <v>0</v>
      </c>
      <c r="I158">
        <f t="shared" si="147"/>
        <v>0</v>
      </c>
      <c r="J158">
        <f t="shared" si="140"/>
        <v>0</v>
      </c>
      <c r="K158" s="6">
        <f t="shared" si="141"/>
        <v>0</v>
      </c>
      <c r="M158" s="2">
        <f>'rockfish release'!O163</f>
        <v>1392.9730500951173</v>
      </c>
      <c r="N158">
        <f>'rockfish release'!P163</f>
        <v>2173555.2962333295</v>
      </c>
      <c r="Q158" s="13">
        <f t="shared" si="136"/>
        <v>0</v>
      </c>
      <c r="R158" s="14">
        <f t="shared" si="137"/>
        <v>0</v>
      </c>
      <c r="S158">
        <f t="shared" si="142"/>
        <v>0</v>
      </c>
      <c r="T158" s="6">
        <f t="shared" si="143"/>
        <v>0</v>
      </c>
      <c r="V158" s="13">
        <f t="shared" si="138"/>
        <v>0</v>
      </c>
      <c r="W158">
        <f t="shared" si="139"/>
        <v>0</v>
      </c>
      <c r="X158">
        <f t="shared" si="144"/>
        <v>0</v>
      </c>
      <c r="Y158" s="6">
        <f t="shared" si="145"/>
        <v>0</v>
      </c>
    </row>
    <row r="159" spans="1:25" x14ac:dyDescent="0.3">
      <c r="A159" t="str">
        <f>'rockfish release'!A164</f>
        <v>SC</v>
      </c>
      <c r="B159">
        <f>'rockfish release'!B164</f>
        <v>2017</v>
      </c>
      <c r="C159" t="str">
        <f>'rockfish release'!C164</f>
        <v>NORTHEAS</v>
      </c>
      <c r="D159">
        <f>'rockfish release'!D164</f>
        <v>461</v>
      </c>
      <c r="E159">
        <f>'YE release'!E165</f>
        <v>9</v>
      </c>
      <c r="H159" s="13">
        <f t="shared" si="146"/>
        <v>0</v>
      </c>
      <c r="I159">
        <f t="shared" si="147"/>
        <v>0</v>
      </c>
      <c r="J159">
        <f t="shared" si="140"/>
        <v>0</v>
      </c>
      <c r="K159" s="6">
        <f t="shared" si="141"/>
        <v>0</v>
      </c>
      <c r="M159" s="2">
        <f>'rockfish release'!O164</f>
        <v>617.31091122409066</v>
      </c>
      <c r="N159">
        <f>'rockfish release'!P164</f>
        <v>430226.76367217826</v>
      </c>
      <c r="Q159" s="13">
        <f t="shared" si="136"/>
        <v>0</v>
      </c>
      <c r="R159" s="14">
        <f t="shared" si="137"/>
        <v>0</v>
      </c>
      <c r="S159">
        <f t="shared" si="142"/>
        <v>0</v>
      </c>
      <c r="T159" s="6">
        <f t="shared" si="143"/>
        <v>0</v>
      </c>
      <c r="V159" s="13">
        <f t="shared" si="138"/>
        <v>0</v>
      </c>
      <c r="W159">
        <f t="shared" si="139"/>
        <v>0</v>
      </c>
      <c r="X159">
        <f t="shared" si="144"/>
        <v>0</v>
      </c>
      <c r="Y159" s="6">
        <f t="shared" si="145"/>
        <v>0</v>
      </c>
    </row>
    <row r="160" spans="1:25" x14ac:dyDescent="0.3">
      <c r="A160" t="str">
        <f>'rockfish release'!A165</f>
        <v>SC</v>
      </c>
      <c r="B160">
        <f>'rockfish release'!B165</f>
        <v>2018</v>
      </c>
      <c r="C160" t="str">
        <f>'rockfish release'!C165</f>
        <v>NORTHEAS</v>
      </c>
      <c r="D160">
        <f>'rockfish release'!D165</f>
        <v>461</v>
      </c>
      <c r="E160">
        <f>'YE release'!E166</f>
        <v>23</v>
      </c>
      <c r="H160" s="13">
        <f t="shared" si="146"/>
        <v>0</v>
      </c>
      <c r="I160">
        <f t="shared" si="147"/>
        <v>0</v>
      </c>
      <c r="J160">
        <f t="shared" si="140"/>
        <v>0</v>
      </c>
      <c r="K160" s="6">
        <f t="shared" si="141"/>
        <v>0</v>
      </c>
      <c r="M160" s="2">
        <f>'rockfish release'!O165</f>
        <v>653.12273504273503</v>
      </c>
      <c r="N160">
        <f>'rockfish release'!P165</f>
        <v>350972.71966497216</v>
      </c>
      <c r="Q160" s="13">
        <f t="shared" si="136"/>
        <v>0</v>
      </c>
      <c r="R160" s="14">
        <f t="shared" si="137"/>
        <v>0</v>
      </c>
      <c r="S160">
        <f t="shared" si="142"/>
        <v>0</v>
      </c>
      <c r="T160" s="6">
        <f t="shared" si="143"/>
        <v>0</v>
      </c>
      <c r="V160" s="13">
        <f t="shared" si="138"/>
        <v>0</v>
      </c>
      <c r="W160">
        <f t="shared" si="139"/>
        <v>0</v>
      </c>
      <c r="X160">
        <f t="shared" si="144"/>
        <v>0</v>
      </c>
      <c r="Y160" s="6">
        <f t="shared" si="145"/>
        <v>0</v>
      </c>
    </row>
    <row r="161" spans="1:25" x14ac:dyDescent="0.3">
      <c r="A161" t="str">
        <f>'rockfish release'!A166</f>
        <v>SC</v>
      </c>
      <c r="B161">
        <f>'rockfish release'!B166</f>
        <v>2019</v>
      </c>
      <c r="C161" t="str">
        <f>'rockfish release'!C166</f>
        <v>NORTHEAS</v>
      </c>
      <c r="D161">
        <f>'rockfish release'!D166</f>
        <v>1483</v>
      </c>
      <c r="E161">
        <f>'YE release'!E167</f>
        <v>16</v>
      </c>
      <c r="H161" s="13">
        <f t="shared" ref="H161:H163" si="148">E161*F161</f>
        <v>0</v>
      </c>
      <c r="I161">
        <f t="shared" ref="I161:I163" si="149">(E161^2)*G161</f>
        <v>0</v>
      </c>
      <c r="J161">
        <f t="shared" ref="J161:J163" si="150">SQRT(I161)</f>
        <v>0</v>
      </c>
      <c r="K161" s="6">
        <f t="shared" ref="K161:K163" si="151">(1.96*J161)</f>
        <v>0</v>
      </c>
      <c r="M161" s="2">
        <f>'rockfish release'!O166</f>
        <v>3667.0983074426158</v>
      </c>
      <c r="N161">
        <f>'rockfish release'!P166</f>
        <v>6276046.853790774</v>
      </c>
      <c r="Q161" s="13">
        <f t="shared" ref="Q161:Q163" si="152">M161*O161</f>
        <v>0</v>
      </c>
      <c r="R161" s="14">
        <f t="shared" ref="R161:R163" si="153">(M161^2)*P161+(O161^2)*N161-(P161*N161)</f>
        <v>0</v>
      </c>
      <c r="S161">
        <f t="shared" ref="S161:S163" si="154">SQRT(R161)</f>
        <v>0</v>
      </c>
      <c r="T161" s="6">
        <f t="shared" ref="T161:T163" si="155">(1.96*S161)</f>
        <v>0</v>
      </c>
      <c r="V161" s="13">
        <f t="shared" ref="V161:V163" si="156">Q161+H161</f>
        <v>0</v>
      </c>
      <c r="W161">
        <f t="shared" ref="W161:W163" si="157">R161+I161</f>
        <v>0</v>
      </c>
      <c r="X161">
        <f t="shared" ref="X161:X163" si="158">SQRT(W161)</f>
        <v>0</v>
      </c>
      <c r="Y161" s="6">
        <f t="shared" ref="Y161:Y163" si="159">(1.96*X161)</f>
        <v>0</v>
      </c>
    </row>
    <row r="162" spans="1:25" x14ac:dyDescent="0.3">
      <c r="A162" t="str">
        <f>'rockfish release'!A167</f>
        <v>SC</v>
      </c>
      <c r="B162">
        <f>'rockfish release'!B167</f>
        <v>2020</v>
      </c>
      <c r="C162" t="str">
        <f>'rockfish release'!C167</f>
        <v>NORTHEAS</v>
      </c>
      <c r="D162">
        <f>'rockfish release'!D167</f>
        <v>222</v>
      </c>
      <c r="E162">
        <f>'YE release'!E168</f>
        <v>4</v>
      </c>
      <c r="H162" s="13">
        <f t="shared" si="148"/>
        <v>0</v>
      </c>
      <c r="I162">
        <f t="shared" si="149"/>
        <v>0</v>
      </c>
      <c r="J162">
        <f t="shared" si="150"/>
        <v>0</v>
      </c>
      <c r="K162" s="6">
        <f t="shared" si="151"/>
        <v>0</v>
      </c>
      <c r="M162" s="2">
        <f>'rockfish release'!O167</f>
        <v>693.17377049180323</v>
      </c>
      <c r="N162">
        <f>'rockfish release'!P167</f>
        <v>242030.15754003703</v>
      </c>
      <c r="Q162" s="13">
        <f t="shared" si="152"/>
        <v>0</v>
      </c>
      <c r="R162" s="14">
        <f t="shared" si="153"/>
        <v>0</v>
      </c>
      <c r="S162">
        <f t="shared" si="154"/>
        <v>0</v>
      </c>
      <c r="T162" s="6">
        <f t="shared" si="155"/>
        <v>0</v>
      </c>
      <c r="V162" s="13">
        <f t="shared" si="156"/>
        <v>0</v>
      </c>
      <c r="W162">
        <f t="shared" si="157"/>
        <v>0</v>
      </c>
      <c r="X162">
        <f t="shared" si="158"/>
        <v>0</v>
      </c>
      <c r="Y162" s="6">
        <f t="shared" si="159"/>
        <v>0</v>
      </c>
    </row>
    <row r="163" spans="1:25" x14ac:dyDescent="0.3">
      <c r="A163" t="str">
        <f>'rockfish release'!A168</f>
        <v>SC</v>
      </c>
      <c r="B163">
        <f>'rockfish release'!B168</f>
        <v>2021</v>
      </c>
      <c r="C163" t="str">
        <f>'rockfish release'!C168</f>
        <v>NORTHEAS</v>
      </c>
      <c r="D163">
        <f>'rockfish release'!D168</f>
        <v>921</v>
      </c>
      <c r="E163">
        <f>'YE release'!E169</f>
        <v>16</v>
      </c>
      <c r="H163" s="13">
        <f t="shared" si="148"/>
        <v>0</v>
      </c>
      <c r="I163">
        <f t="shared" si="149"/>
        <v>0</v>
      </c>
      <c r="J163">
        <f t="shared" si="150"/>
        <v>0</v>
      </c>
      <c r="K163" s="6">
        <f t="shared" si="151"/>
        <v>0</v>
      </c>
      <c r="M163" s="2">
        <f>'rockfish release'!O168</f>
        <v>1068.2979797979797</v>
      </c>
      <c r="N163">
        <f>'rockfish release'!P168</f>
        <v>815518.77306804166</v>
      </c>
      <c r="Q163" s="13">
        <f t="shared" si="152"/>
        <v>0</v>
      </c>
      <c r="R163" s="14">
        <f t="shared" si="153"/>
        <v>0</v>
      </c>
      <c r="S163">
        <f t="shared" si="154"/>
        <v>0</v>
      </c>
      <c r="T163" s="6">
        <f t="shared" si="155"/>
        <v>0</v>
      </c>
      <c r="V163" s="13">
        <f t="shared" si="156"/>
        <v>0</v>
      </c>
      <c r="W163">
        <f t="shared" si="157"/>
        <v>0</v>
      </c>
      <c r="X163">
        <f t="shared" si="158"/>
        <v>0</v>
      </c>
      <c r="Y163" s="6">
        <f t="shared" si="159"/>
        <v>0</v>
      </c>
    </row>
    <row r="164" spans="1:25" x14ac:dyDescent="0.3">
      <c r="A164" t="str">
        <f>'rockfish release'!A170</f>
        <v>SC</v>
      </c>
      <c r="B164">
        <f>'rockfish release'!B170</f>
        <v>1999</v>
      </c>
      <c r="C164" t="str">
        <f>'rockfish release'!C170</f>
        <v>PWSI</v>
      </c>
      <c r="D164">
        <f>'rockfish release'!D170</f>
        <v>1069</v>
      </c>
      <c r="E164">
        <f>'YE release'!E171</f>
        <v>143</v>
      </c>
      <c r="H164" s="13">
        <f t="shared" ref="H164:H170" si="160">E164*F164</f>
        <v>0</v>
      </c>
      <c r="I164">
        <f t="shared" ref="I164:I170" si="161">(E164^2)*G164</f>
        <v>0</v>
      </c>
      <c r="J164">
        <f t="shared" si="140"/>
        <v>0</v>
      </c>
      <c r="K164" s="6">
        <f t="shared" si="141"/>
        <v>0</v>
      </c>
      <c r="M164" s="2">
        <f>'rockfish release'!O170</f>
        <v>4538.3196652012866</v>
      </c>
      <c r="N164">
        <f>'rockfish release'!P170</f>
        <v>4601365.1222449662</v>
      </c>
      <c r="Q164" s="13">
        <f t="shared" ref="Q164:Q183" si="162">M164*O164</f>
        <v>0</v>
      </c>
      <c r="R164" s="14">
        <f t="shared" ref="R164:R183" si="163">(M164^2)*P164+(O164^2)*N164-(P164*N164)</f>
        <v>0</v>
      </c>
      <c r="S164">
        <f t="shared" si="142"/>
        <v>0</v>
      </c>
      <c r="T164" s="6">
        <f t="shared" si="143"/>
        <v>0</v>
      </c>
      <c r="V164" s="13">
        <f t="shared" ref="V164:V183" si="164">Q164+H164</f>
        <v>0</v>
      </c>
      <c r="W164">
        <f t="shared" ref="W164:W183" si="165">R164+I164</f>
        <v>0</v>
      </c>
      <c r="X164">
        <f t="shared" si="144"/>
        <v>0</v>
      </c>
      <c r="Y164" s="6">
        <f t="shared" si="145"/>
        <v>0</v>
      </c>
    </row>
    <row r="165" spans="1:25" x14ac:dyDescent="0.3">
      <c r="A165" t="str">
        <f>'rockfish release'!A171</f>
        <v>SC</v>
      </c>
      <c r="B165">
        <f>'rockfish release'!B171</f>
        <v>2000</v>
      </c>
      <c r="C165" t="str">
        <f>'rockfish release'!C171</f>
        <v>PWSI</v>
      </c>
      <c r="D165">
        <f>'rockfish release'!D171</f>
        <v>913</v>
      </c>
      <c r="E165">
        <f>'YE release'!E172</f>
        <v>126</v>
      </c>
      <c r="H165" s="13">
        <f t="shared" si="160"/>
        <v>0</v>
      </c>
      <c r="I165">
        <f t="shared" si="161"/>
        <v>0</v>
      </c>
      <c r="J165">
        <f t="shared" si="140"/>
        <v>0</v>
      </c>
      <c r="K165" s="6">
        <f t="shared" si="141"/>
        <v>0</v>
      </c>
      <c r="M165" s="2">
        <f>'rockfish release'!O171</f>
        <v>3876.0391527865058</v>
      </c>
      <c r="N165">
        <f>'rockfish release'!P171</f>
        <v>3356393.2647199319</v>
      </c>
      <c r="Q165" s="13">
        <f t="shared" si="162"/>
        <v>0</v>
      </c>
      <c r="R165" s="14">
        <f t="shared" si="163"/>
        <v>0</v>
      </c>
      <c r="S165">
        <f t="shared" si="142"/>
        <v>0</v>
      </c>
      <c r="T165" s="6">
        <f t="shared" si="143"/>
        <v>0</v>
      </c>
      <c r="V165" s="13">
        <f t="shared" si="164"/>
        <v>0</v>
      </c>
      <c r="W165">
        <f t="shared" si="165"/>
        <v>0</v>
      </c>
      <c r="X165">
        <f t="shared" si="144"/>
        <v>0</v>
      </c>
      <c r="Y165" s="6">
        <f t="shared" si="145"/>
        <v>0</v>
      </c>
    </row>
    <row r="166" spans="1:25" x14ac:dyDescent="0.3">
      <c r="A166" t="str">
        <f>'rockfish release'!A172</f>
        <v>SC</v>
      </c>
      <c r="B166">
        <f>'rockfish release'!B172</f>
        <v>2001</v>
      </c>
      <c r="C166" t="str">
        <f>'rockfish release'!C172</f>
        <v>PWSI</v>
      </c>
      <c r="D166">
        <f>'rockfish release'!D172</f>
        <v>1120</v>
      </c>
      <c r="E166">
        <f>'YE release'!E173</f>
        <v>231</v>
      </c>
      <c r="H166" s="13">
        <f t="shared" si="160"/>
        <v>0</v>
      </c>
      <c r="I166">
        <f t="shared" si="161"/>
        <v>0</v>
      </c>
      <c r="J166">
        <f t="shared" si="140"/>
        <v>0</v>
      </c>
      <c r="K166" s="6">
        <f t="shared" si="141"/>
        <v>0</v>
      </c>
      <c r="M166" s="2">
        <f>'rockfish release'!O172</f>
        <v>4754.8344481061185</v>
      </c>
      <c r="N166">
        <f>'rockfish release'!P172</f>
        <v>5050883.2637306359</v>
      </c>
      <c r="Q166" s="13">
        <f t="shared" si="162"/>
        <v>0</v>
      </c>
      <c r="R166" s="14">
        <f t="shared" si="163"/>
        <v>0</v>
      </c>
      <c r="S166">
        <f t="shared" si="142"/>
        <v>0</v>
      </c>
      <c r="T166" s="6">
        <f t="shared" si="143"/>
        <v>0</v>
      </c>
      <c r="V166" s="13">
        <f t="shared" si="164"/>
        <v>0</v>
      </c>
      <c r="W166">
        <f t="shared" si="165"/>
        <v>0</v>
      </c>
      <c r="X166">
        <f t="shared" si="144"/>
        <v>0</v>
      </c>
      <c r="Y166" s="6">
        <f t="shared" si="145"/>
        <v>0</v>
      </c>
    </row>
    <row r="167" spans="1:25" x14ac:dyDescent="0.3">
      <c r="A167" t="str">
        <f>'rockfish release'!A173</f>
        <v>SC</v>
      </c>
      <c r="B167">
        <f>'rockfish release'!B173</f>
        <v>2002</v>
      </c>
      <c r="C167" t="str">
        <f>'rockfish release'!C173</f>
        <v>PWSI</v>
      </c>
      <c r="D167">
        <f>'rockfish release'!D173</f>
        <v>1080</v>
      </c>
      <c r="E167">
        <f>'YE release'!E174</f>
        <v>158</v>
      </c>
      <c r="H167" s="13">
        <f t="shared" si="160"/>
        <v>0</v>
      </c>
      <c r="I167">
        <f t="shared" si="161"/>
        <v>0</v>
      </c>
      <c r="J167">
        <f t="shared" si="140"/>
        <v>0</v>
      </c>
      <c r="K167" s="6">
        <f t="shared" si="141"/>
        <v>0</v>
      </c>
      <c r="M167" s="2">
        <f>'rockfish release'!O173</f>
        <v>4585.018932102329</v>
      </c>
      <c r="N167">
        <f>'rockfish release'!P173</f>
        <v>4696548.3408923903</v>
      </c>
      <c r="Q167" s="13">
        <f t="shared" si="162"/>
        <v>0</v>
      </c>
      <c r="R167" s="14">
        <f t="shared" si="163"/>
        <v>0</v>
      </c>
      <c r="S167">
        <f t="shared" si="142"/>
        <v>0</v>
      </c>
      <c r="T167" s="6">
        <f t="shared" si="143"/>
        <v>0</v>
      </c>
      <c r="V167" s="13">
        <f t="shared" si="164"/>
        <v>0</v>
      </c>
      <c r="W167">
        <f t="shared" si="165"/>
        <v>0</v>
      </c>
      <c r="X167">
        <f t="shared" si="144"/>
        <v>0</v>
      </c>
      <c r="Y167" s="6">
        <f t="shared" si="145"/>
        <v>0</v>
      </c>
    </row>
    <row r="168" spans="1:25" x14ac:dyDescent="0.3">
      <c r="A168" t="str">
        <f>'rockfish release'!A174</f>
        <v>SC</v>
      </c>
      <c r="B168">
        <f>'rockfish release'!B174</f>
        <v>2003</v>
      </c>
      <c r="C168" t="str">
        <f>'rockfish release'!C174</f>
        <v>PWSI</v>
      </c>
      <c r="D168">
        <f>'rockfish release'!D174</f>
        <v>1926</v>
      </c>
      <c r="E168">
        <f>'YE release'!E175</f>
        <v>316</v>
      </c>
      <c r="H168" s="13">
        <f t="shared" si="160"/>
        <v>0</v>
      </c>
      <c r="I168">
        <f t="shared" si="161"/>
        <v>0</v>
      </c>
      <c r="J168">
        <f t="shared" si="140"/>
        <v>0</v>
      </c>
      <c r="K168" s="6">
        <f t="shared" si="141"/>
        <v>0</v>
      </c>
      <c r="M168" s="2">
        <f>'rockfish release'!O174</f>
        <v>8176.6170955824855</v>
      </c>
      <c r="N168">
        <f>'rockfish release'!P174</f>
        <v>14936328.320799159</v>
      </c>
      <c r="Q168" s="13">
        <f t="shared" si="162"/>
        <v>0</v>
      </c>
      <c r="R168" s="14">
        <f t="shared" si="163"/>
        <v>0</v>
      </c>
      <c r="S168">
        <f t="shared" si="142"/>
        <v>0</v>
      </c>
      <c r="T168" s="6">
        <f t="shared" si="143"/>
        <v>0</v>
      </c>
      <c r="V168" s="13">
        <f t="shared" si="164"/>
        <v>0</v>
      </c>
      <c r="W168">
        <f t="shared" si="165"/>
        <v>0</v>
      </c>
      <c r="X168">
        <f t="shared" si="144"/>
        <v>0</v>
      </c>
      <c r="Y168" s="6">
        <f t="shared" si="145"/>
        <v>0</v>
      </c>
    </row>
    <row r="169" spans="1:25" x14ac:dyDescent="0.3">
      <c r="A169" t="str">
        <f>'rockfish release'!A175</f>
        <v>SC</v>
      </c>
      <c r="B169">
        <f>'rockfish release'!B175</f>
        <v>2004</v>
      </c>
      <c r="C169" t="str">
        <f>'rockfish release'!C175</f>
        <v>PWSI</v>
      </c>
      <c r="D169">
        <f>'rockfish release'!D175</f>
        <v>1703</v>
      </c>
      <c r="E169">
        <f>'YE release'!E176</f>
        <v>269</v>
      </c>
      <c r="H169" s="13">
        <f t="shared" si="160"/>
        <v>0</v>
      </c>
      <c r="I169">
        <f t="shared" si="161"/>
        <v>0</v>
      </c>
      <c r="J169">
        <f t="shared" si="140"/>
        <v>0</v>
      </c>
      <c r="K169" s="6">
        <f t="shared" si="141"/>
        <v>0</v>
      </c>
      <c r="M169" s="2">
        <f>'rockfish release'!O175</f>
        <v>7229.8955938613581</v>
      </c>
      <c r="N169">
        <f>'rockfish release'!P175</f>
        <v>11677787.866247579</v>
      </c>
      <c r="Q169" s="13">
        <f t="shared" si="162"/>
        <v>0</v>
      </c>
      <c r="R169" s="14">
        <f t="shared" si="163"/>
        <v>0</v>
      </c>
      <c r="S169">
        <f t="shared" si="142"/>
        <v>0</v>
      </c>
      <c r="T169" s="6">
        <f t="shared" si="143"/>
        <v>0</v>
      </c>
      <c r="V169" s="13">
        <f t="shared" si="164"/>
        <v>0</v>
      </c>
      <c r="W169">
        <f t="shared" si="165"/>
        <v>0</v>
      </c>
      <c r="X169">
        <f t="shared" si="144"/>
        <v>0</v>
      </c>
      <c r="Y169" s="6">
        <f t="shared" si="145"/>
        <v>0</v>
      </c>
    </row>
    <row r="170" spans="1:25" x14ac:dyDescent="0.3">
      <c r="A170" t="str">
        <f>'rockfish release'!A176</f>
        <v>SC</v>
      </c>
      <c r="B170">
        <f>'rockfish release'!B176</f>
        <v>2005</v>
      </c>
      <c r="C170" t="str">
        <f>'rockfish release'!C176</f>
        <v>PWSI</v>
      </c>
      <c r="D170">
        <f>'rockfish release'!D176</f>
        <v>2399</v>
      </c>
      <c r="E170">
        <f>'YE release'!E177</f>
        <v>331</v>
      </c>
      <c r="H170" s="13">
        <f t="shared" si="160"/>
        <v>0</v>
      </c>
      <c r="I170">
        <f t="shared" si="161"/>
        <v>0</v>
      </c>
      <c r="J170">
        <f t="shared" si="140"/>
        <v>0</v>
      </c>
      <c r="K170" s="6">
        <f t="shared" si="141"/>
        <v>0</v>
      </c>
      <c r="M170" s="2">
        <f>'rockfish release'!O176</f>
        <v>10184.685572327302</v>
      </c>
      <c r="N170">
        <f>'rockfish release'!P176</f>
        <v>23173507.980154511</v>
      </c>
      <c r="Q170" s="13">
        <f t="shared" si="162"/>
        <v>0</v>
      </c>
      <c r="R170" s="14">
        <f t="shared" si="163"/>
        <v>0</v>
      </c>
      <c r="S170">
        <f t="shared" si="142"/>
        <v>0</v>
      </c>
      <c r="T170" s="6">
        <f t="shared" si="143"/>
        <v>0</v>
      </c>
      <c r="V170" s="13">
        <f t="shared" si="164"/>
        <v>0</v>
      </c>
      <c r="W170">
        <f t="shared" si="165"/>
        <v>0</v>
      </c>
      <c r="X170">
        <f t="shared" si="144"/>
        <v>0</v>
      </c>
      <c r="Y170" s="6">
        <f t="shared" si="145"/>
        <v>0</v>
      </c>
    </row>
    <row r="171" spans="1:25" x14ac:dyDescent="0.3">
      <c r="A171" t="str">
        <f>'rockfish release'!A177</f>
        <v>SC</v>
      </c>
      <c r="B171">
        <f>'rockfish release'!B177</f>
        <v>2006</v>
      </c>
      <c r="C171" t="str">
        <f>'rockfish release'!C177</f>
        <v>PWSI</v>
      </c>
      <c r="D171">
        <f>'rockfish release'!D177</f>
        <v>974</v>
      </c>
      <c r="E171">
        <f>'YE release'!E178</f>
        <v>243</v>
      </c>
      <c r="H171" s="13">
        <f t="shared" ref="H171:H183" si="166">E171*F171</f>
        <v>0</v>
      </c>
      <c r="I171">
        <f t="shared" ref="I171:I183" si="167">(E171^2)*G171</f>
        <v>0</v>
      </c>
      <c r="J171">
        <f t="shared" si="140"/>
        <v>0</v>
      </c>
      <c r="K171" s="6">
        <f t="shared" si="141"/>
        <v>0</v>
      </c>
      <c r="M171" s="2">
        <f>'rockfish release'!O177</f>
        <v>4135.0078146922851</v>
      </c>
      <c r="N171">
        <f>'rockfish release'!P177</f>
        <v>3819875.4233920006</v>
      </c>
      <c r="Q171" s="13">
        <f t="shared" si="162"/>
        <v>0</v>
      </c>
      <c r="R171" s="14">
        <f t="shared" si="163"/>
        <v>0</v>
      </c>
      <c r="S171">
        <f t="shared" si="142"/>
        <v>0</v>
      </c>
      <c r="T171" s="6">
        <f t="shared" si="143"/>
        <v>0</v>
      </c>
      <c r="V171" s="13">
        <f t="shared" si="164"/>
        <v>0</v>
      </c>
      <c r="W171">
        <f t="shared" si="165"/>
        <v>0</v>
      </c>
      <c r="X171">
        <f t="shared" si="144"/>
        <v>0</v>
      </c>
      <c r="Y171" s="6">
        <f t="shared" si="145"/>
        <v>0</v>
      </c>
    </row>
    <row r="172" spans="1:25" x14ac:dyDescent="0.3">
      <c r="A172" t="str">
        <f>'rockfish release'!A178</f>
        <v>SC</v>
      </c>
      <c r="B172">
        <f>'rockfish release'!B178</f>
        <v>2007</v>
      </c>
      <c r="C172" t="str">
        <f>'rockfish release'!C178</f>
        <v>PWSI</v>
      </c>
      <c r="D172">
        <f>'rockfish release'!D178</f>
        <v>2121</v>
      </c>
      <c r="E172">
        <f>'YE release'!E179</f>
        <v>330</v>
      </c>
      <c r="H172" s="13">
        <f t="shared" si="166"/>
        <v>0</v>
      </c>
      <c r="I172">
        <f t="shared" si="167"/>
        <v>0</v>
      </c>
      <c r="J172">
        <f t="shared" si="140"/>
        <v>0</v>
      </c>
      <c r="K172" s="6">
        <f t="shared" si="141"/>
        <v>0</v>
      </c>
      <c r="M172" s="2">
        <f>'rockfish release'!O178</f>
        <v>9004.4677361009617</v>
      </c>
      <c r="N172">
        <f>'rockfish release'!P178</f>
        <v>18113927.404681485</v>
      </c>
      <c r="Q172" s="13">
        <f t="shared" si="162"/>
        <v>0</v>
      </c>
      <c r="R172" s="14">
        <f t="shared" si="163"/>
        <v>0</v>
      </c>
      <c r="S172">
        <f t="shared" si="142"/>
        <v>0</v>
      </c>
      <c r="T172" s="6">
        <f t="shared" si="143"/>
        <v>0</v>
      </c>
      <c r="V172" s="13">
        <f t="shared" si="164"/>
        <v>0</v>
      </c>
      <c r="W172">
        <f t="shared" si="165"/>
        <v>0</v>
      </c>
      <c r="X172">
        <f t="shared" si="144"/>
        <v>0</v>
      </c>
      <c r="Y172" s="6">
        <f t="shared" si="145"/>
        <v>0</v>
      </c>
    </row>
    <row r="173" spans="1:25" x14ac:dyDescent="0.3">
      <c r="A173" t="str">
        <f>'rockfish release'!A179</f>
        <v>SC</v>
      </c>
      <c r="B173">
        <f>'rockfish release'!B179</f>
        <v>2008</v>
      </c>
      <c r="C173" t="str">
        <f>'rockfish release'!C179</f>
        <v>PWSI</v>
      </c>
      <c r="D173">
        <f>'rockfish release'!D179</f>
        <v>1254</v>
      </c>
      <c r="E173">
        <f>'YE release'!E180</f>
        <v>275</v>
      </c>
      <c r="H173" s="13">
        <f t="shared" si="166"/>
        <v>0</v>
      </c>
      <c r="I173">
        <f t="shared" si="167"/>
        <v>0</v>
      </c>
      <c r="J173">
        <f t="shared" si="140"/>
        <v>0</v>
      </c>
      <c r="K173" s="6">
        <f t="shared" si="141"/>
        <v>0</v>
      </c>
      <c r="M173" s="2">
        <f>'rockfish release'!O179</f>
        <v>5323.7164267188155</v>
      </c>
      <c r="N173">
        <f>'rockfish release'!P179</f>
        <v>6331787.9036580389</v>
      </c>
      <c r="Q173" s="13">
        <f t="shared" si="162"/>
        <v>0</v>
      </c>
      <c r="R173" s="14">
        <f t="shared" si="163"/>
        <v>0</v>
      </c>
      <c r="S173">
        <f t="shared" si="142"/>
        <v>0</v>
      </c>
      <c r="T173" s="6">
        <f t="shared" si="143"/>
        <v>0</v>
      </c>
      <c r="V173" s="13">
        <f t="shared" si="164"/>
        <v>0</v>
      </c>
      <c r="W173">
        <f t="shared" si="165"/>
        <v>0</v>
      </c>
      <c r="X173">
        <f t="shared" si="144"/>
        <v>0</v>
      </c>
      <c r="Y173" s="6">
        <f t="shared" si="145"/>
        <v>0</v>
      </c>
    </row>
    <row r="174" spans="1:25" x14ac:dyDescent="0.3">
      <c r="A174" t="str">
        <f>'rockfish release'!A180</f>
        <v>SC</v>
      </c>
      <c r="B174">
        <f>'rockfish release'!B180</f>
        <v>2009</v>
      </c>
      <c r="C174" t="str">
        <f>'rockfish release'!C180</f>
        <v>PWSI</v>
      </c>
      <c r="D174">
        <f>'rockfish release'!D180</f>
        <v>721</v>
      </c>
      <c r="E174">
        <f>'YE release'!E181</f>
        <v>118</v>
      </c>
      <c r="H174" s="13">
        <f t="shared" si="166"/>
        <v>0</v>
      </c>
      <c r="I174">
        <f t="shared" si="167"/>
        <v>0</v>
      </c>
      <c r="J174">
        <f t="shared" si="140"/>
        <v>0</v>
      </c>
      <c r="K174" s="6">
        <f t="shared" si="141"/>
        <v>0</v>
      </c>
      <c r="M174" s="2">
        <f>'rockfish release'!O180</f>
        <v>3060.9246759683137</v>
      </c>
      <c r="N174">
        <f>'rockfish release'!P180</f>
        <v>2093157.052535872</v>
      </c>
      <c r="Q174" s="13">
        <f t="shared" si="162"/>
        <v>0</v>
      </c>
      <c r="R174" s="14">
        <f t="shared" si="163"/>
        <v>0</v>
      </c>
      <c r="S174">
        <f t="shared" si="142"/>
        <v>0</v>
      </c>
      <c r="T174" s="6">
        <f t="shared" si="143"/>
        <v>0</v>
      </c>
      <c r="V174" s="13">
        <f t="shared" si="164"/>
        <v>0</v>
      </c>
      <c r="W174">
        <f t="shared" si="165"/>
        <v>0</v>
      </c>
      <c r="X174">
        <f t="shared" si="144"/>
        <v>0</v>
      </c>
      <c r="Y174" s="6">
        <f t="shared" si="145"/>
        <v>0</v>
      </c>
    </row>
    <row r="175" spans="1:25" x14ac:dyDescent="0.3">
      <c r="A175" t="str">
        <f>'rockfish release'!A181</f>
        <v>SC</v>
      </c>
      <c r="B175">
        <f>'rockfish release'!B181</f>
        <v>2010</v>
      </c>
      <c r="C175" t="str">
        <f>'rockfish release'!C181</f>
        <v>PWSI</v>
      </c>
      <c r="D175">
        <f>'rockfish release'!D181</f>
        <v>749</v>
      </c>
      <c r="E175">
        <f>'YE release'!E182</f>
        <v>161</v>
      </c>
      <c r="H175" s="13">
        <f t="shared" si="166"/>
        <v>0</v>
      </c>
      <c r="I175">
        <f t="shared" si="167"/>
        <v>0</v>
      </c>
      <c r="J175">
        <f t="shared" si="140"/>
        <v>0</v>
      </c>
      <c r="K175" s="6">
        <f t="shared" si="141"/>
        <v>0</v>
      </c>
      <c r="M175" s="2">
        <f>'rockfish release'!O181</f>
        <v>3179.7955371709668</v>
      </c>
      <c r="N175">
        <f>'rockfish release'!P181</f>
        <v>2258889.1596270334</v>
      </c>
      <c r="Q175" s="13">
        <f t="shared" si="162"/>
        <v>0</v>
      </c>
      <c r="R175" s="14">
        <f t="shared" si="163"/>
        <v>0</v>
      </c>
      <c r="S175">
        <f t="shared" si="142"/>
        <v>0</v>
      </c>
      <c r="T175" s="6">
        <f t="shared" si="143"/>
        <v>0</v>
      </c>
      <c r="V175" s="13">
        <f t="shared" si="164"/>
        <v>0</v>
      </c>
      <c r="W175">
        <f t="shared" si="165"/>
        <v>0</v>
      </c>
      <c r="X175">
        <f t="shared" si="144"/>
        <v>0</v>
      </c>
      <c r="Y175" s="6">
        <f t="shared" si="145"/>
        <v>0</v>
      </c>
    </row>
    <row r="176" spans="1:25" x14ac:dyDescent="0.3">
      <c r="A176" t="str">
        <f>'rockfish release'!A182</f>
        <v>SC</v>
      </c>
      <c r="B176">
        <f>'rockfish release'!B182</f>
        <v>2011</v>
      </c>
      <c r="C176" t="str">
        <f>'rockfish release'!C182</f>
        <v>PWSI</v>
      </c>
      <c r="D176">
        <f>'rockfish release'!D182</f>
        <v>376</v>
      </c>
      <c r="E176">
        <f>'YE release'!E183</f>
        <v>73</v>
      </c>
      <c r="H176" s="13">
        <f t="shared" si="166"/>
        <v>0</v>
      </c>
      <c r="I176">
        <f t="shared" si="167"/>
        <v>0</v>
      </c>
      <c r="J176">
        <f t="shared" si="140"/>
        <v>0</v>
      </c>
      <c r="K176" s="6">
        <f t="shared" si="141"/>
        <v>0</v>
      </c>
      <c r="M176" s="2">
        <f>'rockfish release'!O182</f>
        <v>1849.2385147891755</v>
      </c>
      <c r="N176">
        <f>'rockfish release'!P182</f>
        <v>1977358.2285303674</v>
      </c>
      <c r="Q176" s="13">
        <f t="shared" si="162"/>
        <v>0</v>
      </c>
      <c r="R176" s="14">
        <f t="shared" si="163"/>
        <v>0</v>
      </c>
      <c r="S176">
        <f t="shared" si="142"/>
        <v>0</v>
      </c>
      <c r="T176" s="6">
        <f t="shared" si="143"/>
        <v>0</v>
      </c>
      <c r="V176" s="13">
        <f t="shared" si="164"/>
        <v>0</v>
      </c>
      <c r="W176">
        <f t="shared" si="165"/>
        <v>0</v>
      </c>
      <c r="X176">
        <f t="shared" si="144"/>
        <v>0</v>
      </c>
      <c r="Y176" s="6">
        <f t="shared" si="145"/>
        <v>0</v>
      </c>
    </row>
    <row r="177" spans="1:25" x14ac:dyDescent="0.3">
      <c r="A177" t="str">
        <f>'rockfish release'!A183</f>
        <v>SC</v>
      </c>
      <c r="B177">
        <f>'rockfish release'!B183</f>
        <v>2012</v>
      </c>
      <c r="C177" t="str">
        <f>'rockfish release'!C183</f>
        <v>PWSI</v>
      </c>
      <c r="D177">
        <f>'rockfish release'!D183</f>
        <v>895</v>
      </c>
      <c r="E177">
        <f>'YE release'!E184</f>
        <v>213</v>
      </c>
      <c r="H177" s="13">
        <f t="shared" si="166"/>
        <v>0</v>
      </c>
      <c r="I177">
        <f t="shared" si="167"/>
        <v>0</v>
      </c>
      <c r="J177">
        <f t="shared" si="140"/>
        <v>0</v>
      </c>
      <c r="K177" s="6">
        <f t="shared" si="141"/>
        <v>0</v>
      </c>
      <c r="M177" s="2">
        <f>'rockfish release'!O183</f>
        <v>3391.7915162454874</v>
      </c>
      <c r="N177">
        <f>'rockfish release'!P183</f>
        <v>8025139.9098796556</v>
      </c>
      <c r="Q177" s="13">
        <f t="shared" si="162"/>
        <v>0</v>
      </c>
      <c r="R177" s="14">
        <f t="shared" si="163"/>
        <v>0</v>
      </c>
      <c r="S177">
        <f t="shared" si="142"/>
        <v>0</v>
      </c>
      <c r="T177" s="6">
        <f t="shared" si="143"/>
        <v>0</v>
      </c>
      <c r="V177" s="13">
        <f t="shared" si="164"/>
        <v>0</v>
      </c>
      <c r="W177">
        <f t="shared" si="165"/>
        <v>0</v>
      </c>
      <c r="X177">
        <f t="shared" si="144"/>
        <v>0</v>
      </c>
      <c r="Y177" s="6">
        <f t="shared" si="145"/>
        <v>0</v>
      </c>
    </row>
    <row r="178" spans="1:25" x14ac:dyDescent="0.3">
      <c r="A178" t="str">
        <f>'rockfish release'!A184</f>
        <v>SC</v>
      </c>
      <c r="B178">
        <f>'rockfish release'!B184</f>
        <v>2013</v>
      </c>
      <c r="C178" t="str">
        <f>'rockfish release'!C184</f>
        <v>PWSI</v>
      </c>
      <c r="D178">
        <f>'rockfish release'!D184</f>
        <v>534</v>
      </c>
      <c r="E178">
        <f>'YE release'!E185</f>
        <v>78</v>
      </c>
      <c r="H178" s="13">
        <f t="shared" si="166"/>
        <v>0</v>
      </c>
      <c r="I178">
        <f t="shared" si="167"/>
        <v>0</v>
      </c>
      <c r="J178">
        <f t="shared" si="140"/>
        <v>0</v>
      </c>
      <c r="K178" s="6">
        <f t="shared" si="141"/>
        <v>0</v>
      </c>
      <c r="M178" s="2">
        <f>'rockfish release'!O184</f>
        <v>2868.0712166172111</v>
      </c>
      <c r="N178">
        <f>'rockfish release'!P184</f>
        <v>7105054.9648959916</v>
      </c>
      <c r="Q178" s="13">
        <f t="shared" si="162"/>
        <v>0</v>
      </c>
      <c r="R178" s="14">
        <f t="shared" si="163"/>
        <v>0</v>
      </c>
      <c r="S178">
        <f t="shared" si="142"/>
        <v>0</v>
      </c>
      <c r="T178" s="6">
        <f t="shared" si="143"/>
        <v>0</v>
      </c>
      <c r="V178" s="13">
        <f t="shared" si="164"/>
        <v>0</v>
      </c>
      <c r="W178">
        <f t="shared" si="165"/>
        <v>0</v>
      </c>
      <c r="X178">
        <f t="shared" si="144"/>
        <v>0</v>
      </c>
      <c r="Y178" s="6">
        <f t="shared" si="145"/>
        <v>0</v>
      </c>
    </row>
    <row r="179" spans="1:25" x14ac:dyDescent="0.3">
      <c r="A179" t="str">
        <f>'rockfish release'!A185</f>
        <v>SC</v>
      </c>
      <c r="B179">
        <f>'rockfish release'!B185</f>
        <v>2014</v>
      </c>
      <c r="C179" t="str">
        <f>'rockfish release'!C185</f>
        <v>PWSI</v>
      </c>
      <c r="D179">
        <f>'rockfish release'!D185</f>
        <v>714</v>
      </c>
      <c r="E179">
        <f>'YE release'!E186</f>
        <v>190</v>
      </c>
      <c r="H179" s="13">
        <f t="shared" si="166"/>
        <v>0</v>
      </c>
      <c r="I179">
        <f t="shared" si="167"/>
        <v>0</v>
      </c>
      <c r="J179">
        <f t="shared" si="140"/>
        <v>0</v>
      </c>
      <c r="K179" s="6">
        <f t="shared" si="141"/>
        <v>0</v>
      </c>
      <c r="M179" s="2">
        <f>'rockfish release'!O185</f>
        <v>2887.6736842105265</v>
      </c>
      <c r="N179">
        <f>'rockfish release'!P185</f>
        <v>7498565.5550228544</v>
      </c>
      <c r="Q179" s="13">
        <f t="shared" si="162"/>
        <v>0</v>
      </c>
      <c r="R179" s="14">
        <f t="shared" si="163"/>
        <v>0</v>
      </c>
      <c r="S179">
        <f t="shared" si="142"/>
        <v>0</v>
      </c>
      <c r="T179" s="6">
        <f t="shared" si="143"/>
        <v>0</v>
      </c>
      <c r="V179" s="13">
        <f t="shared" si="164"/>
        <v>0</v>
      </c>
      <c r="W179">
        <f t="shared" si="165"/>
        <v>0</v>
      </c>
      <c r="X179">
        <f t="shared" si="144"/>
        <v>0</v>
      </c>
      <c r="Y179" s="6">
        <f t="shared" si="145"/>
        <v>0</v>
      </c>
    </row>
    <row r="180" spans="1:25" x14ac:dyDescent="0.3">
      <c r="A180" t="str">
        <f>'rockfish release'!A186</f>
        <v>SC</v>
      </c>
      <c r="B180">
        <f>'rockfish release'!B186</f>
        <v>2015</v>
      </c>
      <c r="C180" t="str">
        <f>'rockfish release'!C186</f>
        <v>PWSI</v>
      </c>
      <c r="D180">
        <f>'rockfish release'!D186</f>
        <v>563</v>
      </c>
      <c r="E180">
        <f>'YE release'!E187</f>
        <v>99</v>
      </c>
      <c r="H180" s="13">
        <f t="shared" si="166"/>
        <v>0</v>
      </c>
      <c r="I180">
        <f t="shared" si="167"/>
        <v>0</v>
      </c>
      <c r="J180">
        <f t="shared" si="140"/>
        <v>0</v>
      </c>
      <c r="K180" s="6">
        <f t="shared" si="141"/>
        <v>0</v>
      </c>
      <c r="M180" s="2">
        <f>'rockfish release'!O186</f>
        <v>3102.5311410064778</v>
      </c>
      <c r="N180">
        <f>'rockfish release'!P186</f>
        <v>6796012.9022131283</v>
      </c>
      <c r="Q180" s="13">
        <f t="shared" si="162"/>
        <v>0</v>
      </c>
      <c r="R180" s="14">
        <f t="shared" si="163"/>
        <v>0</v>
      </c>
      <c r="S180">
        <f t="shared" si="142"/>
        <v>0</v>
      </c>
      <c r="T180" s="6">
        <f t="shared" si="143"/>
        <v>0</v>
      </c>
      <c r="V180" s="13">
        <f t="shared" si="164"/>
        <v>0</v>
      </c>
      <c r="W180">
        <f t="shared" si="165"/>
        <v>0</v>
      </c>
      <c r="X180">
        <f t="shared" si="144"/>
        <v>0</v>
      </c>
      <c r="Y180" s="6">
        <f t="shared" si="145"/>
        <v>0</v>
      </c>
    </row>
    <row r="181" spans="1:25" x14ac:dyDescent="0.3">
      <c r="A181" t="str">
        <f>'rockfish release'!A187</f>
        <v>SC</v>
      </c>
      <c r="B181">
        <f>'rockfish release'!B187</f>
        <v>2016</v>
      </c>
      <c r="C181" t="str">
        <f>'rockfish release'!C187</f>
        <v>PWSI</v>
      </c>
      <c r="D181">
        <f>'rockfish release'!D187</f>
        <v>901</v>
      </c>
      <c r="E181">
        <f>'YE release'!E188</f>
        <v>181</v>
      </c>
      <c r="H181" s="13">
        <f t="shared" si="166"/>
        <v>0</v>
      </c>
      <c r="I181">
        <f t="shared" si="167"/>
        <v>0</v>
      </c>
      <c r="J181">
        <f t="shared" si="140"/>
        <v>0</v>
      </c>
      <c r="K181" s="6">
        <f t="shared" si="141"/>
        <v>0</v>
      </c>
      <c r="M181" s="2">
        <f>'rockfish release'!O187</f>
        <v>2899.7016016713092</v>
      </c>
      <c r="N181">
        <f>'rockfish release'!P187</f>
        <v>5851468.8366537988</v>
      </c>
      <c r="Q181" s="13">
        <f t="shared" si="162"/>
        <v>0</v>
      </c>
      <c r="R181" s="14">
        <f t="shared" si="163"/>
        <v>0</v>
      </c>
      <c r="S181">
        <f t="shared" si="142"/>
        <v>0</v>
      </c>
      <c r="T181" s="6">
        <f t="shared" si="143"/>
        <v>0</v>
      </c>
      <c r="V181" s="13">
        <f t="shared" si="164"/>
        <v>0</v>
      </c>
      <c r="W181">
        <f t="shared" si="165"/>
        <v>0</v>
      </c>
      <c r="X181">
        <f t="shared" si="144"/>
        <v>0</v>
      </c>
      <c r="Y181" s="6">
        <f t="shared" si="145"/>
        <v>0</v>
      </c>
    </row>
    <row r="182" spans="1:25" x14ac:dyDescent="0.3">
      <c r="A182" t="str">
        <f>'rockfish release'!A188</f>
        <v>SC</v>
      </c>
      <c r="B182">
        <f>'rockfish release'!B188</f>
        <v>2017</v>
      </c>
      <c r="C182" t="str">
        <f>'rockfish release'!C188</f>
        <v>PWSI</v>
      </c>
      <c r="D182">
        <f>'rockfish release'!D188</f>
        <v>841</v>
      </c>
      <c r="E182">
        <f>'YE release'!E189</f>
        <v>252</v>
      </c>
      <c r="H182" s="13">
        <f t="shared" si="166"/>
        <v>0</v>
      </c>
      <c r="I182">
        <f t="shared" si="167"/>
        <v>0</v>
      </c>
      <c r="J182">
        <f t="shared" si="140"/>
        <v>0</v>
      </c>
      <c r="K182" s="6">
        <f t="shared" si="141"/>
        <v>0</v>
      </c>
      <c r="M182" s="2">
        <f>'rockfish release'!O188</f>
        <v>2812.9211037699188</v>
      </c>
      <c r="N182">
        <f>'rockfish release'!P188</f>
        <v>4853912.4305809811</v>
      </c>
      <c r="Q182" s="13">
        <f t="shared" si="162"/>
        <v>0</v>
      </c>
      <c r="R182" s="14">
        <f t="shared" si="163"/>
        <v>0</v>
      </c>
      <c r="S182">
        <f t="shared" si="142"/>
        <v>0</v>
      </c>
      <c r="T182" s="6">
        <f t="shared" si="143"/>
        <v>0</v>
      </c>
      <c r="V182" s="13">
        <f t="shared" si="164"/>
        <v>0</v>
      </c>
      <c r="W182">
        <f t="shared" si="165"/>
        <v>0</v>
      </c>
      <c r="X182">
        <f t="shared" si="144"/>
        <v>0</v>
      </c>
      <c r="Y182" s="6">
        <f t="shared" si="145"/>
        <v>0</v>
      </c>
    </row>
    <row r="183" spans="1:25" x14ac:dyDescent="0.3">
      <c r="A183" t="str">
        <f>'rockfish release'!A189</f>
        <v>SC</v>
      </c>
      <c r="B183">
        <f>'rockfish release'!B189</f>
        <v>2018</v>
      </c>
      <c r="C183" t="str">
        <f>'rockfish release'!C189</f>
        <v>PWSI</v>
      </c>
      <c r="D183">
        <f>'rockfish release'!D189</f>
        <v>723</v>
      </c>
      <c r="E183">
        <f>'YE release'!E190</f>
        <v>359</v>
      </c>
      <c r="H183" s="13">
        <f t="shared" si="166"/>
        <v>0</v>
      </c>
      <c r="I183">
        <f t="shared" si="167"/>
        <v>0</v>
      </c>
      <c r="J183">
        <f t="shared" si="140"/>
        <v>0</v>
      </c>
      <c r="K183" s="6">
        <f t="shared" si="141"/>
        <v>0</v>
      </c>
      <c r="M183" s="2">
        <f>'rockfish release'!O189</f>
        <v>3495.8118195956449</v>
      </c>
      <c r="N183">
        <f>'rockfish release'!P189</f>
        <v>14276073.668736275</v>
      </c>
      <c r="Q183" s="13">
        <f t="shared" si="162"/>
        <v>0</v>
      </c>
      <c r="R183" s="14">
        <f t="shared" si="163"/>
        <v>0</v>
      </c>
      <c r="S183">
        <f t="shared" si="142"/>
        <v>0</v>
      </c>
      <c r="T183" s="6">
        <f t="shared" si="143"/>
        <v>0</v>
      </c>
      <c r="V183" s="13">
        <f t="shared" si="164"/>
        <v>0</v>
      </c>
      <c r="W183">
        <f t="shared" si="165"/>
        <v>0</v>
      </c>
      <c r="X183">
        <f t="shared" si="144"/>
        <v>0</v>
      </c>
      <c r="Y183" s="6">
        <f t="shared" si="145"/>
        <v>0</v>
      </c>
    </row>
    <row r="184" spans="1:25" x14ac:dyDescent="0.3">
      <c r="A184" t="str">
        <f>'rockfish release'!A190</f>
        <v>SC</v>
      </c>
      <c r="B184">
        <f>'rockfish release'!B190</f>
        <v>2019</v>
      </c>
      <c r="C184" t="str">
        <f>'rockfish release'!C190</f>
        <v>PWSI</v>
      </c>
      <c r="D184">
        <f>'rockfish release'!D190</f>
        <v>936</v>
      </c>
      <c r="E184">
        <f>'YE release'!E191</f>
        <v>492</v>
      </c>
      <c r="H184" s="13">
        <f t="shared" ref="H184:H186" si="168">E184*F184</f>
        <v>0</v>
      </c>
      <c r="I184">
        <f t="shared" ref="I184:I186" si="169">(E184^2)*G184</f>
        <v>0</v>
      </c>
      <c r="J184">
        <f t="shared" ref="J184:J186" si="170">SQRT(I184)</f>
        <v>0</v>
      </c>
      <c r="K184" s="6">
        <f t="shared" ref="K184:K186" si="171">(1.96*J184)</f>
        <v>0</v>
      </c>
      <c r="M184" s="2">
        <f>'rockfish release'!O190</f>
        <v>6636.2709251101323</v>
      </c>
      <c r="N184">
        <f>'rockfish release'!P190</f>
        <v>17989742.939178169</v>
      </c>
      <c r="Q184" s="13">
        <f t="shared" ref="Q184:Q186" si="172">M184*O184</f>
        <v>0</v>
      </c>
      <c r="R184" s="14">
        <f t="shared" ref="R184:R186" si="173">(M184^2)*P184+(O184^2)*N184-(P184*N184)</f>
        <v>0</v>
      </c>
      <c r="S184">
        <f t="shared" ref="S184:S186" si="174">SQRT(R184)</f>
        <v>0</v>
      </c>
      <c r="T184" s="6">
        <f t="shared" ref="T184:T186" si="175">(1.96*S184)</f>
        <v>0</v>
      </c>
      <c r="V184" s="13">
        <f t="shared" ref="V184:V186" si="176">Q184+H184</f>
        <v>0</v>
      </c>
      <c r="W184">
        <f t="shared" ref="W184:W186" si="177">R184+I184</f>
        <v>0</v>
      </c>
      <c r="X184">
        <f t="shared" ref="X184:X186" si="178">SQRT(W184)</f>
        <v>0</v>
      </c>
      <c r="Y184" s="6">
        <f t="shared" ref="Y184:Y186" si="179">(1.96*X184)</f>
        <v>0</v>
      </c>
    </row>
    <row r="185" spans="1:25" x14ac:dyDescent="0.3">
      <c r="A185" t="str">
        <f>'rockfish release'!A191</f>
        <v>SC</v>
      </c>
      <c r="B185">
        <f>'rockfish release'!B191</f>
        <v>2020</v>
      </c>
      <c r="C185" t="str">
        <f>'rockfish release'!C191</f>
        <v>PWSI</v>
      </c>
      <c r="D185">
        <f>'rockfish release'!D191</f>
        <v>375</v>
      </c>
      <c r="E185">
        <f>'YE release'!E192</f>
        <v>234</v>
      </c>
      <c r="H185" s="13">
        <f t="shared" si="168"/>
        <v>0</v>
      </c>
      <c r="I185">
        <f t="shared" si="169"/>
        <v>0</v>
      </c>
      <c r="J185">
        <f t="shared" si="170"/>
        <v>0</v>
      </c>
      <c r="K185" s="6">
        <f t="shared" si="171"/>
        <v>0</v>
      </c>
      <c r="M185" s="2">
        <f>'rockfish release'!O191</f>
        <v>2763.459335624284</v>
      </c>
      <c r="N185">
        <f>'rockfish release'!P191</f>
        <v>3878494.5087183858</v>
      </c>
      <c r="Q185" s="13">
        <f t="shared" si="172"/>
        <v>0</v>
      </c>
      <c r="R185" s="14">
        <f t="shared" si="173"/>
        <v>0</v>
      </c>
      <c r="S185">
        <f t="shared" si="174"/>
        <v>0</v>
      </c>
      <c r="T185" s="6">
        <f t="shared" si="175"/>
        <v>0</v>
      </c>
      <c r="V185" s="13">
        <f t="shared" si="176"/>
        <v>0</v>
      </c>
      <c r="W185">
        <f t="shared" si="177"/>
        <v>0</v>
      </c>
      <c r="X185">
        <f t="shared" si="178"/>
        <v>0</v>
      </c>
      <c r="Y185" s="6">
        <f t="shared" si="179"/>
        <v>0</v>
      </c>
    </row>
    <row r="186" spans="1:25" x14ac:dyDescent="0.3">
      <c r="A186" t="str">
        <f>'rockfish release'!A192</f>
        <v>SC</v>
      </c>
      <c r="B186">
        <f>'rockfish release'!B192</f>
        <v>2021</v>
      </c>
      <c r="C186" t="str">
        <f>'rockfish release'!C192</f>
        <v>PWSI</v>
      </c>
      <c r="D186">
        <f>'rockfish release'!D192</f>
        <v>712</v>
      </c>
      <c r="E186">
        <f>'YE release'!E193</f>
        <v>390</v>
      </c>
      <c r="H186" s="13">
        <f t="shared" si="168"/>
        <v>0</v>
      </c>
      <c r="I186">
        <f t="shared" si="169"/>
        <v>0</v>
      </c>
      <c r="J186">
        <f t="shared" si="170"/>
        <v>0</v>
      </c>
      <c r="K186" s="6">
        <f t="shared" si="171"/>
        <v>0</v>
      </c>
      <c r="M186" s="2">
        <f>'rockfish release'!O192</f>
        <v>2375.2883031301485</v>
      </c>
      <c r="N186">
        <f>'rockfish release'!P192</f>
        <v>2735926.7050454784</v>
      </c>
      <c r="Q186" s="13">
        <f t="shared" si="172"/>
        <v>0</v>
      </c>
      <c r="R186" s="14">
        <f t="shared" si="173"/>
        <v>0</v>
      </c>
      <c r="S186">
        <f t="shared" si="174"/>
        <v>0</v>
      </c>
      <c r="T186" s="6">
        <f t="shared" si="175"/>
        <v>0</v>
      </c>
      <c r="V186" s="13">
        <f t="shared" si="176"/>
        <v>0</v>
      </c>
      <c r="W186">
        <f t="shared" si="177"/>
        <v>0</v>
      </c>
      <c r="X186">
        <f t="shared" si="178"/>
        <v>0</v>
      </c>
      <c r="Y186" s="6">
        <f t="shared" si="179"/>
        <v>0</v>
      </c>
    </row>
    <row r="187" spans="1:25" x14ac:dyDescent="0.3">
      <c r="A187" t="str">
        <f>'rockfish release'!A194</f>
        <v>SC</v>
      </c>
      <c r="B187">
        <f>'rockfish release'!B194</f>
        <v>1999</v>
      </c>
      <c r="C187" t="str">
        <f>'rockfish release'!C194</f>
        <v>PWSO</v>
      </c>
      <c r="D187">
        <f>'rockfish release'!D194</f>
        <v>748</v>
      </c>
      <c r="E187">
        <f>'YE release'!E195</f>
        <v>59</v>
      </c>
      <c r="H187" s="13">
        <f t="shared" ref="H187:H193" si="180">E187*F187</f>
        <v>0</v>
      </c>
      <c r="I187">
        <f t="shared" ref="I187:I193" si="181">(E187^2)*G187</f>
        <v>0</v>
      </c>
      <c r="J187">
        <f t="shared" si="140"/>
        <v>0</v>
      </c>
      <c r="K187" s="6">
        <f t="shared" si="141"/>
        <v>0</v>
      </c>
      <c r="M187" s="2">
        <f>'rockfish release'!O194</f>
        <v>392.78817509006421</v>
      </c>
      <c r="N187">
        <f>'rockfish release'!P194</f>
        <v>125537.22938732163</v>
      </c>
      <c r="O187" s="29"/>
      <c r="P187" s="29"/>
      <c r="Q187" s="13">
        <f t="shared" ref="Q187:Q206" si="182">M187*O187</f>
        <v>0</v>
      </c>
      <c r="R187" s="14">
        <f t="shared" ref="R187:R206" si="183">(M187^2)*P187+(O187^2)*N187-(P187*N187)</f>
        <v>0</v>
      </c>
      <c r="S187">
        <f t="shared" si="142"/>
        <v>0</v>
      </c>
      <c r="T187" s="6">
        <f t="shared" si="143"/>
        <v>0</v>
      </c>
      <c r="V187" s="13">
        <f t="shared" ref="V187:V206" si="184">Q187+H187</f>
        <v>0</v>
      </c>
      <c r="W187">
        <f t="shared" ref="W187:W206" si="185">R187+I187</f>
        <v>0</v>
      </c>
      <c r="X187">
        <f t="shared" si="144"/>
        <v>0</v>
      </c>
      <c r="Y187" s="6">
        <f t="shared" si="145"/>
        <v>0</v>
      </c>
    </row>
    <row r="188" spans="1:25" x14ac:dyDescent="0.3">
      <c r="A188" t="str">
        <f>'rockfish release'!A195</f>
        <v>SC</v>
      </c>
      <c r="B188">
        <f>'rockfish release'!B195</f>
        <v>2000</v>
      </c>
      <c r="C188" t="str">
        <f>'rockfish release'!C195</f>
        <v>PWSO</v>
      </c>
      <c r="D188">
        <f>'rockfish release'!D195</f>
        <v>1756</v>
      </c>
      <c r="E188">
        <f>'YE release'!E196</f>
        <v>86</v>
      </c>
      <c r="H188" s="13">
        <f t="shared" si="180"/>
        <v>0</v>
      </c>
      <c r="I188">
        <f t="shared" si="181"/>
        <v>0</v>
      </c>
      <c r="J188">
        <f t="shared" si="140"/>
        <v>0</v>
      </c>
      <c r="K188" s="6">
        <f t="shared" si="141"/>
        <v>0</v>
      </c>
      <c r="M188" s="2">
        <f>'rockfish release'!O195</f>
        <v>922.10699927560518</v>
      </c>
      <c r="N188">
        <f>'rockfish release'!P195</f>
        <v>691860.23005387664</v>
      </c>
      <c r="O188" s="29"/>
      <c r="P188" s="29"/>
      <c r="Q188" s="13">
        <f t="shared" si="182"/>
        <v>0</v>
      </c>
      <c r="R188" s="14">
        <f t="shared" si="183"/>
        <v>0</v>
      </c>
      <c r="S188">
        <f t="shared" si="142"/>
        <v>0</v>
      </c>
      <c r="T188" s="6">
        <f t="shared" si="143"/>
        <v>0</v>
      </c>
      <c r="V188" s="13">
        <f t="shared" si="184"/>
        <v>0</v>
      </c>
      <c r="W188">
        <f t="shared" si="185"/>
        <v>0</v>
      </c>
      <c r="X188">
        <f t="shared" si="144"/>
        <v>0</v>
      </c>
      <c r="Y188" s="6">
        <f t="shared" si="145"/>
        <v>0</v>
      </c>
    </row>
    <row r="189" spans="1:25" x14ac:dyDescent="0.3">
      <c r="A189" t="str">
        <f>'rockfish release'!A196</f>
        <v>SC</v>
      </c>
      <c r="B189">
        <f>'rockfish release'!B196</f>
        <v>2001</v>
      </c>
      <c r="C189" t="str">
        <f>'rockfish release'!C196</f>
        <v>PWSO</v>
      </c>
      <c r="D189">
        <f>'rockfish release'!D196</f>
        <v>1756</v>
      </c>
      <c r="E189">
        <f>'YE release'!E197</f>
        <v>94</v>
      </c>
      <c r="H189" s="13">
        <f t="shared" si="180"/>
        <v>0</v>
      </c>
      <c r="I189">
        <f t="shared" si="181"/>
        <v>0</v>
      </c>
      <c r="J189">
        <f t="shared" si="140"/>
        <v>0</v>
      </c>
      <c r="K189" s="6">
        <f t="shared" si="141"/>
        <v>0</v>
      </c>
      <c r="M189" s="2">
        <f>'rockfish release'!O196</f>
        <v>922.10699927560518</v>
      </c>
      <c r="N189">
        <f>'rockfish release'!P196</f>
        <v>691860.23005387664</v>
      </c>
      <c r="Q189" s="13">
        <f t="shared" si="182"/>
        <v>0</v>
      </c>
      <c r="R189" s="14">
        <f t="shared" si="183"/>
        <v>0</v>
      </c>
      <c r="S189">
        <f t="shared" si="142"/>
        <v>0</v>
      </c>
      <c r="T189" s="6">
        <f t="shared" si="143"/>
        <v>0</v>
      </c>
      <c r="V189" s="13">
        <f t="shared" si="184"/>
        <v>0</v>
      </c>
      <c r="W189">
        <f t="shared" si="185"/>
        <v>0</v>
      </c>
      <c r="X189">
        <f t="shared" si="144"/>
        <v>0</v>
      </c>
      <c r="Y189" s="6">
        <f t="shared" si="145"/>
        <v>0</v>
      </c>
    </row>
    <row r="190" spans="1:25" x14ac:dyDescent="0.3">
      <c r="A190" t="str">
        <f>'rockfish release'!A197</f>
        <v>SC</v>
      </c>
      <c r="B190">
        <f>'rockfish release'!B197</f>
        <v>2002</v>
      </c>
      <c r="C190" t="str">
        <f>'rockfish release'!C197</f>
        <v>PWSO</v>
      </c>
      <c r="D190">
        <f>'rockfish release'!D197</f>
        <v>1719</v>
      </c>
      <c r="E190">
        <f>'YE release'!E198</f>
        <v>176</v>
      </c>
      <c r="H190" s="13">
        <f t="shared" si="180"/>
        <v>0</v>
      </c>
      <c r="I190">
        <f t="shared" si="181"/>
        <v>0</v>
      </c>
      <c r="J190">
        <f t="shared" si="140"/>
        <v>0</v>
      </c>
      <c r="K190" s="6">
        <f t="shared" si="141"/>
        <v>0</v>
      </c>
      <c r="M190" s="2">
        <f>'rockfish release'!O197</f>
        <v>902.67763767355655</v>
      </c>
      <c r="N190">
        <f>'rockfish release'!P197</f>
        <v>663011.55467626557</v>
      </c>
      <c r="O190" s="29"/>
      <c r="P190" s="29"/>
      <c r="Q190" s="13">
        <f t="shared" si="182"/>
        <v>0</v>
      </c>
      <c r="R190" s="14">
        <f t="shared" si="183"/>
        <v>0</v>
      </c>
      <c r="S190">
        <f t="shared" si="142"/>
        <v>0</v>
      </c>
      <c r="T190" s="6">
        <f t="shared" si="143"/>
        <v>0</v>
      </c>
      <c r="V190" s="13">
        <f t="shared" si="184"/>
        <v>0</v>
      </c>
      <c r="W190">
        <f t="shared" si="185"/>
        <v>0</v>
      </c>
      <c r="X190">
        <f t="shared" si="144"/>
        <v>0</v>
      </c>
      <c r="Y190" s="6">
        <f t="shared" si="145"/>
        <v>0</v>
      </c>
    </row>
    <row r="191" spans="1:25" x14ac:dyDescent="0.3">
      <c r="A191" t="str">
        <f>'rockfish release'!A198</f>
        <v>SC</v>
      </c>
      <c r="B191">
        <f>'rockfish release'!B198</f>
        <v>2003</v>
      </c>
      <c r="C191" t="str">
        <f>'rockfish release'!C198</f>
        <v>PWSO</v>
      </c>
      <c r="D191">
        <f>'rockfish release'!D198</f>
        <v>1548</v>
      </c>
      <c r="E191">
        <f>'YE release'!E199</f>
        <v>176</v>
      </c>
      <c r="H191" s="13">
        <f t="shared" si="180"/>
        <v>0</v>
      </c>
      <c r="I191">
        <f t="shared" si="181"/>
        <v>0</v>
      </c>
      <c r="J191">
        <f t="shared" si="140"/>
        <v>0</v>
      </c>
      <c r="K191" s="6">
        <f t="shared" si="141"/>
        <v>0</v>
      </c>
      <c r="M191" s="2">
        <f>'rockfish release'!O198</f>
        <v>812.88247999922396</v>
      </c>
      <c r="N191">
        <f>'rockfish release'!P198</f>
        <v>537664.36867253203</v>
      </c>
      <c r="Q191" s="13">
        <f t="shared" si="182"/>
        <v>0</v>
      </c>
      <c r="R191" s="14">
        <f t="shared" si="183"/>
        <v>0</v>
      </c>
      <c r="S191">
        <f t="shared" si="142"/>
        <v>0</v>
      </c>
      <c r="T191" s="6">
        <f t="shared" si="143"/>
        <v>0</v>
      </c>
      <c r="V191" s="13">
        <f t="shared" si="184"/>
        <v>0</v>
      </c>
      <c r="W191">
        <f t="shared" si="185"/>
        <v>0</v>
      </c>
      <c r="X191">
        <f t="shared" si="144"/>
        <v>0</v>
      </c>
      <c r="Y191" s="6">
        <f t="shared" si="145"/>
        <v>0</v>
      </c>
    </row>
    <row r="192" spans="1:25" x14ac:dyDescent="0.3">
      <c r="A192" t="str">
        <f>'rockfish release'!A199</f>
        <v>SC</v>
      </c>
      <c r="B192">
        <f>'rockfish release'!B199</f>
        <v>2004</v>
      </c>
      <c r="C192" t="str">
        <f>'rockfish release'!C199</f>
        <v>PWSO</v>
      </c>
      <c r="D192">
        <f>'rockfish release'!D199</f>
        <v>1830</v>
      </c>
      <c r="E192">
        <f>'YE release'!E200</f>
        <v>168</v>
      </c>
      <c r="H192" s="13">
        <f t="shared" si="180"/>
        <v>0</v>
      </c>
      <c r="I192">
        <f t="shared" si="181"/>
        <v>0</v>
      </c>
      <c r="J192">
        <f t="shared" si="140"/>
        <v>0</v>
      </c>
      <c r="K192" s="6">
        <f t="shared" si="141"/>
        <v>0</v>
      </c>
      <c r="M192" s="2">
        <f>'rockfish release'!O199</f>
        <v>960.96572247970244</v>
      </c>
      <c r="N192">
        <f>'rockfish release'!P199</f>
        <v>751400.57532243093</v>
      </c>
      <c r="Q192" s="13">
        <f t="shared" si="182"/>
        <v>0</v>
      </c>
      <c r="R192" s="14">
        <f t="shared" si="183"/>
        <v>0</v>
      </c>
      <c r="S192">
        <f t="shared" si="142"/>
        <v>0</v>
      </c>
      <c r="T192" s="6">
        <f t="shared" si="143"/>
        <v>0</v>
      </c>
      <c r="V192" s="13">
        <f t="shared" si="184"/>
        <v>0</v>
      </c>
      <c r="W192">
        <f t="shared" si="185"/>
        <v>0</v>
      </c>
      <c r="X192">
        <f t="shared" si="144"/>
        <v>0</v>
      </c>
      <c r="Y192" s="6">
        <f t="shared" si="145"/>
        <v>0</v>
      </c>
    </row>
    <row r="193" spans="1:25" x14ac:dyDescent="0.3">
      <c r="A193" t="str">
        <f>'rockfish release'!A200</f>
        <v>SC</v>
      </c>
      <c r="B193">
        <f>'rockfish release'!B200</f>
        <v>2005</v>
      </c>
      <c r="C193" t="str">
        <f>'rockfish release'!C200</f>
        <v>PWSO</v>
      </c>
      <c r="D193">
        <f>'rockfish release'!D200</f>
        <v>1432</v>
      </c>
      <c r="E193">
        <f>'YE release'!E201</f>
        <v>103</v>
      </c>
      <c r="H193" s="13">
        <f t="shared" si="180"/>
        <v>0</v>
      </c>
      <c r="I193">
        <f t="shared" si="181"/>
        <v>0</v>
      </c>
      <c r="J193">
        <f t="shared" si="140"/>
        <v>0</v>
      </c>
      <c r="K193" s="6">
        <f t="shared" si="141"/>
        <v>0</v>
      </c>
      <c r="M193" s="2">
        <f>'rockfish release'!O200</f>
        <v>751.96880578739592</v>
      </c>
      <c r="N193">
        <f>'rockfish release'!P200</f>
        <v>460103.33344381273</v>
      </c>
      <c r="Q193" s="13">
        <f t="shared" si="182"/>
        <v>0</v>
      </c>
      <c r="R193" s="14">
        <f t="shared" si="183"/>
        <v>0</v>
      </c>
      <c r="S193">
        <f t="shared" si="142"/>
        <v>0</v>
      </c>
      <c r="T193" s="6">
        <f t="shared" si="143"/>
        <v>0</v>
      </c>
      <c r="V193" s="13">
        <f t="shared" si="184"/>
        <v>0</v>
      </c>
      <c r="W193">
        <f t="shared" si="185"/>
        <v>0</v>
      </c>
      <c r="X193">
        <f t="shared" si="144"/>
        <v>0</v>
      </c>
      <c r="Y193" s="6">
        <f t="shared" si="145"/>
        <v>0</v>
      </c>
    </row>
    <row r="194" spans="1:25" x14ac:dyDescent="0.3">
      <c r="A194" t="str">
        <f>'rockfish release'!A201</f>
        <v>SC</v>
      </c>
      <c r="B194">
        <f>'rockfish release'!B201</f>
        <v>2006</v>
      </c>
      <c r="C194" t="str">
        <f>'rockfish release'!C201</f>
        <v>PWSO</v>
      </c>
      <c r="D194">
        <f>'rockfish release'!D201</f>
        <v>1336</v>
      </c>
      <c r="E194">
        <f>'YE release'!E202</f>
        <v>213</v>
      </c>
      <c r="H194" s="13">
        <f t="shared" ref="H194:H206" si="186">E194*F194</f>
        <v>0</v>
      </c>
      <c r="I194">
        <f t="shared" ref="I194:I206" si="187">(E194^2)*G194</f>
        <v>0</v>
      </c>
      <c r="J194">
        <f t="shared" si="140"/>
        <v>0</v>
      </c>
      <c r="K194" s="6">
        <f t="shared" si="141"/>
        <v>0</v>
      </c>
      <c r="M194" s="2">
        <f>'rockfish release'!O201</f>
        <v>701.55748919829648</v>
      </c>
      <c r="N194">
        <f>'rockfish release'!P201</f>
        <v>400481.31663850986</v>
      </c>
      <c r="O194" s="29"/>
      <c r="P194" s="29"/>
      <c r="Q194" s="13">
        <f t="shared" si="182"/>
        <v>0</v>
      </c>
      <c r="R194" s="14">
        <f t="shared" si="183"/>
        <v>0</v>
      </c>
      <c r="S194">
        <f t="shared" si="142"/>
        <v>0</v>
      </c>
      <c r="T194" s="6">
        <f t="shared" si="143"/>
        <v>0</v>
      </c>
      <c r="V194" s="13">
        <f t="shared" si="184"/>
        <v>0</v>
      </c>
      <c r="W194">
        <f t="shared" si="185"/>
        <v>0</v>
      </c>
      <c r="X194">
        <f t="shared" si="144"/>
        <v>0</v>
      </c>
      <c r="Y194" s="6">
        <f t="shared" si="145"/>
        <v>0</v>
      </c>
    </row>
    <row r="195" spans="1:25" x14ac:dyDescent="0.3">
      <c r="A195" t="str">
        <f>'rockfish release'!A202</f>
        <v>SC</v>
      </c>
      <c r="B195">
        <f>'rockfish release'!B202</f>
        <v>2007</v>
      </c>
      <c r="C195" t="str">
        <f>'rockfish release'!C202</f>
        <v>PWSO</v>
      </c>
      <c r="D195">
        <f>'rockfish release'!D202</f>
        <v>925</v>
      </c>
      <c r="E195">
        <f>'YE release'!E203</f>
        <v>247</v>
      </c>
      <c r="H195" s="13">
        <f t="shared" si="186"/>
        <v>0</v>
      </c>
      <c r="I195">
        <f t="shared" si="187"/>
        <v>0</v>
      </c>
      <c r="J195">
        <f t="shared" si="140"/>
        <v>0</v>
      </c>
      <c r="K195" s="6">
        <f t="shared" si="141"/>
        <v>0</v>
      </c>
      <c r="M195" s="2">
        <f>'rockfish release'!O202</f>
        <v>485.73404005121574</v>
      </c>
      <c r="N195">
        <f>'rockfish release'!P202</f>
        <v>191978.59513877839</v>
      </c>
      <c r="O195" s="29"/>
      <c r="P195" s="29"/>
      <c r="Q195" s="13">
        <f t="shared" si="182"/>
        <v>0</v>
      </c>
      <c r="R195" s="14">
        <f t="shared" si="183"/>
        <v>0</v>
      </c>
      <c r="S195">
        <f t="shared" si="142"/>
        <v>0</v>
      </c>
      <c r="T195" s="6">
        <f t="shared" si="143"/>
        <v>0</v>
      </c>
      <c r="V195" s="13">
        <f t="shared" si="184"/>
        <v>0</v>
      </c>
      <c r="W195">
        <f t="shared" si="185"/>
        <v>0</v>
      </c>
      <c r="X195">
        <f t="shared" si="144"/>
        <v>0</v>
      </c>
      <c r="Y195" s="6">
        <f t="shared" si="145"/>
        <v>0</v>
      </c>
    </row>
    <row r="196" spans="1:25" x14ac:dyDescent="0.3">
      <c r="A196" t="str">
        <f>'rockfish release'!A203</f>
        <v>SC</v>
      </c>
      <c r="B196">
        <f>'rockfish release'!B203</f>
        <v>2008</v>
      </c>
      <c r="C196" t="str">
        <f>'rockfish release'!C203</f>
        <v>PWSO</v>
      </c>
      <c r="D196">
        <f>'rockfish release'!D203</f>
        <v>962</v>
      </c>
      <c r="E196">
        <f>'YE release'!E204</f>
        <v>225</v>
      </c>
      <c r="H196" s="13">
        <f t="shared" si="186"/>
        <v>0</v>
      </c>
      <c r="I196">
        <f t="shared" si="187"/>
        <v>0</v>
      </c>
      <c r="J196">
        <f t="shared" si="140"/>
        <v>0</v>
      </c>
      <c r="K196" s="6">
        <f t="shared" si="141"/>
        <v>0</v>
      </c>
      <c r="M196" s="2">
        <f>'rockfish release'!O203</f>
        <v>505.16340165326437</v>
      </c>
      <c r="N196">
        <f>'rockfish release'!P203</f>
        <v>207644.0485021027</v>
      </c>
      <c r="O196" s="29"/>
      <c r="P196" s="29"/>
      <c r="Q196" s="13">
        <f t="shared" si="182"/>
        <v>0</v>
      </c>
      <c r="R196" s="14">
        <f t="shared" si="183"/>
        <v>0</v>
      </c>
      <c r="S196">
        <f t="shared" si="142"/>
        <v>0</v>
      </c>
      <c r="T196" s="6">
        <f t="shared" si="143"/>
        <v>0</v>
      </c>
      <c r="V196" s="13">
        <f t="shared" si="184"/>
        <v>0</v>
      </c>
      <c r="W196">
        <f t="shared" si="185"/>
        <v>0</v>
      </c>
      <c r="X196">
        <f t="shared" si="144"/>
        <v>0</v>
      </c>
      <c r="Y196" s="6">
        <f t="shared" si="145"/>
        <v>0</v>
      </c>
    </row>
    <row r="197" spans="1:25" x14ac:dyDescent="0.3">
      <c r="A197" t="str">
        <f>'rockfish release'!A204</f>
        <v>SC</v>
      </c>
      <c r="B197">
        <f>'rockfish release'!B204</f>
        <v>2009</v>
      </c>
      <c r="C197" t="str">
        <f>'rockfish release'!C204</f>
        <v>PWSO</v>
      </c>
      <c r="D197">
        <f>'rockfish release'!D204</f>
        <v>1119</v>
      </c>
      <c r="E197">
        <f>'YE release'!E205</f>
        <v>232</v>
      </c>
      <c r="H197" s="13">
        <f t="shared" si="186"/>
        <v>0</v>
      </c>
      <c r="I197">
        <f t="shared" si="187"/>
        <v>0</v>
      </c>
      <c r="J197">
        <f t="shared" si="140"/>
        <v>0</v>
      </c>
      <c r="K197" s="6">
        <f t="shared" si="141"/>
        <v>0</v>
      </c>
      <c r="M197" s="2">
        <f>'rockfish release'!O204</f>
        <v>587.60690899168708</v>
      </c>
      <c r="N197">
        <f>'rockfish release'!P204</f>
        <v>280950.31078751542</v>
      </c>
      <c r="Q197" s="13">
        <f t="shared" si="182"/>
        <v>0</v>
      </c>
      <c r="R197" s="14">
        <f t="shared" si="183"/>
        <v>0</v>
      </c>
      <c r="S197">
        <f t="shared" si="142"/>
        <v>0</v>
      </c>
      <c r="T197" s="6">
        <f t="shared" si="143"/>
        <v>0</v>
      </c>
      <c r="V197" s="13">
        <f t="shared" si="184"/>
        <v>0</v>
      </c>
      <c r="W197">
        <f t="shared" si="185"/>
        <v>0</v>
      </c>
      <c r="X197">
        <f t="shared" si="144"/>
        <v>0</v>
      </c>
      <c r="Y197" s="6">
        <f t="shared" si="145"/>
        <v>0</v>
      </c>
    </row>
    <row r="198" spans="1:25" x14ac:dyDescent="0.3">
      <c r="A198" t="str">
        <f>'rockfish release'!A205</f>
        <v>SC</v>
      </c>
      <c r="B198">
        <f>'rockfish release'!B205</f>
        <v>2010</v>
      </c>
      <c r="C198" t="str">
        <f>'rockfish release'!C205</f>
        <v>PWSO</v>
      </c>
      <c r="D198">
        <f>'rockfish release'!D205</f>
        <v>810</v>
      </c>
      <c r="E198">
        <f>'YE release'!E206</f>
        <v>320</v>
      </c>
      <c r="H198" s="13">
        <f t="shared" si="186"/>
        <v>0</v>
      </c>
      <c r="I198">
        <f t="shared" si="187"/>
        <v>0</v>
      </c>
      <c r="J198">
        <f t="shared" si="140"/>
        <v>0</v>
      </c>
      <c r="K198" s="6">
        <f t="shared" si="141"/>
        <v>0</v>
      </c>
      <c r="M198" s="2">
        <f>'rockfish release'!O205</f>
        <v>425.34548372052404</v>
      </c>
      <c r="N198">
        <f>'rockfish release'!P205</f>
        <v>147210.70126580278</v>
      </c>
      <c r="Q198" s="13">
        <f t="shared" si="182"/>
        <v>0</v>
      </c>
      <c r="R198" s="14">
        <f t="shared" si="183"/>
        <v>0</v>
      </c>
      <c r="S198">
        <f t="shared" si="142"/>
        <v>0</v>
      </c>
      <c r="T198" s="6">
        <f t="shared" si="143"/>
        <v>0</v>
      </c>
      <c r="V198" s="13">
        <f t="shared" si="184"/>
        <v>0</v>
      </c>
      <c r="W198">
        <f t="shared" si="185"/>
        <v>0</v>
      </c>
      <c r="X198">
        <f t="shared" si="144"/>
        <v>0</v>
      </c>
      <c r="Y198" s="6">
        <f t="shared" si="145"/>
        <v>0</v>
      </c>
    </row>
    <row r="199" spans="1:25" x14ac:dyDescent="0.3">
      <c r="A199" t="str">
        <f>'rockfish release'!A206</f>
        <v>SC</v>
      </c>
      <c r="B199">
        <f>'rockfish release'!B206</f>
        <v>2011</v>
      </c>
      <c r="C199" t="str">
        <f>'rockfish release'!C206</f>
        <v>PWSO</v>
      </c>
      <c r="D199">
        <f>'rockfish release'!D206</f>
        <v>594</v>
      </c>
      <c r="E199">
        <f>'YE release'!E207</f>
        <v>185</v>
      </c>
      <c r="H199" s="13">
        <f t="shared" si="186"/>
        <v>0</v>
      </c>
      <c r="I199">
        <f t="shared" si="187"/>
        <v>0</v>
      </c>
      <c r="J199">
        <f t="shared" si="140"/>
        <v>0</v>
      </c>
      <c r="K199" s="6">
        <f t="shared" si="141"/>
        <v>0</v>
      </c>
      <c r="M199" s="2">
        <f>'rockfish release'!O206</f>
        <v>725.36287845546281</v>
      </c>
      <c r="N199">
        <f>'rockfish release'!P206</f>
        <v>641484.02636759693</v>
      </c>
      <c r="Q199" s="13">
        <f t="shared" si="182"/>
        <v>0</v>
      </c>
      <c r="R199" s="14">
        <f t="shared" si="183"/>
        <v>0</v>
      </c>
      <c r="S199">
        <f t="shared" si="142"/>
        <v>0</v>
      </c>
      <c r="T199" s="6">
        <f t="shared" si="143"/>
        <v>0</v>
      </c>
      <c r="V199" s="13">
        <f t="shared" si="184"/>
        <v>0</v>
      </c>
      <c r="W199">
        <f t="shared" si="185"/>
        <v>0</v>
      </c>
      <c r="X199">
        <f t="shared" si="144"/>
        <v>0</v>
      </c>
      <c r="Y199" s="6">
        <f t="shared" si="145"/>
        <v>0</v>
      </c>
    </row>
    <row r="200" spans="1:25" x14ac:dyDescent="0.3">
      <c r="A200" t="str">
        <f>'rockfish release'!A207</f>
        <v>SC</v>
      </c>
      <c r="B200">
        <f>'rockfish release'!B207</f>
        <v>2012</v>
      </c>
      <c r="C200" t="str">
        <f>'rockfish release'!C207</f>
        <v>PWSO</v>
      </c>
      <c r="D200">
        <f>'rockfish release'!D207</f>
        <v>621</v>
      </c>
      <c r="E200">
        <f>'YE release'!E208</f>
        <v>119</v>
      </c>
      <c r="H200" s="13">
        <f t="shared" si="186"/>
        <v>0</v>
      </c>
      <c r="I200">
        <f t="shared" si="187"/>
        <v>0</v>
      </c>
      <c r="J200">
        <f t="shared" si="140"/>
        <v>0</v>
      </c>
      <c r="K200" s="6">
        <f t="shared" si="141"/>
        <v>0</v>
      </c>
      <c r="M200" s="2">
        <f>'rockfish release'!O207</f>
        <v>210.93639344262306</v>
      </c>
      <c r="N200">
        <f>'rockfish release'!P207</f>
        <v>52355.262563031181</v>
      </c>
      <c r="Q200" s="13">
        <f t="shared" si="182"/>
        <v>0</v>
      </c>
      <c r="R200" s="14">
        <f t="shared" si="183"/>
        <v>0</v>
      </c>
      <c r="S200">
        <f t="shared" si="142"/>
        <v>0</v>
      </c>
      <c r="T200" s="6">
        <f t="shared" si="143"/>
        <v>0</v>
      </c>
      <c r="V200" s="13">
        <f t="shared" si="184"/>
        <v>0</v>
      </c>
      <c r="W200">
        <f t="shared" si="185"/>
        <v>0</v>
      </c>
      <c r="X200">
        <f t="shared" si="144"/>
        <v>0</v>
      </c>
      <c r="Y200" s="6">
        <f t="shared" si="145"/>
        <v>0</v>
      </c>
    </row>
    <row r="201" spans="1:25" x14ac:dyDescent="0.3">
      <c r="A201" t="str">
        <f>'rockfish release'!A208</f>
        <v>SC</v>
      </c>
      <c r="B201">
        <f>'rockfish release'!B208</f>
        <v>2013</v>
      </c>
      <c r="C201" t="str">
        <f>'rockfish release'!C208</f>
        <v>PWSO</v>
      </c>
      <c r="D201">
        <f>'rockfish release'!D208</f>
        <v>604</v>
      </c>
      <c r="E201">
        <f>'YE release'!E209</f>
        <v>184</v>
      </c>
      <c r="H201" s="13">
        <f t="shared" si="186"/>
        <v>0</v>
      </c>
      <c r="I201">
        <f t="shared" si="187"/>
        <v>0</v>
      </c>
      <c r="J201">
        <f t="shared" si="140"/>
        <v>0</v>
      </c>
      <c r="K201" s="6">
        <f t="shared" si="141"/>
        <v>0</v>
      </c>
      <c r="M201" s="2">
        <f>'rockfish release'!O208</f>
        <v>774.18622696411239</v>
      </c>
      <c r="N201">
        <f>'rockfish release'!P208</f>
        <v>1012819.9447599896</v>
      </c>
      <c r="Q201" s="13">
        <f t="shared" si="182"/>
        <v>0</v>
      </c>
      <c r="R201" s="14">
        <f t="shared" si="183"/>
        <v>0</v>
      </c>
      <c r="S201">
        <f t="shared" si="142"/>
        <v>0</v>
      </c>
      <c r="T201" s="6">
        <f t="shared" si="143"/>
        <v>0</v>
      </c>
      <c r="V201" s="13">
        <f t="shared" si="184"/>
        <v>0</v>
      </c>
      <c r="W201">
        <f t="shared" si="185"/>
        <v>0</v>
      </c>
      <c r="X201">
        <f t="shared" si="144"/>
        <v>0</v>
      </c>
      <c r="Y201" s="6">
        <f t="shared" si="145"/>
        <v>0</v>
      </c>
    </row>
    <row r="202" spans="1:25" x14ac:dyDescent="0.3">
      <c r="A202" t="str">
        <f>'rockfish release'!A209</f>
        <v>SC</v>
      </c>
      <c r="B202">
        <f>'rockfish release'!B209</f>
        <v>2014</v>
      </c>
      <c r="C202" t="str">
        <f>'rockfish release'!C209</f>
        <v>PWSO</v>
      </c>
      <c r="D202">
        <f>'rockfish release'!D209</f>
        <v>794</v>
      </c>
      <c r="E202">
        <f>'YE release'!E210</f>
        <v>306</v>
      </c>
      <c r="H202" s="13">
        <f t="shared" si="186"/>
        <v>0</v>
      </c>
      <c r="I202">
        <f t="shared" si="187"/>
        <v>0</v>
      </c>
      <c r="J202">
        <f t="shared" si="140"/>
        <v>0</v>
      </c>
      <c r="K202" s="6">
        <f t="shared" si="141"/>
        <v>0</v>
      </c>
      <c r="M202" s="2">
        <f>'rockfish release'!O209</f>
        <v>498.33045622688041</v>
      </c>
      <c r="N202">
        <f>'rockfish release'!P209</f>
        <v>389455.65517483751</v>
      </c>
      <c r="Q202" s="13">
        <f t="shared" si="182"/>
        <v>0</v>
      </c>
      <c r="R202" s="14">
        <f t="shared" si="183"/>
        <v>0</v>
      </c>
      <c r="S202">
        <f t="shared" si="142"/>
        <v>0</v>
      </c>
      <c r="T202" s="6">
        <f t="shared" si="143"/>
        <v>0</v>
      </c>
      <c r="V202" s="13">
        <f t="shared" si="184"/>
        <v>0</v>
      </c>
      <c r="W202">
        <f t="shared" si="185"/>
        <v>0</v>
      </c>
      <c r="X202">
        <f t="shared" si="144"/>
        <v>0</v>
      </c>
      <c r="Y202" s="6">
        <f t="shared" si="145"/>
        <v>0</v>
      </c>
    </row>
    <row r="203" spans="1:25" x14ac:dyDescent="0.3">
      <c r="A203" t="str">
        <f>'rockfish release'!A210</f>
        <v>SC</v>
      </c>
      <c r="B203">
        <f>'rockfish release'!B210</f>
        <v>2015</v>
      </c>
      <c r="C203" t="str">
        <f>'rockfish release'!C210</f>
        <v>PWSO</v>
      </c>
      <c r="D203">
        <f>'rockfish release'!D210</f>
        <v>736</v>
      </c>
      <c r="E203">
        <f>'YE release'!E211</f>
        <v>186</v>
      </c>
      <c r="H203" s="13">
        <f t="shared" si="186"/>
        <v>0</v>
      </c>
      <c r="I203">
        <f t="shared" si="187"/>
        <v>0</v>
      </c>
      <c r="J203">
        <f t="shared" si="140"/>
        <v>0</v>
      </c>
      <c r="K203" s="6">
        <f t="shared" si="141"/>
        <v>0</v>
      </c>
      <c r="M203" s="2">
        <f>'rockfish release'!O210</f>
        <v>196.13046495489243</v>
      </c>
      <c r="N203">
        <f>'rockfish release'!P210</f>
        <v>74505.083446790479</v>
      </c>
      <c r="Q203" s="13">
        <f t="shared" si="182"/>
        <v>0</v>
      </c>
      <c r="R203" s="14">
        <f t="shared" si="183"/>
        <v>0</v>
      </c>
      <c r="S203">
        <f t="shared" si="142"/>
        <v>0</v>
      </c>
      <c r="T203" s="6">
        <f t="shared" si="143"/>
        <v>0</v>
      </c>
      <c r="V203" s="13">
        <f t="shared" si="184"/>
        <v>0</v>
      </c>
      <c r="W203">
        <f t="shared" si="185"/>
        <v>0</v>
      </c>
      <c r="X203">
        <f t="shared" si="144"/>
        <v>0</v>
      </c>
      <c r="Y203" s="6">
        <f t="shared" si="145"/>
        <v>0</v>
      </c>
    </row>
    <row r="204" spans="1:25" x14ac:dyDescent="0.3">
      <c r="A204" t="str">
        <f>'rockfish release'!A211</f>
        <v>SC</v>
      </c>
      <c r="B204">
        <f>'rockfish release'!B211</f>
        <v>2016</v>
      </c>
      <c r="C204" t="str">
        <f>'rockfish release'!C211</f>
        <v>PWSO</v>
      </c>
      <c r="D204">
        <f>'rockfish release'!D211</f>
        <v>1017</v>
      </c>
      <c r="E204">
        <f>'YE release'!E212</f>
        <v>272</v>
      </c>
      <c r="H204" s="13">
        <f t="shared" si="186"/>
        <v>0</v>
      </c>
      <c r="I204">
        <f t="shared" si="187"/>
        <v>0</v>
      </c>
      <c r="J204">
        <f t="shared" si="140"/>
        <v>0</v>
      </c>
      <c r="K204" s="6">
        <f t="shared" si="141"/>
        <v>0</v>
      </c>
      <c r="M204" s="2">
        <f>'rockfish release'!O211</f>
        <v>262.79743589743589</v>
      </c>
      <c r="N204">
        <f>'rockfish release'!P211</f>
        <v>105363.49222858474</v>
      </c>
      <c r="Q204" s="13">
        <f t="shared" si="182"/>
        <v>0</v>
      </c>
      <c r="R204" s="14">
        <f t="shared" si="183"/>
        <v>0</v>
      </c>
      <c r="S204">
        <f t="shared" si="142"/>
        <v>0</v>
      </c>
      <c r="T204" s="6">
        <f t="shared" si="143"/>
        <v>0</v>
      </c>
      <c r="V204" s="13">
        <f t="shared" si="184"/>
        <v>0</v>
      </c>
      <c r="W204">
        <f t="shared" si="185"/>
        <v>0</v>
      </c>
      <c r="X204">
        <f t="shared" si="144"/>
        <v>0</v>
      </c>
      <c r="Y204" s="6">
        <f t="shared" si="145"/>
        <v>0</v>
      </c>
    </row>
    <row r="205" spans="1:25" x14ac:dyDescent="0.3">
      <c r="A205" t="str">
        <f>'rockfish release'!A212</f>
        <v>SC</v>
      </c>
      <c r="B205">
        <f>'rockfish release'!B212</f>
        <v>2017</v>
      </c>
      <c r="C205" t="str">
        <f>'rockfish release'!C212</f>
        <v>PWSO</v>
      </c>
      <c r="D205">
        <f>'rockfish release'!D212</f>
        <v>669</v>
      </c>
      <c r="E205">
        <f>'YE release'!E213</f>
        <v>271</v>
      </c>
      <c r="H205" s="13">
        <f t="shared" si="186"/>
        <v>0</v>
      </c>
      <c r="I205">
        <f t="shared" si="187"/>
        <v>0</v>
      </c>
      <c r="J205">
        <f t="shared" si="140"/>
        <v>0</v>
      </c>
      <c r="K205" s="6">
        <f t="shared" si="141"/>
        <v>0</v>
      </c>
      <c r="M205" s="2">
        <f>'rockfish release'!O212</f>
        <v>403.40867389491245</v>
      </c>
      <c r="N205">
        <f>'rockfish release'!P212</f>
        <v>436676.90102633164</v>
      </c>
      <c r="Q205" s="13">
        <f t="shared" si="182"/>
        <v>0</v>
      </c>
      <c r="R205" s="14">
        <f t="shared" si="183"/>
        <v>0</v>
      </c>
      <c r="S205">
        <f t="shared" si="142"/>
        <v>0</v>
      </c>
      <c r="T205" s="6">
        <f t="shared" si="143"/>
        <v>0</v>
      </c>
      <c r="V205" s="13">
        <f t="shared" si="184"/>
        <v>0</v>
      </c>
      <c r="W205">
        <f t="shared" si="185"/>
        <v>0</v>
      </c>
      <c r="X205">
        <f t="shared" si="144"/>
        <v>0</v>
      </c>
      <c r="Y205" s="6">
        <f t="shared" si="145"/>
        <v>0</v>
      </c>
    </row>
    <row r="206" spans="1:25" x14ac:dyDescent="0.3">
      <c r="A206" t="str">
        <f>'rockfish release'!A213</f>
        <v>SC</v>
      </c>
      <c r="B206">
        <f>'rockfish release'!B213</f>
        <v>2018</v>
      </c>
      <c r="C206" t="str">
        <f>'rockfish release'!C213</f>
        <v>PWSO</v>
      </c>
      <c r="D206">
        <f>'rockfish release'!D213</f>
        <v>1046</v>
      </c>
      <c r="E206">
        <f>'YE release'!E214</f>
        <v>500</v>
      </c>
      <c r="H206" s="13">
        <f t="shared" si="186"/>
        <v>0</v>
      </c>
      <c r="I206">
        <f t="shared" si="187"/>
        <v>0</v>
      </c>
      <c r="J206">
        <f t="shared" si="140"/>
        <v>0</v>
      </c>
      <c r="K206" s="6">
        <f t="shared" si="141"/>
        <v>0</v>
      </c>
      <c r="M206" s="2">
        <f>'rockfish release'!O213</f>
        <v>281.24095139607039</v>
      </c>
      <c r="N206">
        <f>'rockfish release'!P213</f>
        <v>349345.97169103171</v>
      </c>
      <c r="Q206" s="13">
        <f t="shared" si="182"/>
        <v>0</v>
      </c>
      <c r="R206" s="14">
        <f t="shared" si="183"/>
        <v>0</v>
      </c>
      <c r="S206">
        <f t="shared" si="142"/>
        <v>0</v>
      </c>
      <c r="T206" s="6">
        <f t="shared" si="143"/>
        <v>0</v>
      </c>
      <c r="V206" s="13">
        <f t="shared" si="184"/>
        <v>0</v>
      </c>
      <c r="W206">
        <f t="shared" si="185"/>
        <v>0</v>
      </c>
      <c r="X206">
        <f t="shared" si="144"/>
        <v>0</v>
      </c>
      <c r="Y206" s="6">
        <f t="shared" si="145"/>
        <v>0</v>
      </c>
    </row>
    <row r="207" spans="1:25" x14ac:dyDescent="0.3">
      <c r="A207" t="str">
        <f>'rockfish release'!A214</f>
        <v>SC</v>
      </c>
      <c r="B207">
        <f>'rockfish release'!B214</f>
        <v>2019</v>
      </c>
      <c r="C207" t="str">
        <f>'rockfish release'!C214</f>
        <v>PWSO</v>
      </c>
      <c r="D207">
        <f>'rockfish release'!D214</f>
        <v>1837</v>
      </c>
      <c r="E207">
        <f>'YE release'!E215</f>
        <v>1148</v>
      </c>
      <c r="H207" s="13">
        <f t="shared" ref="H207:H209" si="188">E207*F207</f>
        <v>0</v>
      </c>
      <c r="I207">
        <f t="shared" ref="I207:I209" si="189">(E207^2)*G207</f>
        <v>0</v>
      </c>
      <c r="J207">
        <f t="shared" ref="J207:J209" si="190">SQRT(I207)</f>
        <v>0</v>
      </c>
      <c r="K207" s="6">
        <f t="shared" ref="K207:K209" si="191">(1.96*J207)</f>
        <v>0</v>
      </c>
      <c r="M207" s="2">
        <f>'rockfish release'!O214</f>
        <v>729.57382645803682</v>
      </c>
      <c r="N207">
        <f>'rockfish release'!P214</f>
        <v>635636.56754388998</v>
      </c>
      <c r="Q207" s="13">
        <f t="shared" ref="Q207:Q209" si="192">M207*O207</f>
        <v>0</v>
      </c>
      <c r="R207" s="14">
        <f t="shared" ref="R207:R209" si="193">(M207^2)*P207+(O207^2)*N207-(P207*N207)</f>
        <v>0</v>
      </c>
      <c r="S207">
        <f t="shared" ref="S207:S209" si="194">SQRT(R207)</f>
        <v>0</v>
      </c>
      <c r="T207" s="6">
        <f t="shared" ref="T207:T209" si="195">(1.96*S207)</f>
        <v>0</v>
      </c>
      <c r="V207" s="13">
        <f t="shared" ref="V207:V209" si="196">Q207+H207</f>
        <v>0</v>
      </c>
      <c r="W207">
        <f t="shared" ref="W207:W209" si="197">R207+I207</f>
        <v>0</v>
      </c>
      <c r="X207">
        <f t="shared" ref="X207:X209" si="198">SQRT(W207)</f>
        <v>0</v>
      </c>
      <c r="Y207" s="6">
        <f t="shared" ref="Y207:Y209" si="199">(1.96*X207)</f>
        <v>0</v>
      </c>
    </row>
    <row r="208" spans="1:25" x14ac:dyDescent="0.3">
      <c r="A208" t="str">
        <f>'rockfish release'!A215</f>
        <v>SC</v>
      </c>
      <c r="B208">
        <f>'rockfish release'!B215</f>
        <v>2020</v>
      </c>
      <c r="C208" t="str">
        <f>'rockfish release'!C215</f>
        <v>PWSO</v>
      </c>
      <c r="D208">
        <f>'rockfish release'!D215</f>
        <v>854</v>
      </c>
      <c r="E208">
        <f>'YE release'!E216</f>
        <v>402</v>
      </c>
      <c r="H208" s="13">
        <f t="shared" si="188"/>
        <v>0</v>
      </c>
      <c r="I208">
        <f t="shared" si="189"/>
        <v>0</v>
      </c>
      <c r="J208">
        <f t="shared" si="190"/>
        <v>0</v>
      </c>
      <c r="K208" s="6">
        <f t="shared" si="191"/>
        <v>0</v>
      </c>
      <c r="M208" s="2">
        <f>'rockfish release'!O215</f>
        <v>412.65633074935408</v>
      </c>
      <c r="N208">
        <f>'rockfish release'!P215</f>
        <v>185736.58290941446</v>
      </c>
      <c r="Q208" s="13">
        <f t="shared" si="192"/>
        <v>0</v>
      </c>
      <c r="R208" s="14">
        <f t="shared" si="193"/>
        <v>0</v>
      </c>
      <c r="S208">
        <f t="shared" si="194"/>
        <v>0</v>
      </c>
      <c r="T208" s="6">
        <f t="shared" si="195"/>
        <v>0</v>
      </c>
      <c r="V208" s="13">
        <f t="shared" si="196"/>
        <v>0</v>
      </c>
      <c r="W208">
        <f t="shared" si="197"/>
        <v>0</v>
      </c>
      <c r="X208">
        <f t="shared" si="198"/>
        <v>0</v>
      </c>
      <c r="Y208" s="6">
        <f t="shared" si="199"/>
        <v>0</v>
      </c>
    </row>
    <row r="209" spans="1:26" x14ac:dyDescent="0.3">
      <c r="A209" t="str">
        <f>'rockfish release'!A216</f>
        <v>SC</v>
      </c>
      <c r="B209">
        <f>'rockfish release'!B216</f>
        <v>2021</v>
      </c>
      <c r="C209" t="str">
        <f>'rockfish release'!C216</f>
        <v>PWSO</v>
      </c>
      <c r="D209">
        <f>'rockfish release'!D216</f>
        <v>734</v>
      </c>
      <c r="E209">
        <f>'YE release'!E217</f>
        <v>374</v>
      </c>
      <c r="H209" s="13">
        <f t="shared" si="188"/>
        <v>0</v>
      </c>
      <c r="I209">
        <f t="shared" si="189"/>
        <v>0</v>
      </c>
      <c r="J209">
        <f t="shared" si="190"/>
        <v>0</v>
      </c>
      <c r="K209" s="6">
        <f t="shared" si="191"/>
        <v>0</v>
      </c>
      <c r="M209" s="2">
        <f>'rockfish release'!O216</f>
        <v>373.93090741593733</v>
      </c>
      <c r="N209">
        <f>'rockfish release'!P216</f>
        <v>97169.545850276685</v>
      </c>
      <c r="Q209" s="13">
        <f t="shared" si="192"/>
        <v>0</v>
      </c>
      <c r="R209" s="14">
        <f t="shared" si="193"/>
        <v>0</v>
      </c>
      <c r="S209">
        <f t="shared" si="194"/>
        <v>0</v>
      </c>
      <c r="T209" s="6">
        <f t="shared" si="195"/>
        <v>0</v>
      </c>
      <c r="V209" s="13">
        <f t="shared" si="196"/>
        <v>0</v>
      </c>
      <c r="W209">
        <f t="shared" si="197"/>
        <v>0</v>
      </c>
      <c r="X209">
        <f t="shared" si="198"/>
        <v>0</v>
      </c>
      <c r="Y209" s="6">
        <f t="shared" si="199"/>
        <v>0</v>
      </c>
    </row>
    <row r="210" spans="1:26" x14ac:dyDescent="0.3">
      <c r="A210" t="str">
        <f>'rockfish release'!A218</f>
        <v>SE</v>
      </c>
      <c r="B210">
        <f>'rockfish release'!B218</f>
        <v>1999</v>
      </c>
      <c r="C210" t="str">
        <f>'rockfish release'!C218</f>
        <v>CSEO</v>
      </c>
      <c r="D210">
        <f>'rockfish release'!D218</f>
        <v>8490</v>
      </c>
      <c r="E210">
        <f>'YE release'!E219</f>
        <v>1378</v>
      </c>
      <c r="F210" s="29">
        <v>0.87966501699999999</v>
      </c>
      <c r="G210" s="47">
        <v>4.2596819999999999E-3</v>
      </c>
      <c r="H210" s="13">
        <f t="shared" ref="H210:H216" si="200">E210*F210</f>
        <v>1212.178393426</v>
      </c>
      <c r="I210">
        <f t="shared" ref="I210:I216" si="201">(E210^2)*G210</f>
        <v>8088.6419948879993</v>
      </c>
      <c r="J210">
        <f t="shared" si="140"/>
        <v>89.936877836002282</v>
      </c>
      <c r="K210" s="6">
        <f t="shared" si="141"/>
        <v>176.27628055856448</v>
      </c>
      <c r="M210" s="2">
        <f>'rockfish release'!O218</f>
        <v>4688.8779783601785</v>
      </c>
      <c r="N210">
        <f>'rockfish release'!P218</f>
        <v>7342918.2871000143</v>
      </c>
      <c r="O210" s="29">
        <v>0.35462844799999999</v>
      </c>
      <c r="P210" s="29">
        <v>1.1414210000000001E-3</v>
      </c>
      <c r="Q210" s="13">
        <f t="shared" ref="Q210:Q228" si="202">M210*O210</f>
        <v>1662.8095203272476</v>
      </c>
      <c r="R210" s="14">
        <f>(M210^2)*P210+(O210^2)*N210+(P210*N210)</f>
        <v>956931.3749576835</v>
      </c>
      <c r="S210">
        <f t="shared" si="142"/>
        <v>978.2286925651299</v>
      </c>
      <c r="T210" s="6">
        <f t="shared" si="143"/>
        <v>1917.3282374276546</v>
      </c>
      <c r="V210" s="13">
        <f t="shared" ref="V210:V228" si="203">Q210+H210</f>
        <v>2874.9879137532475</v>
      </c>
      <c r="W210">
        <f t="shared" ref="W210:W228" si="204">R210+I210</f>
        <v>965020.01695257146</v>
      </c>
      <c r="X210">
        <f t="shared" si="144"/>
        <v>982.35432352719431</v>
      </c>
      <c r="Y210" s="6">
        <f t="shared" si="145"/>
        <v>1925.4144741133009</v>
      </c>
      <c r="Z210" s="14">
        <f t="shared" ref="Z210:Z282" si="205">X210/V210</f>
        <v>0.34168989679151296</v>
      </c>
    </row>
    <row r="211" spans="1:26" x14ac:dyDescent="0.3">
      <c r="A211" t="str">
        <f>'rockfish release'!A219</f>
        <v>SE</v>
      </c>
      <c r="B211">
        <f>'rockfish release'!B219</f>
        <v>2000</v>
      </c>
      <c r="C211" t="str">
        <f>'rockfish release'!C219</f>
        <v>CSEO</v>
      </c>
      <c r="D211">
        <f>'rockfish release'!D219</f>
        <v>6035</v>
      </c>
      <c r="E211">
        <f>'YE release'!E220</f>
        <v>1145</v>
      </c>
      <c r="F211" s="29">
        <v>0.87966501699999999</v>
      </c>
      <c r="G211" s="47">
        <v>4.2596819999999999E-3</v>
      </c>
      <c r="H211" s="13">
        <f t="shared" si="200"/>
        <v>1007.216444465</v>
      </c>
      <c r="I211">
        <f t="shared" si="201"/>
        <v>5584.5495940499995</v>
      </c>
      <c r="J211">
        <f t="shared" si="140"/>
        <v>74.7298440654736</v>
      </c>
      <c r="K211" s="6">
        <f t="shared" si="141"/>
        <v>146.47049436832825</v>
      </c>
      <c r="M211" s="2">
        <f>'rockfish release'!O219</f>
        <v>3333.0245700122123</v>
      </c>
      <c r="N211">
        <f>'rockfish release'!P219</f>
        <v>3710290.0674539045</v>
      </c>
      <c r="O211" s="29">
        <v>0.35462844799999999</v>
      </c>
      <c r="P211" s="29">
        <v>1.1414210000000001E-3</v>
      </c>
      <c r="Q211" s="13">
        <f t="shared" si="202"/>
        <v>1181.9853304092981</v>
      </c>
      <c r="R211" s="14">
        <f t="shared" ref="R211:R274" si="206">(M211^2)*P211+(O211^2)*N211+(P211*N211)</f>
        <v>483526.14545336575</v>
      </c>
      <c r="S211">
        <f t="shared" si="142"/>
        <v>695.36044283045453</v>
      </c>
      <c r="T211" s="6">
        <f t="shared" si="143"/>
        <v>1362.9064679476908</v>
      </c>
      <c r="V211" s="13">
        <f t="shared" si="203"/>
        <v>2189.2017748742983</v>
      </c>
      <c r="W211">
        <f t="shared" si="204"/>
        <v>489110.69504741573</v>
      </c>
      <c r="X211">
        <f t="shared" si="144"/>
        <v>699.36449369939828</v>
      </c>
      <c r="Y211" s="6">
        <f t="shared" si="145"/>
        <v>1370.7544076508207</v>
      </c>
      <c r="Z211" s="14">
        <f t="shared" si="205"/>
        <v>0.3194609568318823</v>
      </c>
    </row>
    <row r="212" spans="1:26" x14ac:dyDescent="0.3">
      <c r="A212" t="str">
        <f>'rockfish release'!A220</f>
        <v>SE</v>
      </c>
      <c r="B212">
        <f>'rockfish release'!B220</f>
        <v>2001</v>
      </c>
      <c r="C212" t="str">
        <f>'rockfish release'!C220</f>
        <v>CSEO</v>
      </c>
      <c r="D212">
        <f>'rockfish release'!D220</f>
        <v>5594</v>
      </c>
      <c r="E212">
        <f>'YE release'!E221</f>
        <v>1090</v>
      </c>
      <c r="F212" s="29">
        <v>0.87966501699999999</v>
      </c>
      <c r="G212" s="47">
        <v>4.2596819999999999E-3</v>
      </c>
      <c r="H212" s="13">
        <f t="shared" si="200"/>
        <v>958.83486852999999</v>
      </c>
      <c r="I212">
        <f t="shared" si="201"/>
        <v>5060.9281842</v>
      </c>
      <c r="J212">
        <f t="shared" si="140"/>
        <v>71.140200900756525</v>
      </c>
      <c r="K212" s="6">
        <f t="shared" si="141"/>
        <v>139.43479376548279</v>
      </c>
      <c r="M212" s="2">
        <f>'rockfish release'!O220</f>
        <v>3089.4680107122313</v>
      </c>
      <c r="N212">
        <f>'rockfish release'!P220</f>
        <v>3187852.6489228187</v>
      </c>
      <c r="O212" s="29">
        <v>0.35462844799999999</v>
      </c>
      <c r="P212" s="29">
        <v>1.1414210000000001E-3</v>
      </c>
      <c r="Q212" s="13">
        <f t="shared" si="202"/>
        <v>1095.6132457845258</v>
      </c>
      <c r="R212" s="14">
        <f t="shared" si="206"/>
        <v>415441.94000570616</v>
      </c>
      <c r="S212">
        <f t="shared" si="142"/>
        <v>644.5478570329019</v>
      </c>
      <c r="T212" s="6">
        <f t="shared" si="143"/>
        <v>1263.3137997844876</v>
      </c>
      <c r="V212" s="13">
        <f t="shared" si="203"/>
        <v>2054.4481143145258</v>
      </c>
      <c r="W212">
        <f t="shared" si="204"/>
        <v>420502.86818990618</v>
      </c>
      <c r="X212">
        <f t="shared" si="144"/>
        <v>648.4619250117205</v>
      </c>
      <c r="Y212" s="6">
        <f t="shared" si="145"/>
        <v>1270.9853730229722</v>
      </c>
      <c r="Z212" s="14">
        <f t="shared" si="205"/>
        <v>0.31563801514066575</v>
      </c>
    </row>
    <row r="213" spans="1:26" x14ac:dyDescent="0.3">
      <c r="A213" t="str">
        <f>'rockfish release'!A221</f>
        <v>SE</v>
      </c>
      <c r="B213">
        <f>'rockfish release'!B221</f>
        <v>2002</v>
      </c>
      <c r="C213" t="str">
        <f>'rockfish release'!C221</f>
        <v>CSEO</v>
      </c>
      <c r="D213">
        <f>'rockfish release'!D221</f>
        <v>6354</v>
      </c>
      <c r="E213">
        <f>'YE release'!E222</f>
        <v>1316</v>
      </c>
      <c r="F213" s="29">
        <v>0.87966501699999999</v>
      </c>
      <c r="G213" s="47">
        <v>4.2596819999999999E-3</v>
      </c>
      <c r="H213" s="13">
        <f t="shared" si="200"/>
        <v>1157.6391623720001</v>
      </c>
      <c r="I213">
        <f t="shared" si="201"/>
        <v>7377.1558297920001</v>
      </c>
      <c r="J213">
        <f t="shared" si="140"/>
        <v>85.890370995775768</v>
      </c>
      <c r="K213" s="6">
        <f t="shared" si="141"/>
        <v>168.3451271517205</v>
      </c>
      <c r="M213" s="2">
        <f>'rockfish release'!O221</f>
        <v>3509.2026707303394</v>
      </c>
      <c r="N213">
        <f>'rockfish release'!P221</f>
        <v>4112896.0748842969</v>
      </c>
      <c r="O213" s="29">
        <v>0.35462844799999999</v>
      </c>
      <c r="P213" s="29">
        <v>1.1414210000000001E-3</v>
      </c>
      <c r="Q213" s="13">
        <f t="shared" si="202"/>
        <v>1244.4630968385552</v>
      </c>
      <c r="R213" s="14">
        <f t="shared" si="206"/>
        <v>535993.88446299382</v>
      </c>
      <c r="S213">
        <f t="shared" si="142"/>
        <v>732.11603210351416</v>
      </c>
      <c r="T213" s="6">
        <f t="shared" si="143"/>
        <v>1434.9474229228877</v>
      </c>
      <c r="V213" s="13">
        <f t="shared" si="203"/>
        <v>2402.1022592105555</v>
      </c>
      <c r="W213">
        <f t="shared" si="204"/>
        <v>543371.04029278585</v>
      </c>
      <c r="X213">
        <f t="shared" si="144"/>
        <v>737.13705665417865</v>
      </c>
      <c r="Y213" s="6">
        <f t="shared" si="145"/>
        <v>1444.7886310421902</v>
      </c>
      <c r="Z213" s="14">
        <f t="shared" si="205"/>
        <v>0.30687163871884321</v>
      </c>
    </row>
    <row r="214" spans="1:26" x14ac:dyDescent="0.3">
      <c r="A214" t="str">
        <f>'rockfish release'!A222</f>
        <v>SE</v>
      </c>
      <c r="B214">
        <f>'rockfish release'!B222</f>
        <v>2003</v>
      </c>
      <c r="C214" t="str">
        <f>'rockfish release'!C222</f>
        <v>CSEO</v>
      </c>
      <c r="D214">
        <f>'rockfish release'!D222</f>
        <v>8201</v>
      </c>
      <c r="E214">
        <f>'YE release'!E223</f>
        <v>1549</v>
      </c>
      <c r="F214" s="29">
        <v>0.87966501699999999</v>
      </c>
      <c r="G214" s="47">
        <v>4.2596819999999999E-3</v>
      </c>
      <c r="H214" s="13">
        <f t="shared" si="200"/>
        <v>1362.6011113330001</v>
      </c>
      <c r="I214">
        <f t="shared" si="201"/>
        <v>10220.685250482</v>
      </c>
      <c r="J214">
        <f t="shared" ref="J214:J286" si="207">SQRT(I214)</f>
        <v>101.09740476630446</v>
      </c>
      <c r="K214" s="6">
        <f t="shared" ref="K214:K286" si="208">(1.96*J214)</f>
        <v>198.15091334195674</v>
      </c>
      <c r="M214" s="2">
        <f>'rockfish release'!O222</f>
        <v>4529.2683510638199</v>
      </c>
      <c r="N214">
        <f>'rockfish release'!P222</f>
        <v>6851520.1397810448</v>
      </c>
      <c r="O214" s="29">
        <v>0.35462844799999999</v>
      </c>
      <c r="P214" s="29">
        <v>1.1414210000000001E-3</v>
      </c>
      <c r="Q214" s="13">
        <f t="shared" si="202"/>
        <v>1606.2074059132815</v>
      </c>
      <c r="R214" s="14">
        <f t="shared" si="206"/>
        <v>892892.21690362971</v>
      </c>
      <c r="S214">
        <f t="shared" ref="S214:S286" si="209">SQRT(R214)</f>
        <v>944.9297417816997</v>
      </c>
      <c r="T214" s="6">
        <f t="shared" ref="T214:T286" si="210">(1.96*S214)</f>
        <v>1852.0622938921315</v>
      </c>
      <c r="V214" s="13">
        <f t="shared" si="203"/>
        <v>2968.8085172462816</v>
      </c>
      <c r="W214">
        <f t="shared" si="204"/>
        <v>903112.90215411177</v>
      </c>
      <c r="X214">
        <f t="shared" ref="X214:X286" si="211">SQRT(W214)</f>
        <v>950.32252533237988</v>
      </c>
      <c r="Y214" s="6">
        <f t="shared" ref="Y214:Y286" si="212">(1.96*X214)</f>
        <v>1862.6321496514645</v>
      </c>
      <c r="Z214" s="14">
        <f t="shared" si="205"/>
        <v>0.32010233055173648</v>
      </c>
    </row>
    <row r="215" spans="1:26" x14ac:dyDescent="0.3">
      <c r="A215" t="str">
        <f>'rockfish release'!A223</f>
        <v>SE</v>
      </c>
      <c r="B215">
        <f>'rockfish release'!B223</f>
        <v>2004</v>
      </c>
      <c r="C215" t="str">
        <f>'rockfish release'!C223</f>
        <v>CSEO</v>
      </c>
      <c r="D215">
        <f>'rockfish release'!D223</f>
        <v>7046</v>
      </c>
      <c r="E215">
        <f>'YE release'!E224</f>
        <v>1205</v>
      </c>
      <c r="F215" s="29">
        <v>0.87966501699999999</v>
      </c>
      <c r="G215" s="47">
        <v>4.2596819999999999E-3</v>
      </c>
      <c r="H215" s="13">
        <f t="shared" si="200"/>
        <v>1059.9963454849999</v>
      </c>
      <c r="I215">
        <f t="shared" si="201"/>
        <v>6185.1647560499996</v>
      </c>
      <c r="J215">
        <f t="shared" si="207"/>
        <v>78.645818426983126</v>
      </c>
      <c r="K215" s="6">
        <f t="shared" si="208"/>
        <v>154.14580411688692</v>
      </c>
      <c r="M215" s="2">
        <f>'rockfish release'!O223</f>
        <v>3891.3821243257735</v>
      </c>
      <c r="N215">
        <f>'rockfish release'!P223</f>
        <v>5057531.4554209635</v>
      </c>
      <c r="O215" s="29">
        <v>0.35462844799999999</v>
      </c>
      <c r="P215" s="29">
        <v>1.1414210000000001E-3</v>
      </c>
      <c r="Q215" s="13">
        <f t="shared" si="202"/>
        <v>1379.9948033245921</v>
      </c>
      <c r="R215" s="14">
        <f t="shared" si="206"/>
        <v>659099.05848061596</v>
      </c>
      <c r="S215">
        <f t="shared" si="209"/>
        <v>811.84915993096649</v>
      </c>
      <c r="T215" s="6">
        <f t="shared" si="210"/>
        <v>1591.2243534646943</v>
      </c>
      <c r="V215" s="13">
        <f t="shared" si="203"/>
        <v>2439.9911488095922</v>
      </c>
      <c r="W215">
        <f t="shared" si="204"/>
        <v>665284.22323666594</v>
      </c>
      <c r="X215">
        <f t="shared" si="211"/>
        <v>815.64957134584824</v>
      </c>
      <c r="Y215" s="6">
        <f t="shared" si="212"/>
        <v>1598.6731598378626</v>
      </c>
      <c r="Z215" s="14">
        <f t="shared" si="205"/>
        <v>0.3342838238342718</v>
      </c>
    </row>
    <row r="216" spans="1:26" x14ac:dyDescent="0.3">
      <c r="A216" t="str">
        <f>'rockfish release'!A224</f>
        <v>SE</v>
      </c>
      <c r="B216">
        <f>'rockfish release'!B224</f>
        <v>2005</v>
      </c>
      <c r="C216" t="str">
        <f>'rockfish release'!C224</f>
        <v>CSEO</v>
      </c>
      <c r="D216">
        <f>'rockfish release'!D224</f>
        <v>8114</v>
      </c>
      <c r="E216">
        <f>'YE release'!E225</f>
        <v>1735</v>
      </c>
      <c r="F216" s="29">
        <v>0.87966501699999999</v>
      </c>
      <c r="G216" s="47">
        <v>4.2596819999999999E-3</v>
      </c>
      <c r="H216" s="13">
        <f t="shared" si="200"/>
        <v>1526.2188044950001</v>
      </c>
      <c r="I216">
        <f t="shared" si="201"/>
        <v>12822.601248449999</v>
      </c>
      <c r="J216">
        <f t="shared" si="207"/>
        <v>113.236925286984</v>
      </c>
      <c r="K216" s="6">
        <f t="shared" si="208"/>
        <v>221.94437356248864</v>
      </c>
      <c r="M216" s="2">
        <f>'rockfish release'!O224</f>
        <v>4481.219778140694</v>
      </c>
      <c r="N216">
        <f>'rockfish release'!P224</f>
        <v>6706923.01892104</v>
      </c>
      <c r="O216" s="29">
        <v>0.35462844799999999</v>
      </c>
      <c r="P216" s="29">
        <v>1.1414210000000001E-3</v>
      </c>
      <c r="Q216" s="13">
        <f t="shared" si="202"/>
        <v>1589.1680150689385</v>
      </c>
      <c r="R216" s="14">
        <f t="shared" si="206"/>
        <v>874048.27553462749</v>
      </c>
      <c r="S216">
        <f t="shared" si="209"/>
        <v>934.90549016177431</v>
      </c>
      <c r="T216" s="6">
        <f t="shared" si="210"/>
        <v>1832.4147607170776</v>
      </c>
      <c r="V216" s="13">
        <f t="shared" si="203"/>
        <v>3115.3868195639388</v>
      </c>
      <c r="W216">
        <f t="shared" si="204"/>
        <v>886870.87678307749</v>
      </c>
      <c r="X216">
        <f t="shared" si="211"/>
        <v>941.73822094203945</v>
      </c>
      <c r="Y216" s="6">
        <f t="shared" si="212"/>
        <v>1845.8069130463973</v>
      </c>
      <c r="Z216" s="14">
        <f t="shared" si="205"/>
        <v>0.30228612865283122</v>
      </c>
    </row>
    <row r="217" spans="1:26" x14ac:dyDescent="0.3">
      <c r="A217" t="str">
        <f>'rockfish release'!A225</f>
        <v>SE</v>
      </c>
      <c r="B217">
        <f>'rockfish release'!B225</f>
        <v>2006</v>
      </c>
      <c r="C217" t="str">
        <f>'rockfish release'!C225</f>
        <v>CSEO</v>
      </c>
      <c r="D217">
        <f>'rockfish release'!D225</f>
        <v>5240</v>
      </c>
      <c r="E217">
        <f>'YE release'!E226</f>
        <v>1185</v>
      </c>
      <c r="F217">
        <f>IF([3]species_comp_Region1_forR!$H10&gt;49,[3]species_comp_Region1_forR!$AM10,[3]species_comp_Region1_forR!$AO10)</f>
        <v>0.96505125800000002</v>
      </c>
      <c r="G217" s="48">
        <f>IF([3]species_comp_Region1_forR!$H10&gt;49,[3]species_comp_Region1_forR!$AN10,[3]species_comp_Region1_forR!$AP10)</f>
        <v>1.5699999999999999E-5</v>
      </c>
      <c r="H217" s="13">
        <f t="shared" ref="H217:H229" si="213">E217*F217</f>
        <v>1143.58574073</v>
      </c>
      <c r="I217">
        <f t="shared" ref="I217:I229" si="214">(E217^2)*G217</f>
        <v>22.046332499999998</v>
      </c>
      <c r="J217">
        <f t="shared" si="207"/>
        <v>4.6953522232096709</v>
      </c>
      <c r="K217" s="6">
        <f t="shared" si="208"/>
        <v>9.2028903574909542</v>
      </c>
      <c r="M217" s="2">
        <f>'rockfish release'!O225</f>
        <v>2893.9600243353761</v>
      </c>
      <c r="N217">
        <f>'rockfish release'!P225</f>
        <v>2797150.8524527205</v>
      </c>
      <c r="O217">
        <f>IF([3]species_comp_Region1_forR!$D32&gt;49,[3]species_comp_Region1_forR!$AI32,[3]species_comp_Region1_forR!$AK32)</f>
        <v>0.405405405</v>
      </c>
      <c r="P217">
        <f>IF([3]species_comp_Region1_forR!$D32&gt;49,[3]species_comp_Region1_forR!$AJ32,[3]species_comp_Region1_forR!$AL32)</f>
        <v>4.6625099999999999E-4</v>
      </c>
      <c r="Q217" s="13">
        <f t="shared" si="202"/>
        <v>1173.227035719493</v>
      </c>
      <c r="R217" s="14">
        <f t="shared" si="206"/>
        <v>464930.67989910382</v>
      </c>
      <c r="S217">
        <f t="shared" si="209"/>
        <v>681.85825499080363</v>
      </c>
      <c r="T217" s="6">
        <f t="shared" si="210"/>
        <v>1336.442179781975</v>
      </c>
      <c r="V217" s="13">
        <f t="shared" si="203"/>
        <v>2316.812776449493</v>
      </c>
      <c r="W217">
        <f t="shared" si="204"/>
        <v>464952.72623160382</v>
      </c>
      <c r="X217">
        <f t="shared" si="211"/>
        <v>681.87442115950046</v>
      </c>
      <c r="Y217" s="6">
        <f t="shared" si="212"/>
        <v>1336.4738654726209</v>
      </c>
      <c r="Z217" s="14">
        <f t="shared" si="205"/>
        <v>0.29431572032526104</v>
      </c>
    </row>
    <row r="218" spans="1:26" x14ac:dyDescent="0.3">
      <c r="A218" t="str">
        <f>'rockfish release'!A226</f>
        <v>SE</v>
      </c>
      <c r="B218">
        <f>'rockfish release'!B226</f>
        <v>2007</v>
      </c>
      <c r="C218" t="str">
        <f>'rockfish release'!C226</f>
        <v>CSEO</v>
      </c>
      <c r="D218">
        <f>'rockfish release'!D226</f>
        <v>5145</v>
      </c>
      <c r="E218">
        <f>'YE release'!E227</f>
        <v>1070</v>
      </c>
      <c r="F218">
        <f>IF([3]species_comp_Region1_forR!$H11&gt;49,[3]species_comp_Region1_forR!$AM11,[3]species_comp_Region1_forR!$AO11)</f>
        <v>0.95686480799999996</v>
      </c>
      <c r="G218" s="48">
        <f>IF([3]species_comp_Region1_forR!$H11&gt;49,[3]species_comp_Region1_forR!$AN11,[3]species_comp_Region1_forR!$AP11)</f>
        <v>2.1699999999999999E-5</v>
      </c>
      <c r="H218" s="13">
        <f t="shared" si="213"/>
        <v>1023.8453445599999</v>
      </c>
      <c r="I218">
        <f t="shared" si="214"/>
        <v>24.844329999999999</v>
      </c>
      <c r="J218">
        <f t="shared" si="207"/>
        <v>4.9844086911087055</v>
      </c>
      <c r="K218" s="6">
        <f t="shared" si="208"/>
        <v>9.7694410345730631</v>
      </c>
      <c r="M218" s="2">
        <f>'rockfish release'!O226</f>
        <v>2841.4931918331122</v>
      </c>
      <c r="N218">
        <f>'rockfish release'!P226</f>
        <v>2696646.8352677319</v>
      </c>
      <c r="O218">
        <f>IF([3]species_comp_Region1_forR!$D33&gt;49,[3]species_comp_Region1_forR!$AI33,[3]species_comp_Region1_forR!$AK33)</f>
        <v>0.35674157299999998</v>
      </c>
      <c r="P218">
        <f>IF([3]species_comp_Region1_forR!$D33&gt;49,[3]species_comp_Region1_forR!$AJ33,[3]species_comp_Region1_forR!$AL33)</f>
        <v>6.4641399999999999E-4</v>
      </c>
      <c r="Q218" s="13">
        <f t="shared" si="202"/>
        <v>1013.6787509233351</v>
      </c>
      <c r="R218" s="14">
        <f t="shared" si="206"/>
        <v>350149.89666440553</v>
      </c>
      <c r="S218">
        <f t="shared" si="209"/>
        <v>591.73465055242923</v>
      </c>
      <c r="T218" s="6">
        <f t="shared" si="210"/>
        <v>1159.7999150827613</v>
      </c>
      <c r="V218" s="13">
        <f t="shared" si="203"/>
        <v>2037.524095483335</v>
      </c>
      <c r="W218">
        <f t="shared" si="204"/>
        <v>350174.74099440553</v>
      </c>
      <c r="X218">
        <f t="shared" si="211"/>
        <v>591.75564297639403</v>
      </c>
      <c r="Y218" s="6">
        <f t="shared" si="212"/>
        <v>1159.8410602337324</v>
      </c>
      <c r="Z218" s="14">
        <f t="shared" si="205"/>
        <v>0.29042878279975365</v>
      </c>
    </row>
    <row r="219" spans="1:26" x14ac:dyDescent="0.3">
      <c r="A219" t="str">
        <f>'rockfish release'!A227</f>
        <v>SE</v>
      </c>
      <c r="B219">
        <f>'rockfish release'!B227</f>
        <v>2008</v>
      </c>
      <c r="C219" t="str">
        <f>'rockfish release'!C227</f>
        <v>CSEO</v>
      </c>
      <c r="D219">
        <f>'rockfish release'!D227</f>
        <v>4496</v>
      </c>
      <c r="E219">
        <f>'YE release'!E228</f>
        <v>1119</v>
      </c>
      <c r="F219">
        <f>IF([3]species_comp_Region1_forR!$H12&gt;49,[3]species_comp_Region1_forR!$AM12,[3]species_comp_Region1_forR!$AO12)</f>
        <v>0.91935483900000003</v>
      </c>
      <c r="G219" s="48">
        <f>IF([3]species_comp_Region1_forR!$H12&gt;49,[3]species_comp_Region1_forR!$AN12,[3]species_comp_Region1_forR!$AP12)</f>
        <v>3.5200000000000002E-5</v>
      </c>
      <c r="H219" s="13">
        <f t="shared" si="213"/>
        <v>1028.7580648410001</v>
      </c>
      <c r="I219">
        <f t="shared" si="214"/>
        <v>44.076067200000004</v>
      </c>
      <c r="J219">
        <f t="shared" si="207"/>
        <v>6.6389808856480377</v>
      </c>
      <c r="K219" s="6">
        <f t="shared" si="208"/>
        <v>13.012402535870153</v>
      </c>
      <c r="M219" s="2">
        <f>'rockfish release'!O227</f>
        <v>2483.0618834755442</v>
      </c>
      <c r="N219">
        <f>'rockfish release'!P227</f>
        <v>2059235.0418788581</v>
      </c>
      <c r="O219">
        <f>IF([3]species_comp_Region1_forR!$D34&gt;49,[3]species_comp_Region1_forR!$AI34,[3]species_comp_Region1_forR!$AK34)</f>
        <v>0.365019011</v>
      </c>
      <c r="P219">
        <f>IF([3]species_comp_Region1_forR!$D34&gt;49,[3]species_comp_Region1_forR!$AJ34,[3]species_comp_Region1_forR!$AL34)</f>
        <v>4.4148599999999999E-4</v>
      </c>
      <c r="Q219" s="13">
        <f t="shared" si="202"/>
        <v>906.36479295804043</v>
      </c>
      <c r="R219" s="14">
        <f t="shared" si="206"/>
        <v>278001.31522162462</v>
      </c>
      <c r="S219">
        <f t="shared" si="209"/>
        <v>527.25830028708378</v>
      </c>
      <c r="T219" s="6">
        <f t="shared" si="210"/>
        <v>1033.4262685626843</v>
      </c>
      <c r="V219" s="13">
        <f t="shared" si="203"/>
        <v>1935.1228577990405</v>
      </c>
      <c r="W219">
        <f t="shared" si="204"/>
        <v>278045.39128882461</v>
      </c>
      <c r="X219">
        <f t="shared" si="211"/>
        <v>527.30009604477095</v>
      </c>
      <c r="Y219" s="6">
        <f t="shared" si="212"/>
        <v>1033.5081882477511</v>
      </c>
      <c r="Z219" s="14">
        <f t="shared" si="205"/>
        <v>0.27248920858932368</v>
      </c>
    </row>
    <row r="220" spans="1:26" x14ac:dyDescent="0.3">
      <c r="A220" t="str">
        <f>'rockfish release'!A228</f>
        <v>SE</v>
      </c>
      <c r="B220">
        <f>'rockfish release'!B228</f>
        <v>2009</v>
      </c>
      <c r="C220" t="str">
        <f>'rockfish release'!C228</f>
        <v>CSEO</v>
      </c>
      <c r="D220">
        <f>'rockfish release'!D228</f>
        <v>2028</v>
      </c>
      <c r="E220">
        <f>'YE release'!E229</f>
        <v>472</v>
      </c>
      <c r="F220">
        <f>IF([3]species_comp_Region1_forR!$H13&gt;49,[3]species_comp_Region1_forR!$AM13,[3]species_comp_Region1_forR!$AO13)</f>
        <v>0.95909849700000005</v>
      </c>
      <c r="G220" s="48">
        <f>IF([3]species_comp_Region1_forR!$H13&gt;49,[3]species_comp_Region1_forR!$AN13,[3]species_comp_Region1_forR!$AP13)</f>
        <v>3.2799999999999998E-5</v>
      </c>
      <c r="H220" s="13">
        <f t="shared" si="213"/>
        <v>452.69449058400005</v>
      </c>
      <c r="I220">
        <f t="shared" si="214"/>
        <v>7.3073151999999997</v>
      </c>
      <c r="J220">
        <f t="shared" si="207"/>
        <v>2.7032046167465755</v>
      </c>
      <c r="K220" s="6">
        <f t="shared" si="208"/>
        <v>5.2982810488232879</v>
      </c>
      <c r="M220" s="2">
        <f>'rockfish release'!O228</f>
        <v>1120.0288033114775</v>
      </c>
      <c r="N220">
        <f>'rockfish release'!P228</f>
        <v>418976.06752061035</v>
      </c>
      <c r="O220">
        <f>IF([3]species_comp_Region1_forR!$D35&gt;49,[3]species_comp_Region1_forR!$AI35,[3]species_comp_Region1_forR!$AK35)</f>
        <v>0.38461538499999998</v>
      </c>
      <c r="P220">
        <f>IF([3]species_comp_Region1_forR!$D35&gt;49,[3]species_comp_Region1_forR!$AJ35,[3]species_comp_Region1_forR!$AL35)</f>
        <v>6.0844800000000004E-4</v>
      </c>
      <c r="Q220" s="13">
        <f t="shared" si="202"/>
        <v>430.78030939673317</v>
      </c>
      <c r="R220" s="14">
        <f t="shared" si="206"/>
        <v>62996.909915811688</v>
      </c>
      <c r="S220">
        <f t="shared" si="209"/>
        <v>250.99185228969424</v>
      </c>
      <c r="T220" s="6">
        <f t="shared" si="210"/>
        <v>491.94403048780072</v>
      </c>
      <c r="V220" s="13">
        <f t="shared" si="203"/>
        <v>883.47479998073322</v>
      </c>
      <c r="W220">
        <f t="shared" si="204"/>
        <v>63004.217231011688</v>
      </c>
      <c r="X220">
        <f t="shared" si="211"/>
        <v>251.00640874489974</v>
      </c>
      <c r="Y220" s="6">
        <f t="shared" si="212"/>
        <v>491.97256114000351</v>
      </c>
      <c r="Z220" s="14">
        <f t="shared" si="205"/>
        <v>0.28411269766876618</v>
      </c>
    </row>
    <row r="221" spans="1:26" x14ac:dyDescent="0.3">
      <c r="A221" t="str">
        <f>'rockfish release'!A229</f>
        <v>SE</v>
      </c>
      <c r="B221">
        <f>'rockfish release'!B229</f>
        <v>2010</v>
      </c>
      <c r="C221" t="str">
        <f>'rockfish release'!C229</f>
        <v>CSEO</v>
      </c>
      <c r="D221">
        <f>'rockfish release'!D229</f>
        <v>2413</v>
      </c>
      <c r="E221">
        <f>'YE release'!E230</f>
        <v>888</v>
      </c>
      <c r="F221">
        <f>IF([3]species_comp_Region1_forR!$H14&gt;49,[3]species_comp_Region1_forR!$AM14,[3]species_comp_Region1_forR!$AO14)</f>
        <v>0.91193306900000004</v>
      </c>
      <c r="G221" s="48">
        <f>IF([3]species_comp_Region1_forR!$H14&gt;49,[3]species_comp_Region1_forR!$AN14,[3]species_comp_Region1_forR!$AP14)</f>
        <v>3.54E-5</v>
      </c>
      <c r="H221" s="13">
        <f t="shared" si="213"/>
        <v>809.79656527200007</v>
      </c>
      <c r="I221">
        <f t="shared" si="214"/>
        <v>27.914457599999999</v>
      </c>
      <c r="J221">
        <f t="shared" si="207"/>
        <v>5.2834134420845773</v>
      </c>
      <c r="K221" s="6">
        <f t="shared" si="208"/>
        <v>10.355490346485771</v>
      </c>
      <c r="M221" s="2">
        <f>'rockfish release'!O229</f>
        <v>1332.6575455574925</v>
      </c>
      <c r="N221">
        <f>'rockfish release'!P229</f>
        <v>593154.67636700894</v>
      </c>
      <c r="O221">
        <f>IF([3]species_comp_Region1_forR!$D36&gt;49,[3]species_comp_Region1_forR!$AI36,[3]species_comp_Region1_forR!$AK36)</f>
        <v>0.32013201299999999</v>
      </c>
      <c r="P221">
        <f>IF([3]species_comp_Region1_forR!$D36&gt;49,[3]species_comp_Region1_forR!$AJ36,[3]species_comp_Region1_forR!$AL36)</f>
        <v>2.397E-4</v>
      </c>
      <c r="Q221" s="13">
        <f t="shared" si="202"/>
        <v>426.62634269895926</v>
      </c>
      <c r="R221" s="14">
        <f t="shared" si="206"/>
        <v>61357.04449443156</v>
      </c>
      <c r="S221">
        <f t="shared" si="209"/>
        <v>247.70354154600125</v>
      </c>
      <c r="T221" s="6">
        <f t="shared" si="210"/>
        <v>485.49894143016246</v>
      </c>
      <c r="V221" s="13">
        <f t="shared" si="203"/>
        <v>1236.4229079709594</v>
      </c>
      <c r="W221">
        <f t="shared" si="204"/>
        <v>61384.958952031564</v>
      </c>
      <c r="X221">
        <f t="shared" si="211"/>
        <v>247.75988164356141</v>
      </c>
      <c r="Y221" s="6">
        <f t="shared" si="212"/>
        <v>485.60936802138036</v>
      </c>
      <c r="Z221" s="14">
        <f t="shared" si="205"/>
        <v>0.20038441543448068</v>
      </c>
    </row>
    <row r="222" spans="1:26" x14ac:dyDescent="0.3">
      <c r="A222" t="str">
        <f>'rockfish release'!A230</f>
        <v>SE</v>
      </c>
      <c r="B222">
        <f>'rockfish release'!B230</f>
        <v>2011</v>
      </c>
      <c r="C222" t="str">
        <f>'rockfish release'!C230</f>
        <v>CSEO</v>
      </c>
      <c r="D222">
        <f>'rockfish release'!D230</f>
        <v>3363</v>
      </c>
      <c r="E222">
        <f>'YE release'!E231</f>
        <v>1058</v>
      </c>
      <c r="F222">
        <f>IF([3]species_comp_Region1_forR!$H15&gt;49,[3]species_comp_Region1_forR!$AM15,[3]species_comp_Region1_forR!$AO15)</f>
        <v>0.87506731299999996</v>
      </c>
      <c r="G222" s="48">
        <f>IF([3]species_comp_Region1_forR!$H15&gt;49,[3]species_comp_Region1_forR!$AN15,[3]species_comp_Region1_forR!$AP15)</f>
        <v>5.8900000000000002E-5</v>
      </c>
      <c r="H222" s="13">
        <f t="shared" si="213"/>
        <v>925.82121715400001</v>
      </c>
      <c r="I222">
        <f t="shared" si="214"/>
        <v>65.930539600000003</v>
      </c>
      <c r="J222">
        <f t="shared" si="207"/>
        <v>8.1197622871608743</v>
      </c>
      <c r="K222" s="6">
        <f t="shared" si="208"/>
        <v>15.914734082835313</v>
      </c>
      <c r="M222" s="2">
        <f>'rockfish release'!O230</f>
        <v>1640.2403459372481</v>
      </c>
      <c r="N222">
        <f>'rockfish release'!P230</f>
        <v>1713584.9683327924</v>
      </c>
      <c r="O222">
        <f>IF([3]species_comp_Region1_forR!$D37&gt;49,[3]species_comp_Region1_forR!$AI37,[3]species_comp_Region1_forR!$AK37)</f>
        <v>0.38095238100000001</v>
      </c>
      <c r="P222">
        <f>IF([3]species_comp_Region1_forR!$D37&gt;49,[3]species_comp_Region1_forR!$AJ37,[3]species_comp_Region1_forR!$AL37)</f>
        <v>3.30754E-4</v>
      </c>
      <c r="Q222" s="13">
        <f t="shared" si="202"/>
        <v>624.85346519705831</v>
      </c>
      <c r="R222" s="14">
        <f t="shared" si="206"/>
        <v>250140.16468641147</v>
      </c>
      <c r="S222">
        <f t="shared" si="209"/>
        <v>500.14014504577761</v>
      </c>
      <c r="T222" s="6">
        <f t="shared" si="210"/>
        <v>980.27468428972406</v>
      </c>
      <c r="V222" s="13">
        <f t="shared" si="203"/>
        <v>1550.6746823510584</v>
      </c>
      <c r="W222">
        <f t="shared" si="204"/>
        <v>250206.09522601147</v>
      </c>
      <c r="X222">
        <f t="shared" si="211"/>
        <v>500.20605276826814</v>
      </c>
      <c r="Y222" s="6">
        <f t="shared" si="212"/>
        <v>980.40386342580553</v>
      </c>
      <c r="Z222" s="14">
        <f t="shared" si="205"/>
        <v>0.32257317312350758</v>
      </c>
    </row>
    <row r="223" spans="1:26" x14ac:dyDescent="0.3">
      <c r="A223" t="str">
        <f>'rockfish release'!A231</f>
        <v>SE</v>
      </c>
      <c r="B223">
        <f>'rockfish release'!B231</f>
        <v>2012</v>
      </c>
      <c r="C223" t="str">
        <f>'rockfish release'!C231</f>
        <v>CSEO</v>
      </c>
      <c r="D223">
        <f>'rockfish release'!D231</f>
        <v>3615</v>
      </c>
      <c r="E223">
        <f>'YE release'!E232</f>
        <v>1875</v>
      </c>
      <c r="F223">
        <f>IF([3]species_comp_Region1_forR!$H16&gt;49,[3]species_comp_Region1_forR!$AM16,[3]species_comp_Region1_forR!$AO16)</f>
        <v>0.90166975900000002</v>
      </c>
      <c r="G223" s="48">
        <f>IF([3]species_comp_Region1_forR!$H16&gt;49,[3]species_comp_Region1_forR!$AN16,[3]species_comp_Region1_forR!$AP16)</f>
        <v>4.1100000000000003E-5</v>
      </c>
      <c r="H223" s="13">
        <f>E223*F223</f>
        <v>1690.630798125</v>
      </c>
      <c r="I223">
        <f t="shared" si="214"/>
        <v>144.4921875</v>
      </c>
      <c r="J223">
        <f t="shared" si="207"/>
        <v>12.020490318618455</v>
      </c>
      <c r="K223" s="6">
        <f t="shared" si="208"/>
        <v>23.560161024492171</v>
      </c>
      <c r="M223" s="2">
        <f>'rockfish release'!O231</f>
        <v>1878.6947390166642</v>
      </c>
      <c r="N223">
        <f>'rockfish release'!P231</f>
        <v>984669.71134943073</v>
      </c>
      <c r="O223">
        <f>IF([3]species_comp_Region1_forR!$D38&gt;49,[3]species_comp_Region1_forR!$AI38,[3]species_comp_Region1_forR!$AK38)</f>
        <v>0.34678624800000002</v>
      </c>
      <c r="P223">
        <f>IF([3]species_comp_Region1_forR!$D38&gt;49,[3]species_comp_Region1_forR!$AJ38,[3]species_comp_Region1_forR!$AL38)</f>
        <v>3.3911E-4</v>
      </c>
      <c r="Q223" s="13">
        <f t="shared" si="202"/>
        <v>651.50549968092821</v>
      </c>
      <c r="R223" s="14">
        <f t="shared" si="206"/>
        <v>119947.86855981787</v>
      </c>
      <c r="S223">
        <f t="shared" si="209"/>
        <v>346.33490808727015</v>
      </c>
      <c r="T223" s="6">
        <f t="shared" si="210"/>
        <v>678.81641985104943</v>
      </c>
      <c r="V223" s="13">
        <f t="shared" si="203"/>
        <v>2342.1362978059283</v>
      </c>
      <c r="W223">
        <f t="shared" si="204"/>
        <v>120092.36074731787</v>
      </c>
      <c r="X223">
        <f t="shared" si="211"/>
        <v>346.54344712794364</v>
      </c>
      <c r="Y223" s="6">
        <f t="shared" si="212"/>
        <v>679.22515637076947</v>
      </c>
      <c r="Z223" s="14">
        <f t="shared" si="205"/>
        <v>0.14796041009764435</v>
      </c>
    </row>
    <row r="224" spans="1:26" x14ac:dyDescent="0.3">
      <c r="A224" t="str">
        <f>'rockfish release'!A232</f>
        <v>SE</v>
      </c>
      <c r="B224">
        <f>'rockfish release'!B232</f>
        <v>2013</v>
      </c>
      <c r="C224" t="str">
        <f>'rockfish release'!C232</f>
        <v>CSEO</v>
      </c>
      <c r="D224">
        <f>'rockfish release'!D232</f>
        <v>3645</v>
      </c>
      <c r="E224">
        <f>'YE release'!E233</f>
        <v>1501</v>
      </c>
      <c r="F224">
        <f>IF([3]species_comp_Region1_forR!$H17&gt;49,[3]species_comp_Region1_forR!$AM17,[3]species_comp_Region1_forR!$AO17)</f>
        <v>0.84113300499999999</v>
      </c>
      <c r="G224" s="48">
        <f>IF([3]species_comp_Region1_forR!$H17&gt;49,[3]species_comp_Region1_forR!$AN17,[3]species_comp_Region1_forR!$AP17)</f>
        <v>5.49E-5</v>
      </c>
      <c r="H224" s="13">
        <f t="shared" si="213"/>
        <v>1262.5406405050001</v>
      </c>
      <c r="I224">
        <f t="shared" si="214"/>
        <v>123.6897549</v>
      </c>
      <c r="J224">
        <f t="shared" si="207"/>
        <v>11.12158958512676</v>
      </c>
      <c r="K224" s="6">
        <f t="shared" si="208"/>
        <v>21.798315586848449</v>
      </c>
      <c r="M224" s="2">
        <f>'rockfish release'!O232</f>
        <v>1123.5556170448262</v>
      </c>
      <c r="N224">
        <f>'rockfish release'!P232</f>
        <v>578647.0898395332</v>
      </c>
      <c r="O224">
        <f>IF([3]species_comp_Region1_forR!$D39&gt;49,[3]species_comp_Region1_forR!$AI39,[3]species_comp_Region1_forR!$AK39)</f>
        <v>0.31481481500000003</v>
      </c>
      <c r="P224">
        <f>IF([3]species_comp_Region1_forR!$D39&gt;49,[3]species_comp_Region1_forR!$AJ39,[3]species_comp_Region1_forR!$AL39)</f>
        <v>2.35231E-4</v>
      </c>
      <c r="Q224" s="13">
        <f t="shared" si="202"/>
        <v>353.71195372217784</v>
      </c>
      <c r="R224" s="14">
        <f t="shared" si="206"/>
        <v>57781.834564021687</v>
      </c>
      <c r="S224">
        <f t="shared" si="209"/>
        <v>240.378523508282</v>
      </c>
      <c r="T224" s="6">
        <f t="shared" si="210"/>
        <v>471.14190607623271</v>
      </c>
      <c r="V224" s="13">
        <f t="shared" si="203"/>
        <v>1616.252594227178</v>
      </c>
      <c r="W224">
        <f t="shared" si="204"/>
        <v>57905.524318921685</v>
      </c>
      <c r="X224">
        <f t="shared" si="211"/>
        <v>240.63566717949706</v>
      </c>
      <c r="Y224" s="6">
        <f t="shared" si="212"/>
        <v>471.64590767181426</v>
      </c>
      <c r="Z224" s="14">
        <f t="shared" si="205"/>
        <v>0.14888493793543367</v>
      </c>
    </row>
    <row r="225" spans="1:26" x14ac:dyDescent="0.3">
      <c r="A225" t="str">
        <f>'rockfish release'!A233</f>
        <v>SE</v>
      </c>
      <c r="B225">
        <f>'rockfish release'!B233</f>
        <v>2014</v>
      </c>
      <c r="C225" t="str">
        <f>'rockfish release'!C233</f>
        <v>CSEO</v>
      </c>
      <c r="D225">
        <f>'rockfish release'!D233</f>
        <v>2622</v>
      </c>
      <c r="E225">
        <f>'YE release'!E234</f>
        <v>1114</v>
      </c>
      <c r="F225">
        <f>IF([3]species_comp_Region1_forR!$H18&gt;49,[3]species_comp_Region1_forR!$AM18,[3]species_comp_Region1_forR!$AO18)</f>
        <v>0.78010204100000002</v>
      </c>
      <c r="G225" s="48">
        <f>IF([3]species_comp_Region1_forR!$H18&gt;49,[3]species_comp_Region1_forR!$AN18,[3]species_comp_Region1_forR!$AP18)</f>
        <v>8.7600000000000002E-5</v>
      </c>
      <c r="H225" s="13">
        <f t="shared" si="213"/>
        <v>869.03367367400006</v>
      </c>
      <c r="I225">
        <f t="shared" si="214"/>
        <v>108.7112496</v>
      </c>
      <c r="J225">
        <f t="shared" si="207"/>
        <v>10.426468702298013</v>
      </c>
      <c r="K225" s="6">
        <f t="shared" si="208"/>
        <v>20.435878656504105</v>
      </c>
      <c r="M225" s="2">
        <f>'rockfish release'!O233</f>
        <v>3265.0060795267827</v>
      </c>
      <c r="N225">
        <f>'rockfish release'!P233</f>
        <v>5538426.3829656541</v>
      </c>
      <c r="O225">
        <f>IF([3]species_comp_Region1_forR!$D40&gt;49,[3]species_comp_Region1_forR!$AI40,[3]species_comp_Region1_forR!$AK40)</f>
        <v>0.29716981100000001</v>
      </c>
      <c r="P225">
        <f>IF([3]species_comp_Region1_forR!$D40&gt;49,[3]species_comp_Region1_forR!$AJ40,[3]species_comp_Region1_forR!$AL40)</f>
        <v>1.9722399999999999E-4</v>
      </c>
      <c r="Q225" s="13">
        <f t="shared" si="202"/>
        <v>970.261239566825</v>
      </c>
      <c r="R225" s="14">
        <f t="shared" si="206"/>
        <v>492292.63168903202</v>
      </c>
      <c r="S225">
        <f t="shared" si="209"/>
        <v>701.6356830214894</v>
      </c>
      <c r="T225" s="6">
        <f t="shared" si="210"/>
        <v>1375.2059387221193</v>
      </c>
      <c r="V225" s="13">
        <f t="shared" si="203"/>
        <v>1839.2949132408251</v>
      </c>
      <c r="W225">
        <f t="shared" si="204"/>
        <v>492401.34293863201</v>
      </c>
      <c r="X225">
        <f t="shared" si="211"/>
        <v>701.71314861461167</v>
      </c>
      <c r="Y225" s="6">
        <f t="shared" si="212"/>
        <v>1375.3577712846388</v>
      </c>
      <c r="Z225" s="14">
        <f t="shared" si="205"/>
        <v>0.38151203679359819</v>
      </c>
    </row>
    <row r="226" spans="1:26" x14ac:dyDescent="0.3">
      <c r="A226" t="str">
        <f>'rockfish release'!A234</f>
        <v>SE</v>
      </c>
      <c r="B226">
        <f>'rockfish release'!B234</f>
        <v>2015</v>
      </c>
      <c r="C226" t="str">
        <f>'rockfish release'!C234</f>
        <v>CSEO</v>
      </c>
      <c r="D226">
        <f>'rockfish release'!D234</f>
        <v>3178</v>
      </c>
      <c r="E226">
        <f>'YE release'!E235</f>
        <v>1555</v>
      </c>
      <c r="F226">
        <f>IF([3]species_comp_Region1_forR!$H19&gt;49,[3]species_comp_Region1_forR!$AM19,[3]species_comp_Region1_forR!$AO19)</f>
        <v>0.863247863</v>
      </c>
      <c r="G226" s="48">
        <f>IF([3]species_comp_Region1_forR!$H19&gt;49,[3]species_comp_Region1_forR!$AN19,[3]species_comp_Region1_forR!$AP19)</f>
        <v>4.3900000000000003E-5</v>
      </c>
      <c r="H226" s="13">
        <f t="shared" si="213"/>
        <v>1342.350426965</v>
      </c>
      <c r="I226">
        <f t="shared" si="214"/>
        <v>106.15129750000001</v>
      </c>
      <c r="J226">
        <f t="shared" si="207"/>
        <v>10.302975177102972</v>
      </c>
      <c r="K226" s="6">
        <f t="shared" si="208"/>
        <v>20.193831347121826</v>
      </c>
      <c r="M226" s="2">
        <f>'rockfish release'!O234</f>
        <v>1201.026725480021</v>
      </c>
      <c r="N226">
        <f>'rockfish release'!P234</f>
        <v>773658.92489022878</v>
      </c>
      <c r="O226">
        <f>IF([3]species_comp_Region1_forR!$D41&gt;49,[3]species_comp_Region1_forR!$AI41,[3]species_comp_Region1_forR!$AK41)</f>
        <v>0.34582942799999999</v>
      </c>
      <c r="P226">
        <f>IF([3]species_comp_Region1_forR!$D41&gt;49,[3]species_comp_Region1_forR!$AJ41,[3]species_comp_Region1_forR!$AL41)</f>
        <v>2.12225E-4</v>
      </c>
      <c r="Q226" s="13">
        <f t="shared" si="202"/>
        <v>415.35038548546868</v>
      </c>
      <c r="R226" s="14">
        <f t="shared" si="206"/>
        <v>92998.371834332531</v>
      </c>
      <c r="S226">
        <f t="shared" si="209"/>
        <v>304.9563441450801</v>
      </c>
      <c r="T226" s="6">
        <f t="shared" si="210"/>
        <v>597.71443452435699</v>
      </c>
      <c r="V226" s="13">
        <f t="shared" si="203"/>
        <v>1757.7008124504687</v>
      </c>
      <c r="W226">
        <f t="shared" si="204"/>
        <v>93104.523131832524</v>
      </c>
      <c r="X226">
        <f t="shared" si="211"/>
        <v>305.1303379407438</v>
      </c>
      <c r="Y226" s="6">
        <f t="shared" si="212"/>
        <v>598.05546236385783</v>
      </c>
      <c r="Z226" s="14">
        <f t="shared" si="205"/>
        <v>0.17359628884471615</v>
      </c>
    </row>
    <row r="227" spans="1:26" x14ac:dyDescent="0.3">
      <c r="A227" t="str">
        <f>'rockfish release'!A235</f>
        <v>SE</v>
      </c>
      <c r="B227">
        <f>'rockfish release'!B235</f>
        <v>2016</v>
      </c>
      <c r="C227" t="str">
        <f>'rockfish release'!C235</f>
        <v>CSEO</v>
      </c>
      <c r="D227">
        <f>'rockfish release'!D235</f>
        <v>3587</v>
      </c>
      <c r="E227">
        <f>'YE release'!E236</f>
        <v>1935</v>
      </c>
      <c r="F227">
        <f>IF([3]species_comp_Region1_forR!$H20&gt;49,[3]species_comp_Region1_forR!$AM20,[3]species_comp_Region1_forR!$AO20)</f>
        <v>0.86723290099999994</v>
      </c>
      <c r="G227" s="48">
        <f>IF([3]species_comp_Region1_forR!$H20&gt;49,[3]species_comp_Region1_forR!$AN20,[3]species_comp_Region1_forR!$AP20)</f>
        <v>5.1499999999999998E-5</v>
      </c>
      <c r="H227" s="13">
        <f t="shared" si="213"/>
        <v>1678.095663435</v>
      </c>
      <c r="I227">
        <f t="shared" si="214"/>
        <v>192.82758749999999</v>
      </c>
      <c r="J227">
        <f t="shared" si="207"/>
        <v>13.886237341339086</v>
      </c>
      <c r="K227" s="6">
        <f t="shared" si="208"/>
        <v>27.217025189024607</v>
      </c>
      <c r="M227" s="2">
        <f>'rockfish release'!O235</f>
        <v>3568.611022108299</v>
      </c>
      <c r="N227">
        <f>'rockfish release'!P235</f>
        <v>3499836.0048137954</v>
      </c>
      <c r="O227">
        <f>IF([3]species_comp_Region1_forR!$D42&gt;49,[3]species_comp_Region1_forR!$AI42,[3]species_comp_Region1_forR!$AK42)</f>
        <v>0.37969283300000001</v>
      </c>
      <c r="P227">
        <f>IF([3]species_comp_Region1_forR!$D42&gt;49,[3]species_comp_Region1_forR!$AJ42,[3]species_comp_Region1_forR!$AL42)</f>
        <v>2.0113299999999999E-4</v>
      </c>
      <c r="Q227" s="13">
        <f t="shared" si="202"/>
        <v>1354.9760288593257</v>
      </c>
      <c r="R227" s="14">
        <f t="shared" si="206"/>
        <v>507824.98155245197</v>
      </c>
      <c r="S227">
        <f t="shared" si="209"/>
        <v>712.61839826968537</v>
      </c>
      <c r="T227" s="6">
        <f t="shared" si="210"/>
        <v>1396.7320606085832</v>
      </c>
      <c r="V227" s="13">
        <f t="shared" si="203"/>
        <v>3033.0716922943257</v>
      </c>
      <c r="W227">
        <f t="shared" si="204"/>
        <v>508017.80913995195</v>
      </c>
      <c r="X227">
        <f t="shared" si="211"/>
        <v>712.75368055166996</v>
      </c>
      <c r="Y227" s="6">
        <f t="shared" si="212"/>
        <v>1396.9972138812732</v>
      </c>
      <c r="Z227" s="14">
        <f t="shared" si="205"/>
        <v>0.23499401031715053</v>
      </c>
    </row>
    <row r="228" spans="1:26" x14ac:dyDescent="0.3">
      <c r="A228" t="str">
        <f>'rockfish release'!A236</f>
        <v>SE</v>
      </c>
      <c r="B228">
        <f>'rockfish release'!B236</f>
        <v>2017</v>
      </c>
      <c r="C228" t="str">
        <f>'rockfish release'!C236</f>
        <v>CSEO</v>
      </c>
      <c r="D228">
        <f>'rockfish release'!D236</f>
        <v>5317</v>
      </c>
      <c r="E228">
        <f>'YE release'!E237</f>
        <v>3316</v>
      </c>
      <c r="F228">
        <f>IF([3]species_comp_Region1_forR!$H21&gt;49,[3]species_comp_Region1_forR!$AM21,[3]species_comp_Region1_forR!$AO21)</f>
        <v>0.79658385099999995</v>
      </c>
      <c r="G228" s="48">
        <f>IF([3]species_comp_Region1_forR!$H21&gt;49,[3]species_comp_Region1_forR!$AN21,[3]species_comp_Region1_forR!$AP21)</f>
        <v>8.3900000000000006E-5</v>
      </c>
      <c r="H228" s="13">
        <f t="shared" si="213"/>
        <v>2641.4720499159998</v>
      </c>
      <c r="I228">
        <f t="shared" si="214"/>
        <v>922.5523184000001</v>
      </c>
      <c r="J228">
        <f t="shared" si="207"/>
        <v>30.373546358632542</v>
      </c>
      <c r="K228" s="6">
        <f t="shared" si="208"/>
        <v>59.532150862919778</v>
      </c>
      <c r="M228" s="2">
        <f>'rockfish release'!O236</f>
        <v>2561.4321525885562</v>
      </c>
      <c r="N228">
        <f>'rockfish release'!P236</f>
        <v>4371531.4306587288</v>
      </c>
      <c r="O228">
        <f>IF([3]species_comp_Region1_forR!$D43&gt;49,[3]species_comp_Region1_forR!$AI43,[3]species_comp_Region1_forR!$AK43)</f>
        <v>0.40052356</v>
      </c>
      <c r="P228">
        <f>IF([3]species_comp_Region1_forR!$D43&gt;49,[3]species_comp_Region1_forR!$AJ43,[3]species_comp_Region1_forR!$AL43)</f>
        <v>3.1468499999999999E-4</v>
      </c>
      <c r="Q228" s="13">
        <f t="shared" si="202"/>
        <v>1025.9139244532316</v>
      </c>
      <c r="R228" s="14">
        <f t="shared" si="206"/>
        <v>704717.51750033908</v>
      </c>
      <c r="S228">
        <f t="shared" si="209"/>
        <v>839.47454845298262</v>
      </c>
      <c r="T228" s="6">
        <f t="shared" si="210"/>
        <v>1645.3701149678459</v>
      </c>
      <c r="V228" s="13">
        <f t="shared" si="203"/>
        <v>3667.3859743692315</v>
      </c>
      <c r="W228">
        <f t="shared" si="204"/>
        <v>705640.06981873908</v>
      </c>
      <c r="X228">
        <f t="shared" si="211"/>
        <v>840.02385074397682</v>
      </c>
      <c r="Y228" s="6">
        <f t="shared" si="212"/>
        <v>1646.4467474581945</v>
      </c>
      <c r="Z228" s="14">
        <f t="shared" si="205"/>
        <v>0.22905247950850222</v>
      </c>
    </row>
    <row r="229" spans="1:26" x14ac:dyDescent="0.3">
      <c r="A229" t="str">
        <f>'rockfish release'!A237</f>
        <v>SE</v>
      </c>
      <c r="B229">
        <f>'rockfish release'!B237</f>
        <v>2018</v>
      </c>
      <c r="C229" t="str">
        <f>'rockfish release'!C237</f>
        <v>CSEO</v>
      </c>
      <c r="D229">
        <f>'rockfish release'!D237</f>
        <v>5432</v>
      </c>
      <c r="E229">
        <f>'YE release'!E238</f>
        <v>3527</v>
      </c>
      <c r="F229">
        <f>IF([3]species_comp_Region1_forR!$H22&gt;49,[3]species_comp_Region1_forR!$AM22,[3]species_comp_Region1_forR!$AO22)</f>
        <v>0.76529160699999998</v>
      </c>
      <c r="G229" s="48">
        <f>IF([3]species_comp_Region1_forR!$H22&gt;49,[3]species_comp_Region1_forR!$AN22,[3]species_comp_Region1_forR!$AP22)</f>
        <v>8.5199999999999997E-5</v>
      </c>
      <c r="H229" s="13">
        <f t="shared" si="213"/>
        <v>2699.1834978890001</v>
      </c>
      <c r="I229">
        <f t="shared" si="214"/>
        <v>1059.8649108</v>
      </c>
      <c r="J229">
        <f t="shared" si="207"/>
        <v>32.555566510199142</v>
      </c>
      <c r="K229" s="6">
        <f t="shared" si="208"/>
        <v>63.808910359990321</v>
      </c>
      <c r="M229" s="2">
        <f>'rockfish release'!O237</f>
        <v>2198.9043109540635</v>
      </c>
      <c r="N229">
        <f>'rockfish release'!P237</f>
        <v>1795545.6799634765</v>
      </c>
      <c r="O229">
        <f>IF([3]species_comp_Region1_forR!$D44&gt;49,[3]species_comp_Region1_forR!$AI44,[3]species_comp_Region1_forR!$AK44)</f>
        <v>0.32442748100000002</v>
      </c>
      <c r="P229">
        <f>IF([3]species_comp_Region1_forR!$D44&gt;49,[3]species_comp_Region1_forR!$AJ44,[3]species_comp_Region1_forR!$AL44)</f>
        <v>2.79203E-4</v>
      </c>
      <c r="Q229" s="13">
        <f t="shared" ref="Q229:Q232" si="215">M229*O229</f>
        <v>713.38498656286754</v>
      </c>
      <c r="R229" s="14">
        <f t="shared" si="206"/>
        <v>190838.22992451163</v>
      </c>
      <c r="S229">
        <f t="shared" ref="S229:S232" si="216">SQRT(R229)</f>
        <v>436.85035186492826</v>
      </c>
      <c r="T229" s="6">
        <f t="shared" ref="T229:T232" si="217">(1.96*S229)</f>
        <v>856.22668965525941</v>
      </c>
      <c r="V229" s="13">
        <f t="shared" ref="V229:V232" si="218">Q229+H229</f>
        <v>3412.5684844518678</v>
      </c>
      <c r="W229">
        <f t="shared" ref="W229:W232" si="219">R229+I229</f>
        <v>191898.09483531164</v>
      </c>
      <c r="X229">
        <f t="shared" ref="X229:X232" si="220">SQRT(W229)</f>
        <v>438.06174774261177</v>
      </c>
      <c r="Y229" s="6">
        <f t="shared" si="212"/>
        <v>858.60102557551909</v>
      </c>
      <c r="Z229" s="14">
        <f t="shared" si="205"/>
        <v>0.12836716676558477</v>
      </c>
    </row>
    <row r="230" spans="1:26" x14ac:dyDescent="0.3">
      <c r="A230" t="str">
        <f>'rockfish release'!A238</f>
        <v>SE</v>
      </c>
      <c r="B230">
        <f>'rockfish release'!B238</f>
        <v>2019</v>
      </c>
      <c r="C230" t="str">
        <f>'rockfish release'!C238</f>
        <v>CSEO</v>
      </c>
      <c r="D230">
        <f>'rockfish release'!D238</f>
        <v>6082</v>
      </c>
      <c r="E230">
        <f>'YE release'!E239</f>
        <v>3802</v>
      </c>
      <c r="F230">
        <v>0.90160427807486632</v>
      </c>
      <c r="G230" s="48">
        <v>9.4982873481761726E-5</v>
      </c>
      <c r="H230" s="13">
        <f t="shared" ref="H230:H232" si="221">E230*F230</f>
        <v>3427.8994652406418</v>
      </c>
      <c r="I230">
        <f t="shared" ref="I230:I232" si="222">(E230^2)*G230</f>
        <v>1372.9968126850561</v>
      </c>
      <c r="K230" s="6"/>
      <c r="M230" s="2">
        <f>'rockfish release'!O238</f>
        <v>4129.6820289580774</v>
      </c>
      <c r="N230">
        <f>'rockfish release'!P238</f>
        <v>6461933.0359656289</v>
      </c>
      <c r="O230">
        <v>0.32483221476510066</v>
      </c>
      <c r="P230">
        <v>2.9477990190309166E-4</v>
      </c>
      <c r="Q230" s="13">
        <f t="shared" si="215"/>
        <v>1341.4537597420867</v>
      </c>
      <c r="R230" s="14">
        <f t="shared" si="206"/>
        <v>688769.22292350023</v>
      </c>
      <c r="S230">
        <f t="shared" si="216"/>
        <v>829.92121488940154</v>
      </c>
      <c r="T230" s="6">
        <f t="shared" si="217"/>
        <v>1626.645581183227</v>
      </c>
      <c r="V230" s="13">
        <f t="shared" si="218"/>
        <v>4769.3532249827285</v>
      </c>
      <c r="W230">
        <f t="shared" si="219"/>
        <v>690142.21973618527</v>
      </c>
      <c r="X230">
        <f t="shared" si="220"/>
        <v>830.74798810239997</v>
      </c>
      <c r="Y230" s="54">
        <f t="shared" ref="Y230:Y232" si="223">(1.96*X230)</f>
        <v>1628.266056680704</v>
      </c>
      <c r="Z230" s="14">
        <f t="shared" ref="Z230:Z232" si="224">X230/V230</f>
        <v>0.17418462187929232</v>
      </c>
    </row>
    <row r="231" spans="1:26" x14ac:dyDescent="0.3">
      <c r="A231" t="str">
        <f>'rockfish release'!A239</f>
        <v>SE</v>
      </c>
      <c r="B231">
        <f>'rockfish release'!B239</f>
        <v>2020</v>
      </c>
      <c r="C231" t="str">
        <f>'rockfish release'!C239</f>
        <v>CSEO</v>
      </c>
      <c r="D231">
        <f>'rockfish release'!D239</f>
        <v>4441</v>
      </c>
      <c r="E231">
        <f>'YE release'!E240</f>
        <v>3314</v>
      </c>
      <c r="F231" s="50">
        <v>0.87887393498371902</v>
      </c>
      <c r="G231" s="50">
        <v>4.2167438757582899E-3</v>
      </c>
      <c r="H231" s="13">
        <f t="shared" si="221"/>
        <v>2912.5882205360449</v>
      </c>
      <c r="I231">
        <f t="shared" si="222"/>
        <v>46310.794422927494</v>
      </c>
      <c r="J231">
        <f t="shared" ref="J231:J232" si="225">SQRT(I231)</f>
        <v>215.19942942054354</v>
      </c>
      <c r="K231" s="6">
        <f t="shared" ref="K231:K232" si="226">(1.96*J231)</f>
        <v>421.79088166426533</v>
      </c>
      <c r="M231" s="2">
        <f>'rockfish release'!O239</f>
        <v>9569.9634760705285</v>
      </c>
      <c r="N231">
        <f>'rockfish release'!P239</f>
        <v>31121567.432101503</v>
      </c>
      <c r="O231" s="50">
        <v>0.35335301141720499</v>
      </c>
      <c r="P231" s="50">
        <v>1.1941681959257201E-3</v>
      </c>
      <c r="Q231" s="13">
        <f t="shared" si="215"/>
        <v>3381.5754134221843</v>
      </c>
      <c r="R231" s="14">
        <f t="shared" si="206"/>
        <v>4032318.9061127543</v>
      </c>
      <c r="S231">
        <f t="shared" si="216"/>
        <v>2008.0634716344885</v>
      </c>
      <c r="T231" s="6">
        <f t="shared" si="217"/>
        <v>3935.8044044035973</v>
      </c>
      <c r="V231" s="13">
        <f t="shared" si="218"/>
        <v>6294.1636339582292</v>
      </c>
      <c r="W231">
        <f t="shared" si="219"/>
        <v>4078629.7005356816</v>
      </c>
      <c r="X231">
        <f t="shared" si="220"/>
        <v>2019.5617595249919</v>
      </c>
      <c r="Y231" s="6">
        <f t="shared" si="223"/>
        <v>3958.3410486689841</v>
      </c>
      <c r="Z231" s="14">
        <f t="shared" si="224"/>
        <v>0.32086260811985662</v>
      </c>
    </row>
    <row r="232" spans="1:26" x14ac:dyDescent="0.3">
      <c r="A232" t="str">
        <f>'rockfish release'!A240</f>
        <v>SE</v>
      </c>
      <c r="B232">
        <f>'rockfish release'!B240</f>
        <v>2021</v>
      </c>
      <c r="C232" t="str">
        <f>'rockfish release'!C240</f>
        <v>CSEO</v>
      </c>
      <c r="D232">
        <f>'rockfish release'!D240</f>
        <v>9236</v>
      </c>
      <c r="E232">
        <f>'YE release'!E241</f>
        <v>7145</v>
      </c>
      <c r="F232" s="50">
        <v>0.87887393498371902</v>
      </c>
      <c r="G232" s="50">
        <v>4.2167438757582899E-3</v>
      </c>
      <c r="H232" s="13">
        <f t="shared" si="221"/>
        <v>6279.5542654586725</v>
      </c>
      <c r="I232">
        <f t="shared" si="222"/>
        <v>215269.09701993334</v>
      </c>
      <c r="J232">
        <f t="shared" si="225"/>
        <v>463.97100881405657</v>
      </c>
      <c r="K232" s="6">
        <f t="shared" si="226"/>
        <v>909.38317727555091</v>
      </c>
      <c r="M232" s="2">
        <f>'rockfish release'!O240</f>
        <v>6688.9373149697512</v>
      </c>
      <c r="N232">
        <f>'rockfish release'!P240</f>
        <v>13073339.323194047</v>
      </c>
      <c r="O232" s="50">
        <v>0.35335301141720499</v>
      </c>
      <c r="P232" s="50">
        <v>1.1941681959257201E-3</v>
      </c>
      <c r="Q232" s="13">
        <f t="shared" si="215"/>
        <v>2363.5561434254751</v>
      </c>
      <c r="R232" s="14">
        <f t="shared" si="206"/>
        <v>1701356.6847692418</v>
      </c>
      <c r="S232">
        <f t="shared" si="216"/>
        <v>1304.3606421420579</v>
      </c>
      <c r="T232" s="6">
        <f t="shared" si="217"/>
        <v>2556.5468585984336</v>
      </c>
      <c r="V232" s="13">
        <f t="shared" si="218"/>
        <v>8643.1104088841475</v>
      </c>
      <c r="W232">
        <f t="shared" si="219"/>
        <v>1916625.7817891752</v>
      </c>
      <c r="X232">
        <f t="shared" si="220"/>
        <v>1384.4225445250361</v>
      </c>
      <c r="Y232" s="6">
        <f t="shared" si="223"/>
        <v>2713.4681872690708</v>
      </c>
      <c r="Z232" s="14">
        <f t="shared" si="224"/>
        <v>0.16017642712304184</v>
      </c>
    </row>
    <row r="233" spans="1:26" x14ac:dyDescent="0.3">
      <c r="A233" t="str">
        <f>'rockfish release'!A241</f>
        <v>SE</v>
      </c>
      <c r="B233">
        <f>'rockfish release'!B241</f>
        <v>2022</v>
      </c>
      <c r="C233" t="str">
        <f>'rockfish release'!C241</f>
        <v>CSEO</v>
      </c>
      <c r="D233">
        <f>'rockfish release'!D241</f>
        <v>8546</v>
      </c>
      <c r="E233">
        <f>'YE release'!E242</f>
        <v>6297</v>
      </c>
      <c r="F233" s="50">
        <v>0.87887393498371902</v>
      </c>
      <c r="G233" s="50">
        <v>4.2167438757582899E-3</v>
      </c>
      <c r="H233" s="13">
        <f t="shared" ref="H233" si="227">E233*F233</f>
        <v>5534.2691685924783</v>
      </c>
      <c r="I233">
        <f t="shared" ref="I233" si="228">(E233^2)*G233</f>
        <v>167203.20946103774</v>
      </c>
      <c r="K233" s="6"/>
      <c r="M233" s="2">
        <f>'rockfish release'!O241</f>
        <v>4624.7180385288975</v>
      </c>
      <c r="N233">
        <f>'rockfish release'!P241</f>
        <v>9055878.802325625</v>
      </c>
      <c r="O233" s="50">
        <v>0.35335301141720499</v>
      </c>
      <c r="P233" s="50">
        <v>1.1941681959257201E-3</v>
      </c>
      <c r="Q233" s="13">
        <f t="shared" ref="Q233" si="229">M233*O233</f>
        <v>1634.1580458696553</v>
      </c>
      <c r="R233" s="14">
        <f t="shared" si="206"/>
        <v>1167057.2232453453</v>
      </c>
      <c r="S233">
        <f t="shared" ref="S233" si="230">SQRT(R233)</f>
        <v>1080.3042271718396</v>
      </c>
      <c r="T233" s="6"/>
      <c r="V233" s="13">
        <f t="shared" ref="V233" si="231">Q233+H233</f>
        <v>7168.4272144621336</v>
      </c>
      <c r="W233">
        <f t="shared" ref="W233" si="232">R233+I233</f>
        <v>1334260.4327063831</v>
      </c>
      <c r="X233">
        <f t="shared" ref="X233" si="233">SQRT(W233)</f>
        <v>1155.1019144241702</v>
      </c>
      <c r="Y233" s="6">
        <f t="shared" ref="Y233" si="234">(1.96*X233)</f>
        <v>2263.9997522713734</v>
      </c>
      <c r="Z233" s="14">
        <f t="shared" ref="Z233" si="235">X233/V233</f>
        <v>0.16113742664412903</v>
      </c>
    </row>
    <row r="234" spans="1:26" x14ac:dyDescent="0.3">
      <c r="A234" t="str">
        <f>'rockfish release'!A242</f>
        <v>SE</v>
      </c>
      <c r="B234">
        <f>'rockfish release'!B242</f>
        <v>1999</v>
      </c>
      <c r="C234" t="str">
        <f>'rockfish release'!C242</f>
        <v>NSEI</v>
      </c>
      <c r="D234">
        <f>'rockfish release'!D242</f>
        <v>6691</v>
      </c>
      <c r="E234">
        <f>'YE release'!E243</f>
        <v>1645</v>
      </c>
      <c r="F234" s="29">
        <v>0.82692465400000004</v>
      </c>
      <c r="G234" s="29">
        <v>1.161425E-2</v>
      </c>
      <c r="H234" s="13">
        <f t="shared" ref="H234:H240" si="236">E234*F234</f>
        <v>1360.29105583</v>
      </c>
      <c r="I234">
        <f t="shared" ref="I234:I240" si="237">(E234^2)*G234</f>
        <v>31428.450856249998</v>
      </c>
      <c r="J234">
        <f t="shared" si="207"/>
        <v>177.28071202544848</v>
      </c>
      <c r="K234" s="6">
        <f t="shared" si="208"/>
        <v>347.47019556987902</v>
      </c>
      <c r="M234" s="2">
        <f>'rockfish release'!O242</f>
        <v>9629.9384940119708</v>
      </c>
      <c r="N234">
        <f>'rockfish release'!P242</f>
        <v>20762404.05734273</v>
      </c>
      <c r="O234" s="29">
        <v>0.37719102199999999</v>
      </c>
      <c r="P234" s="29">
        <v>1.2598580999999999E-2</v>
      </c>
      <c r="Q234" s="13">
        <f t="shared" ref="Q234:Q253" si="238">M234*O234</f>
        <v>3632.3263423535159</v>
      </c>
      <c r="R234" s="14">
        <f t="shared" si="206"/>
        <v>4383846.1564500229</v>
      </c>
      <c r="S234">
        <f t="shared" si="209"/>
        <v>2093.7636343317322</v>
      </c>
      <c r="T234" s="6">
        <f t="shared" si="210"/>
        <v>4103.7767232901952</v>
      </c>
      <c r="V234" s="13">
        <f t="shared" ref="V234:V253" si="239">Q234+H234</f>
        <v>4992.6173981835163</v>
      </c>
      <c r="W234">
        <f t="shared" ref="W234:W253" si="240">R234+I234</f>
        <v>4415274.6073062727</v>
      </c>
      <c r="X234">
        <f t="shared" si="211"/>
        <v>2101.2554835874366</v>
      </c>
      <c r="Y234" s="6">
        <f t="shared" si="212"/>
        <v>4118.4607478313756</v>
      </c>
      <c r="Z234" s="14">
        <f t="shared" si="205"/>
        <v>0.42087252356888888</v>
      </c>
    </row>
    <row r="235" spans="1:26" x14ac:dyDescent="0.3">
      <c r="A235" t="str">
        <f>'rockfish release'!A243</f>
        <v>SE</v>
      </c>
      <c r="B235">
        <f>'rockfish release'!B243</f>
        <v>2000</v>
      </c>
      <c r="C235" t="str">
        <f>'rockfish release'!C243</f>
        <v>NSEI</v>
      </c>
      <c r="D235">
        <f>'rockfish release'!D243</f>
        <v>7565</v>
      </c>
      <c r="E235">
        <f>'YE release'!E244</f>
        <v>2164</v>
      </c>
      <c r="F235" s="29">
        <v>0.82692465400000004</v>
      </c>
      <c r="G235" s="29">
        <v>1.161425E-2</v>
      </c>
      <c r="H235" s="13">
        <f t="shared" si="236"/>
        <v>1789.4649512560002</v>
      </c>
      <c r="I235">
        <f t="shared" si="237"/>
        <v>54388.324867999996</v>
      </c>
      <c r="J235">
        <f t="shared" si="207"/>
        <v>233.21304609305199</v>
      </c>
      <c r="K235" s="6">
        <f t="shared" si="208"/>
        <v>457.09757034238186</v>
      </c>
      <c r="M235" s="2">
        <f>'rockfish release'!O243</f>
        <v>10887.832118846294</v>
      </c>
      <c r="N235">
        <f>'rockfish release'!P243</f>
        <v>26540765.423181478</v>
      </c>
      <c r="O235" s="29">
        <v>0.37719102199999999</v>
      </c>
      <c r="P235" s="29">
        <v>1.2598580999999999E-2</v>
      </c>
      <c r="Q235" s="13">
        <f t="shared" si="238"/>
        <v>4106.7925242720594</v>
      </c>
      <c r="R235" s="14">
        <f t="shared" si="206"/>
        <v>5603909.4590545632</v>
      </c>
      <c r="S235">
        <f t="shared" si="209"/>
        <v>2367.25779311307</v>
      </c>
      <c r="T235" s="6">
        <f t="shared" si="210"/>
        <v>4639.8252745016171</v>
      </c>
      <c r="V235" s="13">
        <f t="shared" si="239"/>
        <v>5896.2574755280593</v>
      </c>
      <c r="W235">
        <f t="shared" si="240"/>
        <v>5658297.7839225633</v>
      </c>
      <c r="X235">
        <f t="shared" si="211"/>
        <v>2378.7176763799785</v>
      </c>
      <c r="Y235" s="6">
        <f t="shared" si="212"/>
        <v>4662.2866457047576</v>
      </c>
      <c r="Z235" s="14">
        <f t="shared" si="205"/>
        <v>0.40342839271396375</v>
      </c>
    </row>
    <row r="236" spans="1:26" x14ac:dyDescent="0.3">
      <c r="A236" t="str">
        <f>'rockfish release'!A244</f>
        <v>SE</v>
      </c>
      <c r="B236">
        <f>'rockfish release'!B244</f>
        <v>2001</v>
      </c>
      <c r="C236" t="str">
        <f>'rockfish release'!C244</f>
        <v>NSEI</v>
      </c>
      <c r="D236">
        <f>'rockfish release'!D244</f>
        <v>5344</v>
      </c>
      <c r="E236">
        <f>'YE release'!E245</f>
        <v>1327</v>
      </c>
      <c r="F236" s="29">
        <v>0.82692465400000004</v>
      </c>
      <c r="G236" s="29">
        <v>1.161425E-2</v>
      </c>
      <c r="H236" s="13">
        <f t="shared" si="236"/>
        <v>1097.329015858</v>
      </c>
      <c r="I236">
        <f t="shared" si="237"/>
        <v>20451.869638249998</v>
      </c>
      <c r="J236">
        <f t="shared" si="207"/>
        <v>143.01003334818853</v>
      </c>
      <c r="K236" s="6">
        <f t="shared" si="208"/>
        <v>280.2996653624495</v>
      </c>
      <c r="M236" s="2">
        <f>'rockfish release'!O244</f>
        <v>7691.2855047078119</v>
      </c>
      <c r="N236">
        <f>'rockfish release'!P244</f>
        <v>13244283.78424483</v>
      </c>
      <c r="O236" s="29">
        <v>0.37719102199999999</v>
      </c>
      <c r="P236" s="29">
        <v>1.2598580999999999E-2</v>
      </c>
      <c r="Q236" s="13">
        <f t="shared" si="238"/>
        <v>2901.0838400145253</v>
      </c>
      <c r="R236" s="14">
        <f t="shared" si="206"/>
        <v>2796444.1112955566</v>
      </c>
      <c r="S236">
        <f t="shared" si="209"/>
        <v>1672.2571905348641</v>
      </c>
      <c r="T236" s="6">
        <f t="shared" si="210"/>
        <v>3277.6240934483335</v>
      </c>
      <c r="V236" s="13">
        <f t="shared" si="239"/>
        <v>3998.4128558725251</v>
      </c>
      <c r="W236">
        <f t="shared" si="240"/>
        <v>2816895.9809338069</v>
      </c>
      <c r="X236">
        <f t="shared" si="211"/>
        <v>1678.3610996843936</v>
      </c>
      <c r="Y236" s="6">
        <f t="shared" si="212"/>
        <v>3289.5877553814112</v>
      </c>
      <c r="Z236" s="14">
        <f t="shared" si="205"/>
        <v>0.4197568285674555</v>
      </c>
    </row>
    <row r="237" spans="1:26" x14ac:dyDescent="0.3">
      <c r="A237" t="str">
        <f>'rockfish release'!A245</f>
        <v>SE</v>
      </c>
      <c r="B237">
        <f>'rockfish release'!B245</f>
        <v>2002</v>
      </c>
      <c r="C237" t="str">
        <f>'rockfish release'!C245</f>
        <v>NSEI</v>
      </c>
      <c r="D237">
        <f>'rockfish release'!D245</f>
        <v>5038</v>
      </c>
      <c r="E237">
        <f>'YE release'!E246</f>
        <v>1129</v>
      </c>
      <c r="F237" s="29">
        <v>0.82692465400000004</v>
      </c>
      <c r="G237" s="29">
        <v>1.161425E-2</v>
      </c>
      <c r="H237" s="13">
        <f t="shared" si="236"/>
        <v>933.597934366</v>
      </c>
      <c r="I237">
        <f t="shared" si="237"/>
        <v>14803.999234249999</v>
      </c>
      <c r="J237">
        <f t="shared" si="207"/>
        <v>121.67168624725311</v>
      </c>
      <c r="K237" s="6">
        <f t="shared" si="208"/>
        <v>238.47650504461609</v>
      </c>
      <c r="M237" s="2">
        <f>'rockfish release'!O245</f>
        <v>7250.8788122600981</v>
      </c>
      <c r="N237">
        <f>'rockfish release'!P245</f>
        <v>11770960.576621769</v>
      </c>
      <c r="O237" s="29">
        <v>0.37719102199999999</v>
      </c>
      <c r="P237" s="29">
        <v>1.2598580999999999E-2</v>
      </c>
      <c r="Q237" s="13">
        <f t="shared" si="238"/>
        <v>2734.9663895945323</v>
      </c>
      <c r="R237" s="14">
        <f t="shared" si="206"/>
        <v>2485361.5284160092</v>
      </c>
      <c r="S237">
        <f t="shared" si="209"/>
        <v>1576.5029427235488</v>
      </c>
      <c r="T237" s="6">
        <f t="shared" si="210"/>
        <v>3089.9457677381556</v>
      </c>
      <c r="V237" s="13">
        <f t="shared" si="239"/>
        <v>3668.5643239605324</v>
      </c>
      <c r="W237">
        <f t="shared" si="240"/>
        <v>2500165.527650259</v>
      </c>
      <c r="X237">
        <f t="shared" si="211"/>
        <v>1581.1911736568286</v>
      </c>
      <c r="Y237" s="6">
        <f t="shared" si="212"/>
        <v>3099.1347003673841</v>
      </c>
      <c r="Z237" s="14">
        <f t="shared" si="205"/>
        <v>0.43101088982673091</v>
      </c>
    </row>
    <row r="238" spans="1:26" x14ac:dyDescent="0.3">
      <c r="A238" t="str">
        <f>'rockfish release'!A246</f>
        <v>SE</v>
      </c>
      <c r="B238">
        <f>'rockfish release'!B246</f>
        <v>2003</v>
      </c>
      <c r="C238" t="str">
        <f>'rockfish release'!C246</f>
        <v>NSEI</v>
      </c>
      <c r="D238">
        <f>'rockfish release'!D246</f>
        <v>6124</v>
      </c>
      <c r="E238">
        <f>'YE release'!E247</f>
        <v>1422</v>
      </c>
      <c r="F238" s="29">
        <v>0.82692465400000004</v>
      </c>
      <c r="G238" s="29">
        <v>1.161425E-2</v>
      </c>
      <c r="H238" s="13">
        <f t="shared" si="236"/>
        <v>1175.886857988</v>
      </c>
      <c r="I238">
        <f t="shared" si="237"/>
        <v>23484.989096999998</v>
      </c>
      <c r="J238">
        <f t="shared" si="207"/>
        <v>153.24812917944544</v>
      </c>
      <c r="K238" s="6">
        <f t="shared" si="208"/>
        <v>300.36633319171307</v>
      </c>
      <c r="M238" s="2">
        <f>'rockfish release'!O246</f>
        <v>8813.8907991823817</v>
      </c>
      <c r="N238">
        <f>'rockfish release'!P246</f>
        <v>17392657.422730677</v>
      </c>
      <c r="O238" s="29">
        <v>0.37719102199999999</v>
      </c>
      <c r="P238" s="29">
        <v>1.2598580999999999E-2</v>
      </c>
      <c r="Q238" s="13">
        <f t="shared" si="238"/>
        <v>3324.520478339999</v>
      </c>
      <c r="R238" s="14">
        <f t="shared" si="206"/>
        <v>3672346.1398067139</v>
      </c>
      <c r="S238">
        <f t="shared" si="209"/>
        <v>1916.3366457401773</v>
      </c>
      <c r="T238" s="6">
        <f t="shared" si="210"/>
        <v>3756.0198256507474</v>
      </c>
      <c r="V238" s="13">
        <f t="shared" si="239"/>
        <v>4500.4073363279986</v>
      </c>
      <c r="W238">
        <f t="shared" si="240"/>
        <v>3695831.128903714</v>
      </c>
      <c r="X238">
        <f t="shared" si="211"/>
        <v>1922.4544543119127</v>
      </c>
      <c r="Y238" s="6">
        <f t="shared" si="212"/>
        <v>3768.010730451349</v>
      </c>
      <c r="Z238" s="14">
        <f t="shared" si="205"/>
        <v>0.42717343356756993</v>
      </c>
    </row>
    <row r="239" spans="1:26" x14ac:dyDescent="0.3">
      <c r="A239" t="str">
        <f>'rockfish release'!A247</f>
        <v>SE</v>
      </c>
      <c r="B239">
        <f>'rockfish release'!B247</f>
        <v>2004</v>
      </c>
      <c r="C239" t="str">
        <f>'rockfish release'!C247</f>
        <v>NSEI</v>
      </c>
      <c r="D239">
        <f>'rockfish release'!D247</f>
        <v>4849</v>
      </c>
      <c r="E239">
        <f>'YE release'!E248</f>
        <v>1124</v>
      </c>
      <c r="F239" s="29">
        <v>0.82692465400000004</v>
      </c>
      <c r="G239" s="29">
        <v>1.161425E-2</v>
      </c>
      <c r="H239" s="13">
        <f t="shared" si="236"/>
        <v>929.4633110960001</v>
      </c>
      <c r="I239">
        <f t="shared" si="237"/>
        <v>14673.164708</v>
      </c>
      <c r="J239">
        <f t="shared" si="207"/>
        <v>121.13283909823959</v>
      </c>
      <c r="K239" s="6">
        <f t="shared" si="208"/>
        <v>237.42036463254959</v>
      </c>
      <c r="M239" s="2">
        <f>'rockfish release'!O247</f>
        <v>6978.8629139835666</v>
      </c>
      <c r="N239">
        <f>'rockfish release'!P247</f>
        <v>10904354.126461556</v>
      </c>
      <c r="O239" s="29">
        <v>0.37719102199999999</v>
      </c>
      <c r="P239" s="29">
        <v>1.2598580999999999E-2</v>
      </c>
      <c r="Q239" s="13">
        <f t="shared" si="238"/>
        <v>2632.3644349233596</v>
      </c>
      <c r="R239" s="14">
        <f t="shared" si="206"/>
        <v>2302383.23046953</v>
      </c>
      <c r="S239">
        <f t="shared" si="209"/>
        <v>1517.3606131930308</v>
      </c>
      <c r="T239" s="6">
        <f t="shared" si="210"/>
        <v>2974.0268018583401</v>
      </c>
      <c r="V239" s="13">
        <f t="shared" si="239"/>
        <v>3561.8277460193594</v>
      </c>
      <c r="W239">
        <f t="shared" si="240"/>
        <v>2317056.3951775301</v>
      </c>
      <c r="X239">
        <f t="shared" si="211"/>
        <v>1522.1880288510779</v>
      </c>
      <c r="Y239" s="6">
        <f t="shared" si="212"/>
        <v>2983.4885365481127</v>
      </c>
      <c r="Z239" s="14">
        <f t="shared" si="205"/>
        <v>0.42736149454511113</v>
      </c>
    </row>
    <row r="240" spans="1:26" x14ac:dyDescent="0.3">
      <c r="A240" t="str">
        <f>'rockfish release'!A248</f>
        <v>SE</v>
      </c>
      <c r="B240">
        <f>'rockfish release'!B248</f>
        <v>2005</v>
      </c>
      <c r="C240" t="str">
        <f>'rockfish release'!C248</f>
        <v>NSEI</v>
      </c>
      <c r="D240">
        <f>'rockfish release'!D248</f>
        <v>6055</v>
      </c>
      <c r="E240">
        <f>'YE release'!E249</f>
        <v>1305</v>
      </c>
      <c r="F240" s="29">
        <v>0.82692465400000004</v>
      </c>
      <c r="G240" s="29">
        <v>1.161425E-2</v>
      </c>
      <c r="H240" s="13">
        <f t="shared" si="236"/>
        <v>1079.13667347</v>
      </c>
      <c r="I240">
        <f t="shared" si="237"/>
        <v>19779.358106249998</v>
      </c>
      <c r="J240">
        <f t="shared" si="207"/>
        <v>140.63910589252905</v>
      </c>
      <c r="K240" s="6">
        <f t="shared" si="208"/>
        <v>275.65264754935691</v>
      </c>
      <c r="M240" s="2">
        <f>'rockfish release'!O248</f>
        <v>8714.5834077480922</v>
      </c>
      <c r="N240">
        <f>'rockfish release'!P248</f>
        <v>17002934.186671898</v>
      </c>
      <c r="O240" s="29">
        <v>0.37719102199999999</v>
      </c>
      <c r="P240" s="29">
        <v>1.2598580999999999E-2</v>
      </c>
      <c r="Q240" s="13">
        <f t="shared" si="238"/>
        <v>3287.0626218727457</v>
      </c>
      <c r="R240" s="14">
        <f t="shared" si="206"/>
        <v>3590058.6211861847</v>
      </c>
      <c r="S240">
        <f t="shared" si="209"/>
        <v>1894.7450016258613</v>
      </c>
      <c r="T240" s="6">
        <f t="shared" si="210"/>
        <v>3713.7002031866882</v>
      </c>
      <c r="V240" s="13">
        <f t="shared" si="239"/>
        <v>4366.1992953427452</v>
      </c>
      <c r="W240">
        <f t="shared" si="240"/>
        <v>3609837.9792924346</v>
      </c>
      <c r="X240">
        <f t="shared" si="211"/>
        <v>1899.9573624932837</v>
      </c>
      <c r="Y240" s="6">
        <f t="shared" si="212"/>
        <v>3723.9164304868359</v>
      </c>
      <c r="Z240" s="14">
        <f t="shared" si="205"/>
        <v>0.43515131444409655</v>
      </c>
    </row>
    <row r="241" spans="1:26" x14ac:dyDescent="0.3">
      <c r="A241" t="str">
        <f>'rockfish release'!A249</f>
        <v>SE</v>
      </c>
      <c r="B241">
        <f>'rockfish release'!B249</f>
        <v>2006</v>
      </c>
      <c r="C241" t="str">
        <f>'rockfish release'!C249</f>
        <v>NSEI</v>
      </c>
      <c r="D241">
        <f>'rockfish release'!D249</f>
        <v>4774</v>
      </c>
      <c r="E241">
        <f>'YE release'!E250</f>
        <v>1141</v>
      </c>
      <c r="F241">
        <f>IF([3]species_comp_Region1_forR!$H142&gt;49,[3]species_comp_Region1_forR!$AM142,[3]species_comp_Region1_forR!$AO142)</f>
        <v>0.92877492900000003</v>
      </c>
      <c r="G241">
        <f>IF([3]species_comp_Region1_forR!$H142&gt;49,[3]species_comp_Region1_forR!$AN142,[3]species_comp_Region1_forR!$AP142)</f>
        <v>1.89006E-4</v>
      </c>
      <c r="H241" s="13">
        <f t="shared" ref="H241:H253" si="241">E241*F241</f>
        <v>1059.7321939890001</v>
      </c>
      <c r="I241">
        <f t="shared" ref="I241:I253" si="242">(E241^2)*G241</f>
        <v>246.06332028599999</v>
      </c>
      <c r="J241">
        <f t="shared" si="207"/>
        <v>15.686405588470546</v>
      </c>
      <c r="K241" s="6">
        <f t="shared" si="208"/>
        <v>30.74535495340227</v>
      </c>
      <c r="M241" s="2">
        <f>'rockfish release'!O249</f>
        <v>6870.9200972071667</v>
      </c>
      <c r="N241">
        <f>'rockfish release'!P249</f>
        <v>10569645.174434936</v>
      </c>
      <c r="O241">
        <f>IF([3]species_comp_Region1_forR!$D164&gt;49,[3]species_comp_Region1_forR!$AI164,[3]species_comp_Region1_forR!$AK164)</f>
        <v>0.34210526299999999</v>
      </c>
      <c r="P241">
        <f>IF([3]species_comp_Region1_forR!$D164&gt;49,[3]species_comp_Region1_forR!$AJ164,[3]species_comp_Region1_forR!$AL164)</f>
        <v>1.190843E-3</v>
      </c>
      <c r="Q241" s="13">
        <f t="shared" si="238"/>
        <v>2350.5779269070431</v>
      </c>
      <c r="R241" s="14">
        <f t="shared" si="206"/>
        <v>1305835.0503704939</v>
      </c>
      <c r="S241">
        <f t="shared" si="209"/>
        <v>1142.7313990481289</v>
      </c>
      <c r="T241" s="6">
        <f t="shared" si="210"/>
        <v>2239.7535421343327</v>
      </c>
      <c r="V241" s="13">
        <f t="shared" si="239"/>
        <v>3410.3101208960434</v>
      </c>
      <c r="W241">
        <f t="shared" si="240"/>
        <v>1306081.11369078</v>
      </c>
      <c r="X241">
        <f t="shared" si="211"/>
        <v>1142.8390585252064</v>
      </c>
      <c r="Y241" s="6">
        <f t="shared" si="212"/>
        <v>2239.9645547094046</v>
      </c>
      <c r="Z241" s="14">
        <f t="shared" si="205"/>
        <v>0.33511294222852983</v>
      </c>
    </row>
    <row r="242" spans="1:26" x14ac:dyDescent="0.3">
      <c r="A242" t="str">
        <f>'rockfish release'!A250</f>
        <v>SE</v>
      </c>
      <c r="B242">
        <f>'rockfish release'!B250</f>
        <v>2007</v>
      </c>
      <c r="C242" t="str">
        <f>'rockfish release'!C250</f>
        <v>NSEI</v>
      </c>
      <c r="D242">
        <f>'rockfish release'!D250</f>
        <v>2342</v>
      </c>
      <c r="E242">
        <f>'YE release'!E251</f>
        <v>452</v>
      </c>
      <c r="F242">
        <f>IF([3]species_comp_Region1_forR!$H143&gt;49,[3]species_comp_Region1_forR!$AM143,[3]species_comp_Region1_forR!$AO143)</f>
        <v>0.96666666700000003</v>
      </c>
      <c r="G242">
        <f>IF([3]species_comp_Region1_forR!$H143&gt;49,[3]species_comp_Region1_forR!$AN143,[3]species_comp_Region1_forR!$AP143)</f>
        <v>8.9800000000000001E-5</v>
      </c>
      <c r="H242" s="13">
        <f t="shared" si="241"/>
        <v>436.933333484</v>
      </c>
      <c r="I242">
        <f t="shared" si="242"/>
        <v>18.3464992</v>
      </c>
      <c r="J242">
        <f t="shared" si="207"/>
        <v>4.2832813589583392</v>
      </c>
      <c r="K242" s="6">
        <f t="shared" si="208"/>
        <v>8.3952314635583445</v>
      </c>
      <c r="M242" s="2">
        <f>'rockfish release'!O250</f>
        <v>3370.694358537743</v>
      </c>
      <c r="N242">
        <f>'rockfish release'!P250</f>
        <v>2543720.326085058</v>
      </c>
      <c r="O242">
        <f>IF([3]species_comp_Region1_forR!$D165&gt;49,[3]species_comp_Region1_forR!$AI165,[3]species_comp_Region1_forR!$AK165)</f>
        <v>0.43062201</v>
      </c>
      <c r="P242">
        <f>IF([3]species_comp_Region1_forR!$D165&gt;49,[3]species_comp_Region1_forR!$AJ165,[3]species_comp_Region1_forR!$AL165)</f>
        <v>1.178782E-3</v>
      </c>
      <c r="Q242" s="13">
        <f t="shared" si="238"/>
        <v>1451.4951797691836</v>
      </c>
      <c r="R242" s="14">
        <f t="shared" si="206"/>
        <v>488086.89947195502</v>
      </c>
      <c r="S242">
        <f t="shared" si="209"/>
        <v>698.63216321033701</v>
      </c>
      <c r="T242" s="6">
        <f t="shared" si="210"/>
        <v>1369.3190398922604</v>
      </c>
      <c r="V242" s="13">
        <f t="shared" si="239"/>
        <v>1888.4285132531836</v>
      </c>
      <c r="W242">
        <f t="shared" si="240"/>
        <v>488105.245971155</v>
      </c>
      <c r="X242">
        <f t="shared" si="211"/>
        <v>698.64529338653313</v>
      </c>
      <c r="Y242" s="6">
        <f t="shared" si="212"/>
        <v>1369.3447750376049</v>
      </c>
      <c r="Z242" s="14">
        <f t="shared" si="205"/>
        <v>0.36996120768319762</v>
      </c>
    </row>
    <row r="243" spans="1:26" x14ac:dyDescent="0.3">
      <c r="A243" t="str">
        <f>'rockfish release'!A251</f>
        <v>SE</v>
      </c>
      <c r="B243">
        <f>'rockfish release'!B251</f>
        <v>2008</v>
      </c>
      <c r="C243" t="str">
        <f>'rockfish release'!C251</f>
        <v>NSEI</v>
      </c>
      <c r="D243">
        <f>'rockfish release'!D251</f>
        <v>2770</v>
      </c>
      <c r="E243">
        <f>'YE release'!E252</f>
        <v>734</v>
      </c>
      <c r="F243">
        <f>IF([3]species_comp_Region1_forR!$H144&gt;49,[3]species_comp_Region1_forR!$AM144,[3]species_comp_Region1_forR!$AO144)</f>
        <v>0.947265625</v>
      </c>
      <c r="G243">
        <f>IF([3]species_comp_Region1_forR!$H144&gt;49,[3]species_comp_Region1_forR!$AN144,[3]species_comp_Region1_forR!$AP144)</f>
        <v>9.7800000000000006E-5</v>
      </c>
      <c r="H243" s="13">
        <f t="shared" si="241"/>
        <v>695.29296875</v>
      </c>
      <c r="I243">
        <f t="shared" si="242"/>
        <v>52.690336800000004</v>
      </c>
      <c r="J243">
        <f t="shared" si="207"/>
        <v>7.2588109770126952</v>
      </c>
      <c r="K243" s="6">
        <f t="shared" si="208"/>
        <v>14.227269514944883</v>
      </c>
      <c r="M243" s="2">
        <f>'rockfish release'!O251</f>
        <v>3986.6880329417372</v>
      </c>
      <c r="N243">
        <f>'rockfish release'!P251</f>
        <v>3558402.8792199991</v>
      </c>
      <c r="O243">
        <f>IF([3]species_comp_Region1_forR!$D166&gt;49,[3]species_comp_Region1_forR!$AI166,[3]species_comp_Region1_forR!$AK166)</f>
        <v>0.57558139500000005</v>
      </c>
      <c r="P243">
        <f>IF([3]species_comp_Region1_forR!$D166&gt;49,[3]species_comp_Region1_forR!$AJ166,[3]species_comp_Region1_forR!$AL166)</f>
        <v>1.4285820000000001E-3</v>
      </c>
      <c r="Q243" s="13">
        <f t="shared" si="238"/>
        <v>2294.6634594304114</v>
      </c>
      <c r="R243" s="14">
        <f t="shared" si="206"/>
        <v>1206666.2156088676</v>
      </c>
      <c r="S243">
        <f t="shared" si="209"/>
        <v>1098.4835982429904</v>
      </c>
      <c r="T243" s="6">
        <f t="shared" si="210"/>
        <v>2153.0278525562612</v>
      </c>
      <c r="V243" s="13">
        <f t="shared" si="239"/>
        <v>2989.9564281804114</v>
      </c>
      <c r="W243">
        <f t="shared" si="240"/>
        <v>1206718.9059456675</v>
      </c>
      <c r="X243">
        <f t="shared" si="211"/>
        <v>1098.5075811962645</v>
      </c>
      <c r="Y243" s="6">
        <f t="shared" si="212"/>
        <v>2153.0748591446782</v>
      </c>
      <c r="Z243" s="14">
        <f t="shared" si="205"/>
        <v>0.36739919379520186</v>
      </c>
    </row>
    <row r="244" spans="1:26" x14ac:dyDescent="0.3">
      <c r="A244" t="str">
        <f>'rockfish release'!A252</f>
        <v>SE</v>
      </c>
      <c r="B244">
        <f>'rockfish release'!B252</f>
        <v>2009</v>
      </c>
      <c r="C244" t="str">
        <f>'rockfish release'!C252</f>
        <v>NSEI</v>
      </c>
      <c r="D244">
        <f>'rockfish release'!D252</f>
        <v>1738</v>
      </c>
      <c r="E244">
        <f>'YE release'!E253</f>
        <v>306</v>
      </c>
      <c r="F244">
        <f>IF([3]species_comp_Region1_forR!$H145&gt;49,[3]species_comp_Region1_forR!$AM145,[3]species_comp_Region1_forR!$AO145)</f>
        <v>0.87542087499999999</v>
      </c>
      <c r="G244">
        <f>IF([3]species_comp_Region1_forR!$H145&gt;49,[3]species_comp_Region1_forR!$AN145,[3]species_comp_Region1_forR!$AP145)</f>
        <v>3.6844299999999998E-4</v>
      </c>
      <c r="H244" s="13">
        <f t="shared" si="241"/>
        <v>267.87878775000001</v>
      </c>
      <c r="I244">
        <f t="shared" si="242"/>
        <v>34.499528747999996</v>
      </c>
      <c r="J244">
        <f t="shared" si="207"/>
        <v>5.8736299464641109</v>
      </c>
      <c r="K244" s="6">
        <f t="shared" si="208"/>
        <v>11.512314695069657</v>
      </c>
      <c r="M244" s="2">
        <f>'rockfish release'!O252</f>
        <v>2501.3948740984615</v>
      </c>
      <c r="N244">
        <f>'rockfish release'!P252</f>
        <v>1400861.2528116638</v>
      </c>
      <c r="O244">
        <f>IF([3]species_comp_Region1_forR!$D167&gt;49,[3]species_comp_Region1_forR!$AI167,[3]species_comp_Region1_forR!$AK167)</f>
        <v>0.56108597299999996</v>
      </c>
      <c r="P244">
        <f>IF([3]species_comp_Region1_forR!$D167&gt;49,[3]species_comp_Region1_forR!$AJ167,[3]species_comp_Region1_forR!$AL167)</f>
        <v>1.119402E-3</v>
      </c>
      <c r="Q244" s="13">
        <f t="shared" si="238"/>
        <v>1403.4975767907476</v>
      </c>
      <c r="R244" s="14">
        <f t="shared" si="206"/>
        <v>449587.79285710916</v>
      </c>
      <c r="S244">
        <f t="shared" si="209"/>
        <v>670.51308179416537</v>
      </c>
      <c r="T244" s="6">
        <f t="shared" si="210"/>
        <v>1314.2056403165641</v>
      </c>
      <c r="V244" s="13">
        <f t="shared" si="239"/>
        <v>1671.3763645407475</v>
      </c>
      <c r="W244">
        <f t="shared" si="240"/>
        <v>449622.29238585714</v>
      </c>
      <c r="X244">
        <f t="shared" si="211"/>
        <v>670.53880751665463</v>
      </c>
      <c r="Y244" s="6">
        <f t="shared" si="212"/>
        <v>1314.2560627326432</v>
      </c>
      <c r="Z244" s="14">
        <f t="shared" si="205"/>
        <v>0.4011895954391469</v>
      </c>
    </row>
    <row r="245" spans="1:26" x14ac:dyDescent="0.3">
      <c r="A245" t="str">
        <f>'rockfish release'!A253</f>
        <v>SE</v>
      </c>
      <c r="B245">
        <f>'rockfish release'!B253</f>
        <v>2010</v>
      </c>
      <c r="C245" t="str">
        <f>'rockfish release'!C253</f>
        <v>NSEI</v>
      </c>
      <c r="D245">
        <f>'rockfish release'!D253</f>
        <v>1607</v>
      </c>
      <c r="E245">
        <f>'YE release'!E254</f>
        <v>533</v>
      </c>
      <c r="F245">
        <f>IF([3]species_comp_Region1_forR!$H146&gt;49,[3]species_comp_Region1_forR!$AM146,[3]species_comp_Region1_forR!$AO146)</f>
        <v>0.91214470299999995</v>
      </c>
      <c r="G245">
        <f>IF([3]species_comp_Region1_forR!$H146&gt;49,[3]species_comp_Region1_forR!$AN146,[3]species_comp_Region1_forR!$AP146)</f>
        <v>2.07608E-4</v>
      </c>
      <c r="H245" s="13">
        <f t="shared" si="241"/>
        <v>486.17312669899997</v>
      </c>
      <c r="I245">
        <f t="shared" si="242"/>
        <v>58.979149112000002</v>
      </c>
      <c r="J245">
        <f t="shared" si="207"/>
        <v>7.6797883507294653</v>
      </c>
      <c r="K245" s="6">
        <f t="shared" si="208"/>
        <v>15.052385167429751</v>
      </c>
      <c r="M245" s="2">
        <f>'rockfish release'!O253</f>
        <v>2312.854754129015</v>
      </c>
      <c r="N245">
        <f>'rockfish release'!P253</f>
        <v>1197642.867369418</v>
      </c>
      <c r="O245">
        <f>IF([3]species_comp_Region1_forR!$D168&gt;49,[3]species_comp_Region1_forR!$AI168,[3]species_comp_Region1_forR!$AK168)</f>
        <v>0.540342298</v>
      </c>
      <c r="P245">
        <f>IF([3]species_comp_Region1_forR!$D168&gt;49,[3]species_comp_Region1_forR!$AJ168,[3]species_comp_Region1_forR!$AL168)</f>
        <v>6.0875600000000001E-4</v>
      </c>
      <c r="Q245" s="13">
        <f t="shared" si="238"/>
        <v>1249.733252786297</v>
      </c>
      <c r="R245" s="14">
        <f t="shared" si="206"/>
        <v>353661.03626423312</v>
      </c>
      <c r="S245">
        <f t="shared" si="209"/>
        <v>594.69406947121399</v>
      </c>
      <c r="T245" s="6">
        <f t="shared" si="210"/>
        <v>1165.6003761635793</v>
      </c>
      <c r="V245" s="13">
        <f t="shared" si="239"/>
        <v>1735.9063794852971</v>
      </c>
      <c r="W245">
        <f t="shared" si="240"/>
        <v>353720.01541334513</v>
      </c>
      <c r="X245">
        <f t="shared" si="211"/>
        <v>594.74365521066727</v>
      </c>
      <c r="Y245" s="6">
        <f t="shared" si="212"/>
        <v>1165.6975642129078</v>
      </c>
      <c r="Z245" s="14">
        <f t="shared" si="205"/>
        <v>0.34261274815235776</v>
      </c>
    </row>
    <row r="246" spans="1:26" x14ac:dyDescent="0.3">
      <c r="A246" t="str">
        <f>'rockfish release'!A254</f>
        <v>SE</v>
      </c>
      <c r="B246">
        <f>'rockfish release'!B254</f>
        <v>2011</v>
      </c>
      <c r="C246" t="str">
        <f>'rockfish release'!C254</f>
        <v>NSEI</v>
      </c>
      <c r="D246">
        <f>'rockfish release'!D254</f>
        <v>1442</v>
      </c>
      <c r="E246">
        <f>'YE release'!E255</f>
        <v>429</v>
      </c>
      <c r="F246">
        <f>IF([3]species_comp_Region1_forR!$H147&gt;49,[3]species_comp_Region1_forR!$AM147,[3]species_comp_Region1_forR!$AO147)</f>
        <v>0.86666666699999995</v>
      </c>
      <c r="G246">
        <f>IF([3]species_comp_Region1_forR!$H147&gt;49,[3]species_comp_Region1_forR!$AN147,[3]species_comp_Region1_forR!$AP147)</f>
        <v>4.5494300000000002E-4</v>
      </c>
      <c r="H246" s="13">
        <f t="shared" si="241"/>
        <v>371.80000014299998</v>
      </c>
      <c r="I246">
        <f t="shared" si="242"/>
        <v>83.728164663000001</v>
      </c>
      <c r="J246">
        <f t="shared" si="207"/>
        <v>9.1503095391904647</v>
      </c>
      <c r="K246" s="6">
        <f t="shared" si="208"/>
        <v>17.934606696813312</v>
      </c>
      <c r="M246" s="2">
        <f>'rockfish release'!O254</f>
        <v>1731.915900131406</v>
      </c>
      <c r="N246">
        <f>'rockfish release'!P254</f>
        <v>874226.18574345601</v>
      </c>
      <c r="O246">
        <f>IF([3]species_comp_Region1_forR!$D169&gt;49,[3]species_comp_Region1_forR!$AI169,[3]species_comp_Region1_forR!$AK169)</f>
        <v>0.42528735600000001</v>
      </c>
      <c r="P246">
        <f>IF([3]species_comp_Region1_forR!$D169&gt;49,[3]species_comp_Region1_forR!$AJ169,[3]species_comp_Region1_forR!$AL169)</f>
        <v>7.0437500000000003E-4</v>
      </c>
      <c r="Q246" s="13">
        <f t="shared" si="238"/>
        <v>736.56193398124572</v>
      </c>
      <c r="R246" s="14">
        <f t="shared" si="206"/>
        <v>160849.28791132808</v>
      </c>
      <c r="S246">
        <f t="shared" si="209"/>
        <v>401.06020484626504</v>
      </c>
      <c r="T246" s="6">
        <f t="shared" si="210"/>
        <v>786.07800149867944</v>
      </c>
      <c r="V246" s="13">
        <f t="shared" si="239"/>
        <v>1108.3619341242456</v>
      </c>
      <c r="W246">
        <f t="shared" si="240"/>
        <v>160933.01607599109</v>
      </c>
      <c r="X246">
        <f t="shared" si="211"/>
        <v>401.16457480190235</v>
      </c>
      <c r="Y246" s="6">
        <f t="shared" si="212"/>
        <v>786.28256661172861</v>
      </c>
      <c r="Z246" s="14">
        <f t="shared" si="205"/>
        <v>0.3619436597837295</v>
      </c>
    </row>
    <row r="247" spans="1:26" x14ac:dyDescent="0.3">
      <c r="A247" t="str">
        <f>'rockfish release'!A255</f>
        <v>SE</v>
      </c>
      <c r="B247">
        <f>'rockfish release'!B255</f>
        <v>2012</v>
      </c>
      <c r="C247" t="str">
        <f>'rockfish release'!C255</f>
        <v>NSEI</v>
      </c>
      <c r="D247">
        <f>'rockfish release'!D255</f>
        <v>1202</v>
      </c>
      <c r="E247">
        <f>'YE release'!E256</f>
        <v>549</v>
      </c>
      <c r="F247">
        <f>IF([3]species_comp_Region1_forR!$H148&gt;49,[3]species_comp_Region1_forR!$AM148,[3]species_comp_Region1_forR!$AO148)</f>
        <v>0.87692307700000005</v>
      </c>
      <c r="G247">
        <f>IF([3]species_comp_Region1_forR!$H148&gt;49,[3]species_comp_Region1_forR!$AN148,[3]species_comp_Region1_forR!$AP148)</f>
        <v>3.3311400000000002E-4</v>
      </c>
      <c r="H247" s="13">
        <f t="shared" si="241"/>
        <v>481.43076927300001</v>
      </c>
      <c r="I247">
        <f t="shared" si="242"/>
        <v>100.40089271400001</v>
      </c>
      <c r="J247">
        <f t="shared" si="207"/>
        <v>10.020024586496781</v>
      </c>
      <c r="K247" s="6">
        <f t="shared" si="208"/>
        <v>19.639248189533692</v>
      </c>
      <c r="M247" s="2">
        <f>'rockfish release'!O255</f>
        <v>2392.910119047619</v>
      </c>
      <c r="N247">
        <f>'rockfish release'!P255</f>
        <v>3409167.6191169489</v>
      </c>
      <c r="O247">
        <f>IF([3]species_comp_Region1_forR!$D170&gt;49,[3]species_comp_Region1_forR!$AI170,[3]species_comp_Region1_forR!$AK170)</f>
        <v>0.34435797699999998</v>
      </c>
      <c r="P247">
        <f>IF([3]species_comp_Region1_forR!$D170&gt;49,[3]species_comp_Region1_forR!$AJ170,[3]species_comp_Region1_forR!$AL170)</f>
        <v>4.4010799999999998E-4</v>
      </c>
      <c r="Q247" s="13">
        <f t="shared" si="238"/>
        <v>824.01768773806725</v>
      </c>
      <c r="R247" s="14">
        <f t="shared" si="206"/>
        <v>408287.80256803083</v>
      </c>
      <c r="S247">
        <f t="shared" si="209"/>
        <v>638.97402339064683</v>
      </c>
      <c r="T247" s="6">
        <f t="shared" si="210"/>
        <v>1252.3890858456678</v>
      </c>
      <c r="V247" s="13">
        <f t="shared" si="239"/>
        <v>1305.4484570110671</v>
      </c>
      <c r="W247">
        <f t="shared" si="240"/>
        <v>408388.20346074481</v>
      </c>
      <c r="X247">
        <f t="shared" si="211"/>
        <v>639.05258270407205</v>
      </c>
      <c r="Y247" s="6">
        <f t="shared" si="212"/>
        <v>1252.5430620999812</v>
      </c>
      <c r="Z247" s="14">
        <f t="shared" si="205"/>
        <v>0.48952724197724062</v>
      </c>
    </row>
    <row r="248" spans="1:26" x14ac:dyDescent="0.3">
      <c r="A248" t="str">
        <f>'rockfish release'!A256</f>
        <v>SE</v>
      </c>
      <c r="B248">
        <f>'rockfish release'!B256</f>
        <v>2013</v>
      </c>
      <c r="C248" t="str">
        <f>'rockfish release'!C256</f>
        <v>NSEI</v>
      </c>
      <c r="D248">
        <f>'rockfish release'!D256</f>
        <v>940</v>
      </c>
      <c r="E248">
        <f>'YE release'!E257</f>
        <v>281</v>
      </c>
      <c r="F248">
        <f>IF([3]species_comp_Region1_forR!$H149&gt;49,[3]species_comp_Region1_forR!$AM149,[3]species_comp_Region1_forR!$AO149)</f>
        <v>0.70031545699999997</v>
      </c>
      <c r="G248">
        <f>IF([3]species_comp_Region1_forR!$H149&gt;49,[3]species_comp_Region1_forR!$AN149,[3]species_comp_Region1_forR!$AP149)</f>
        <v>6.6415699999999996E-4</v>
      </c>
      <c r="H248" s="13">
        <f t="shared" si="241"/>
        <v>196.788643417</v>
      </c>
      <c r="I248">
        <f t="shared" si="242"/>
        <v>52.442500877000001</v>
      </c>
      <c r="J248">
        <f t="shared" si="207"/>
        <v>7.2417194696425513</v>
      </c>
      <c r="K248" s="6">
        <f t="shared" si="208"/>
        <v>14.193770160499401</v>
      </c>
      <c r="M248" s="2">
        <f>'rockfish release'!O256</f>
        <v>1650.4613250086713</v>
      </c>
      <c r="N248">
        <f>'rockfish release'!P256</f>
        <v>967135.27460771427</v>
      </c>
      <c r="O248">
        <f>IF([3]species_comp_Region1_forR!$D171&gt;49,[3]species_comp_Region1_forR!$AI171,[3]species_comp_Region1_forR!$AK171)</f>
        <v>0.26653102699999998</v>
      </c>
      <c r="P248">
        <f>IF([3]species_comp_Region1_forR!$D171&gt;49,[3]species_comp_Region1_forR!$AJ171,[3]species_comp_Region1_forR!$AL171)</f>
        <v>1.9907599999999999E-4</v>
      </c>
      <c r="Q248" s="13">
        <f t="shared" si="238"/>
        <v>439.89915197834193</v>
      </c>
      <c r="R248" s="14">
        <f t="shared" si="206"/>
        <v>69438.939024359308</v>
      </c>
      <c r="S248">
        <f t="shared" si="209"/>
        <v>263.51269234015905</v>
      </c>
      <c r="T248" s="6">
        <f t="shared" si="210"/>
        <v>516.4848769867117</v>
      </c>
      <c r="V248" s="13">
        <f t="shared" si="239"/>
        <v>636.68779539534194</v>
      </c>
      <c r="W248">
        <f t="shared" si="240"/>
        <v>69491.381525236313</v>
      </c>
      <c r="X248">
        <f t="shared" si="211"/>
        <v>263.61218015341461</v>
      </c>
      <c r="Y248" s="6">
        <f t="shared" si="212"/>
        <v>516.67987310069259</v>
      </c>
      <c r="Z248" s="14">
        <f t="shared" si="205"/>
        <v>0.41403680431745749</v>
      </c>
    </row>
    <row r="249" spans="1:26" x14ac:dyDescent="0.3">
      <c r="A249" t="str">
        <f>'rockfish release'!A257</f>
        <v>SE</v>
      </c>
      <c r="B249">
        <f>'rockfish release'!B257</f>
        <v>2014</v>
      </c>
      <c r="C249" t="str">
        <f>'rockfish release'!C257</f>
        <v>NSEI</v>
      </c>
      <c r="D249">
        <f>'rockfish release'!D257</f>
        <v>1454</v>
      </c>
      <c r="E249">
        <f>'YE release'!E258</f>
        <v>428</v>
      </c>
      <c r="F249">
        <f>IF([3]species_comp_Region1_forR!$H150&gt;49,[3]species_comp_Region1_forR!$AM150,[3]species_comp_Region1_forR!$AO150)</f>
        <v>0.76947040499999997</v>
      </c>
      <c r="G249">
        <f>IF([3]species_comp_Region1_forR!$H150&gt;49,[3]species_comp_Region1_forR!$AN150,[3]species_comp_Region1_forR!$AP150)</f>
        <v>5.5433000000000001E-4</v>
      </c>
      <c r="H249" s="13">
        <f t="shared" si="241"/>
        <v>329.33333333999997</v>
      </c>
      <c r="I249">
        <f t="shared" si="242"/>
        <v>101.54438672000001</v>
      </c>
      <c r="J249">
        <f t="shared" si="207"/>
        <v>10.07692347495008</v>
      </c>
      <c r="K249" s="6">
        <f t="shared" si="208"/>
        <v>19.750770010902155</v>
      </c>
      <c r="M249" s="2">
        <f>'rockfish release'!O257</f>
        <v>1367.7182048605932</v>
      </c>
      <c r="N249">
        <f>'rockfish release'!P257</f>
        <v>1884001.5970322466</v>
      </c>
      <c r="O249">
        <f>IF([3]species_comp_Region1_forR!$D172&gt;49,[3]species_comp_Region1_forR!$AI172,[3]species_comp_Region1_forR!$AK172)</f>
        <v>0.34105075699999998</v>
      </c>
      <c r="P249">
        <f>IF([3]species_comp_Region1_forR!$D172&gt;49,[3]species_comp_Region1_forR!$AJ172,[3]species_comp_Region1_forR!$AL172)</f>
        <v>2.00299E-4</v>
      </c>
      <c r="Q249" s="13">
        <f t="shared" si="238"/>
        <v>466.46132913038639</v>
      </c>
      <c r="R249" s="14">
        <f t="shared" si="206"/>
        <v>219890.86525244714</v>
      </c>
      <c r="S249">
        <f t="shared" si="209"/>
        <v>468.92522351910986</v>
      </c>
      <c r="T249" s="6">
        <f t="shared" si="210"/>
        <v>919.09343809745531</v>
      </c>
      <c r="V249" s="13">
        <f t="shared" si="239"/>
        <v>795.79466247038636</v>
      </c>
      <c r="W249">
        <f t="shared" si="240"/>
        <v>219992.40963916713</v>
      </c>
      <c r="X249">
        <f t="shared" si="211"/>
        <v>469.03348456071569</v>
      </c>
      <c r="Y249" s="6">
        <f t="shared" si="212"/>
        <v>919.30562973900271</v>
      </c>
      <c r="Z249" s="14">
        <f t="shared" si="205"/>
        <v>0.58939008601125131</v>
      </c>
    </row>
    <row r="250" spans="1:26" x14ac:dyDescent="0.3">
      <c r="A250" t="str">
        <f>'rockfish release'!A258</f>
        <v>SE</v>
      </c>
      <c r="B250">
        <f>'rockfish release'!B258</f>
        <v>2015</v>
      </c>
      <c r="C250" t="str">
        <f>'rockfish release'!C258</f>
        <v>NSEI</v>
      </c>
      <c r="D250">
        <f>'rockfish release'!D258</f>
        <v>1252</v>
      </c>
      <c r="E250">
        <f>'YE release'!E259</f>
        <v>404</v>
      </c>
      <c r="F250">
        <f>IF([3]species_comp_Region1_forR!$H151&gt;49,[3]species_comp_Region1_forR!$AM151,[3]species_comp_Region1_forR!$AO151)</f>
        <v>0.87191011200000001</v>
      </c>
      <c r="G250">
        <f>IF([3]species_comp_Region1_forR!$H151&gt;49,[3]species_comp_Region1_forR!$AN151,[3]species_comp_Region1_forR!$AP151)</f>
        <v>2.5153799999999999E-4</v>
      </c>
      <c r="H250" s="13">
        <f t="shared" si="241"/>
        <v>352.251685248</v>
      </c>
      <c r="I250">
        <f t="shared" si="242"/>
        <v>41.055026208000001</v>
      </c>
      <c r="J250">
        <f t="shared" si="207"/>
        <v>6.4074196216573798</v>
      </c>
      <c r="K250" s="6">
        <f t="shared" si="208"/>
        <v>12.558542458448464</v>
      </c>
      <c r="M250" s="2">
        <f>'rockfish release'!O258</f>
        <v>1286.3276064956458</v>
      </c>
      <c r="N250">
        <f>'rockfish release'!P258</f>
        <v>807027.48868769652</v>
      </c>
      <c r="O250">
        <f>IF([3]species_comp_Region1_forR!$D173&gt;49,[3]species_comp_Region1_forR!$AI173,[3]species_comp_Region1_forR!$AK173)</f>
        <v>0.3125</v>
      </c>
      <c r="P250">
        <f>IF([3]species_comp_Region1_forR!$D173&gt;49,[3]species_comp_Region1_forR!$AJ173,[3]species_comp_Region1_forR!$AL173)</f>
        <v>1.7682599999999999E-4</v>
      </c>
      <c r="Q250" s="13">
        <f t="shared" si="238"/>
        <v>401.97737702988934</v>
      </c>
      <c r="R250" s="14">
        <f t="shared" si="206"/>
        <v>79246.564779624998</v>
      </c>
      <c r="S250">
        <f t="shared" si="209"/>
        <v>281.50766380264855</v>
      </c>
      <c r="T250" s="6">
        <f t="shared" si="210"/>
        <v>551.75502105319117</v>
      </c>
      <c r="V250" s="13">
        <f t="shared" si="239"/>
        <v>754.2290622778894</v>
      </c>
      <c r="W250">
        <f t="shared" si="240"/>
        <v>79287.619805833005</v>
      </c>
      <c r="X250">
        <f t="shared" si="211"/>
        <v>281.58057426930753</v>
      </c>
      <c r="Y250" s="6">
        <f t="shared" si="212"/>
        <v>551.89792556784278</v>
      </c>
      <c r="Z250" s="14">
        <f t="shared" si="205"/>
        <v>0.37333561957807654</v>
      </c>
    </row>
    <row r="251" spans="1:26" x14ac:dyDescent="0.3">
      <c r="A251" t="str">
        <f>'rockfish release'!A259</f>
        <v>SE</v>
      </c>
      <c r="B251">
        <f>'rockfish release'!B259</f>
        <v>2016</v>
      </c>
      <c r="C251" t="str">
        <f>'rockfish release'!C259</f>
        <v>NSEI</v>
      </c>
      <c r="D251">
        <f>'rockfish release'!D259</f>
        <v>1537</v>
      </c>
      <c r="E251">
        <f>'YE release'!E260</f>
        <v>554</v>
      </c>
      <c r="F251">
        <f>IF([3]species_comp_Region1_forR!$H152&gt;49,[3]species_comp_Region1_forR!$AM152,[3]species_comp_Region1_forR!$AO152)</f>
        <v>0.67078189300000002</v>
      </c>
      <c r="G251">
        <f>IF([3]species_comp_Region1_forR!$H152&gt;49,[3]species_comp_Region1_forR!$AN152,[3]species_comp_Region1_forR!$AP152)</f>
        <v>4.55327E-4</v>
      </c>
      <c r="H251" s="13">
        <f t="shared" si="241"/>
        <v>371.61316872200001</v>
      </c>
      <c r="I251">
        <f t="shared" si="242"/>
        <v>139.747141532</v>
      </c>
      <c r="J251">
        <f t="shared" si="207"/>
        <v>11.8214695166041</v>
      </c>
      <c r="K251" s="6">
        <f t="shared" si="208"/>
        <v>23.170080252544036</v>
      </c>
      <c r="M251" s="2">
        <f>'rockfish release'!O259</f>
        <v>1900.1187857457103</v>
      </c>
      <c r="N251">
        <f>'rockfish release'!P259</f>
        <v>2125067.1913722819</v>
      </c>
      <c r="O251">
        <f>IF([3]species_comp_Region1_forR!$D174&gt;49,[3]species_comp_Region1_forR!$AI174,[3]species_comp_Region1_forR!$AK174)</f>
        <v>0.30892448500000003</v>
      </c>
      <c r="P251">
        <f>IF([3]species_comp_Region1_forR!$D174&gt;49,[3]species_comp_Region1_forR!$AJ174,[3]species_comp_Region1_forR!$AL174)</f>
        <v>1.6296999999999999E-4</v>
      </c>
      <c r="Q251" s="13">
        <f t="shared" si="238"/>
        <v>586.99321732531894</v>
      </c>
      <c r="R251" s="14">
        <f t="shared" si="206"/>
        <v>203739.09687301656</v>
      </c>
      <c r="S251">
        <f t="shared" si="209"/>
        <v>451.37467460305805</v>
      </c>
      <c r="T251" s="6">
        <f t="shared" si="210"/>
        <v>884.69436222199374</v>
      </c>
      <c r="V251" s="13">
        <f t="shared" si="239"/>
        <v>958.60638604731889</v>
      </c>
      <c r="W251">
        <f t="shared" si="240"/>
        <v>203878.84401454855</v>
      </c>
      <c r="X251">
        <f t="shared" si="211"/>
        <v>451.52944977548094</v>
      </c>
      <c r="Y251" s="6">
        <f t="shared" si="212"/>
        <v>884.99772155994265</v>
      </c>
      <c r="Z251" s="14">
        <f t="shared" si="205"/>
        <v>0.47102695782916731</v>
      </c>
    </row>
    <row r="252" spans="1:26" x14ac:dyDescent="0.3">
      <c r="A252" t="str">
        <f>'rockfish release'!A260</f>
        <v>SE</v>
      </c>
      <c r="B252">
        <f>'rockfish release'!B260</f>
        <v>2017</v>
      </c>
      <c r="C252" t="str">
        <f>'rockfish release'!C260</f>
        <v>NSEI</v>
      </c>
      <c r="D252">
        <f>'rockfish release'!D260</f>
        <v>1943</v>
      </c>
      <c r="E252">
        <f>'YE release'!E261</f>
        <v>752</v>
      </c>
      <c r="F252">
        <f>IF([3]species_comp_Region1_forR!$H153&gt;49,[3]species_comp_Region1_forR!$AM153,[3]species_comp_Region1_forR!$AO153)</f>
        <v>0.725978648</v>
      </c>
      <c r="G252">
        <f>IF([3]species_comp_Region1_forR!$H153&gt;49,[3]species_comp_Region1_forR!$AN153,[3]species_comp_Region1_forR!$AP153)</f>
        <v>7.1047700000000005E-4</v>
      </c>
      <c r="H252" s="13">
        <f t="shared" si="241"/>
        <v>545.935943296</v>
      </c>
      <c r="I252">
        <f t="shared" si="242"/>
        <v>401.77758540800005</v>
      </c>
      <c r="J252">
        <f t="shared" si="207"/>
        <v>20.044390372570579</v>
      </c>
      <c r="K252" s="6">
        <f t="shared" si="208"/>
        <v>39.287005130238335</v>
      </c>
      <c r="M252" s="2">
        <f>'rockfish release'!O260</f>
        <v>3475.217154627042</v>
      </c>
      <c r="N252">
        <f>'rockfish release'!P260</f>
        <v>5155138.9606057033</v>
      </c>
      <c r="O252">
        <f>IF([3]species_comp_Region1_forR!$D175&gt;49,[3]species_comp_Region1_forR!$AI175,[3]species_comp_Region1_forR!$AK175)</f>
        <v>0.23880597000000001</v>
      </c>
      <c r="P252">
        <f>IF([3]species_comp_Region1_forR!$D175&gt;49,[3]species_comp_Region1_forR!$AJ175,[3]species_comp_Region1_forR!$AL175)</f>
        <v>1.59734E-4</v>
      </c>
      <c r="Q252" s="13">
        <f t="shared" si="238"/>
        <v>829.90260357135071</v>
      </c>
      <c r="R252" s="14">
        <f t="shared" si="206"/>
        <v>296741.34630929853</v>
      </c>
      <c r="S252">
        <f t="shared" si="209"/>
        <v>544.73970509712115</v>
      </c>
      <c r="T252" s="6">
        <f t="shared" si="210"/>
        <v>1067.6898219903574</v>
      </c>
      <c r="V252" s="13">
        <f t="shared" si="239"/>
        <v>1375.8385468673507</v>
      </c>
      <c r="W252">
        <f t="shared" si="240"/>
        <v>297143.12389470654</v>
      </c>
      <c r="X252">
        <f t="shared" si="211"/>
        <v>545.10835977327167</v>
      </c>
      <c r="Y252" s="6">
        <f t="shared" si="212"/>
        <v>1068.4123851556124</v>
      </c>
      <c r="Z252" s="14">
        <f t="shared" si="205"/>
        <v>0.39620081950344382</v>
      </c>
    </row>
    <row r="253" spans="1:26" x14ac:dyDescent="0.3">
      <c r="A253" t="str">
        <f>'rockfish release'!A261</f>
        <v>SE</v>
      </c>
      <c r="B253">
        <f>'rockfish release'!B261</f>
        <v>2018</v>
      </c>
      <c r="C253" t="str">
        <f>'rockfish release'!C261</f>
        <v>NSEI</v>
      </c>
      <c r="D253">
        <f>'rockfish release'!D261</f>
        <v>3774</v>
      </c>
      <c r="E253">
        <f>'YE release'!E262</f>
        <v>2103</v>
      </c>
      <c r="F253">
        <f>IF([3]species_comp_Region1_forR!$H154&gt;49,[3]species_comp_Region1_forR!$AM154,[3]species_comp_Region1_forR!$AO154)</f>
        <v>0.82954545499999999</v>
      </c>
      <c r="G253">
        <f>IF([3]species_comp_Region1_forR!$H154&gt;49,[3]species_comp_Region1_forR!$AN154,[3]species_comp_Region1_forR!$AP154)</f>
        <v>2.6831100000000003E-4</v>
      </c>
      <c r="H253" s="13">
        <f t="shared" si="241"/>
        <v>1744.5340918649999</v>
      </c>
      <c r="I253">
        <f t="shared" si="242"/>
        <v>1186.6346433990002</v>
      </c>
      <c r="J253">
        <f t="shared" si="207"/>
        <v>34.447563678713188</v>
      </c>
      <c r="K253" s="6">
        <f t="shared" si="208"/>
        <v>67.517224810277852</v>
      </c>
      <c r="M253" s="2">
        <f>'rockfish release'!O261</f>
        <v>8251.0551415797327</v>
      </c>
      <c r="N253">
        <f>'rockfish release'!P261</f>
        <v>44703940.975887701</v>
      </c>
      <c r="O253">
        <f>IF([3]species_comp_Region1_forR!$D176&gt;49,[3]species_comp_Region1_forR!$AI176,[3]species_comp_Region1_forR!$AK176)</f>
        <v>0.32617342900000001</v>
      </c>
      <c r="P253">
        <f>IF([3]species_comp_Region1_forR!$D176&gt;49,[3]species_comp_Region1_forR!$AJ176,[3]species_comp_Region1_forR!$AL176)</f>
        <v>1.74988E-4</v>
      </c>
      <c r="Q253" s="13">
        <f t="shared" si="238"/>
        <v>2691.274948397142</v>
      </c>
      <c r="R253" s="14">
        <f t="shared" si="206"/>
        <v>4775748.1261984427</v>
      </c>
      <c r="S253">
        <f t="shared" si="209"/>
        <v>2185.3485136697172</v>
      </c>
      <c r="T253" s="6">
        <f t="shared" si="210"/>
        <v>4283.2830867926459</v>
      </c>
      <c r="V253" s="13">
        <f t="shared" si="239"/>
        <v>4435.8090402621419</v>
      </c>
      <c r="W253">
        <f t="shared" si="240"/>
        <v>4776934.7608418418</v>
      </c>
      <c r="X253">
        <f t="shared" si="211"/>
        <v>2185.6199946106462</v>
      </c>
      <c r="Y253" s="6">
        <f t="shared" si="212"/>
        <v>4283.8151894368666</v>
      </c>
      <c r="Z253" s="14">
        <f t="shared" si="205"/>
        <v>0.49272184054196416</v>
      </c>
    </row>
    <row r="254" spans="1:26" x14ac:dyDescent="0.3">
      <c r="A254" t="str">
        <f>'rockfish release'!A262</f>
        <v>SE</v>
      </c>
      <c r="B254">
        <f>'rockfish release'!B262</f>
        <v>2019</v>
      </c>
      <c r="C254" t="str">
        <f>'rockfish release'!C262</f>
        <v>NSEI</v>
      </c>
      <c r="D254">
        <f>'rockfish release'!D262</f>
        <v>5817</v>
      </c>
      <c r="E254">
        <f>'YE release'!E263</f>
        <v>2821</v>
      </c>
      <c r="F254">
        <v>0.52329192546583847</v>
      </c>
      <c r="G254">
        <v>3.8795876548692665E-4</v>
      </c>
      <c r="H254" s="13">
        <f t="shared" ref="H254:H255" si="243">E254*F254</f>
        <v>1476.2065217391303</v>
      </c>
      <c r="I254">
        <f t="shared" ref="I254:I255" si="244">(E254^2)*G254</f>
        <v>3087.3917620543475</v>
      </c>
      <c r="K254" s="6"/>
      <c r="M254" s="2">
        <f>'rockfish release'!O262</f>
        <v>13496.763593776141</v>
      </c>
      <c r="N254">
        <f>'rockfish release'!P262</f>
        <v>92145960.902456507</v>
      </c>
      <c r="O254">
        <v>0.24787685774946921</v>
      </c>
      <c r="P254">
        <v>9.9008986267508551E-5</v>
      </c>
      <c r="Q254" s="13">
        <f t="shared" ref="Q254:Q255" si="245">M254*O254</f>
        <v>3345.5353494126634</v>
      </c>
      <c r="R254" s="14">
        <f t="shared" si="206"/>
        <v>5688877.4496527202</v>
      </c>
      <c r="S254">
        <f t="shared" ref="S254:S255" si="246">SQRT(R254)</f>
        <v>2385.1367779757875</v>
      </c>
      <c r="T254" s="6">
        <f t="shared" ref="T254:T255" si="247">(1.96*S254)</f>
        <v>4674.868084832543</v>
      </c>
      <c r="V254" s="13">
        <f t="shared" ref="V254:V255" si="248">Q254+H254</f>
        <v>4821.7418711517939</v>
      </c>
      <c r="W254">
        <f t="shared" ref="W254:W255" si="249">R254+I254</f>
        <v>5691964.8414147748</v>
      </c>
      <c r="X254">
        <f t="shared" ref="X254:X255" si="250">SQRT(W254)</f>
        <v>2385.7839050120979</v>
      </c>
      <c r="Y254" s="6">
        <f t="shared" ref="Y254:Y255" si="251">(1.96*X254)</f>
        <v>4676.1364538237121</v>
      </c>
      <c r="Z254" s="14">
        <f t="shared" si="205"/>
        <v>0.49479710211907169</v>
      </c>
    </row>
    <row r="255" spans="1:26" x14ac:dyDescent="0.3">
      <c r="A255" t="str">
        <f>'rockfish release'!A263</f>
        <v>SE</v>
      </c>
      <c r="B255">
        <f>'rockfish release'!B263</f>
        <v>2020</v>
      </c>
      <c r="C255" t="str">
        <f>'rockfish release'!C263</f>
        <v>NSEI</v>
      </c>
      <c r="D255">
        <f>'rockfish release'!D263</f>
        <v>981</v>
      </c>
      <c r="E255">
        <f>'YE release'!E264</f>
        <v>667</v>
      </c>
      <c r="F255" s="50">
        <v>0.81893974555386095</v>
      </c>
      <c r="G255" s="50">
        <v>1.5779664647523201E-2</v>
      </c>
      <c r="H255" s="13">
        <f t="shared" si="243"/>
        <v>546.23281028442523</v>
      </c>
      <c r="I255">
        <f t="shared" si="244"/>
        <v>7020.1992253719491</v>
      </c>
      <c r="J255">
        <f t="shared" ref="J255" si="252">SQRT(I255)</f>
        <v>83.786629156279758</v>
      </c>
      <c r="K255" s="6">
        <f t="shared" ref="K255" si="253">(1.96*J255)</f>
        <v>164.22179314630833</v>
      </c>
      <c r="M255" s="2">
        <f>'rockfish release'!O263</f>
        <v>1027.444572748268</v>
      </c>
      <c r="N255">
        <f>'rockfish release'!P263</f>
        <v>570222.90089181566</v>
      </c>
      <c r="O255" s="50">
        <v>0.37580319988444499</v>
      </c>
      <c r="P255" s="50">
        <v>1.2946691999411199E-2</v>
      </c>
      <c r="Q255" s="13">
        <f t="shared" si="245"/>
        <v>386.11695814270553</v>
      </c>
      <c r="R255" s="14">
        <f t="shared" si="206"/>
        <v>101581.04216866713</v>
      </c>
      <c r="S255">
        <f t="shared" si="246"/>
        <v>318.71780961952396</v>
      </c>
      <c r="T255" s="6">
        <f t="shared" si="247"/>
        <v>624.68690685426691</v>
      </c>
      <c r="V255" s="13">
        <f t="shared" si="248"/>
        <v>932.34976842713081</v>
      </c>
      <c r="W255">
        <f t="shared" si="249"/>
        <v>108601.24139403908</v>
      </c>
      <c r="X255">
        <f t="shared" si="250"/>
        <v>329.54702455649493</v>
      </c>
      <c r="Y255" s="6">
        <f t="shared" si="251"/>
        <v>645.91216813073004</v>
      </c>
      <c r="Z255" s="14">
        <f t="shared" ref="Z255" si="254">X255/V255</f>
        <v>0.35345857929738006</v>
      </c>
    </row>
    <row r="256" spans="1:26" x14ac:dyDescent="0.3">
      <c r="A256" t="str">
        <f>'rockfish release'!A264</f>
        <v>SE</v>
      </c>
      <c r="B256">
        <f>'rockfish release'!B264</f>
        <v>2021</v>
      </c>
      <c r="C256" t="str">
        <f>'rockfish release'!C264</f>
        <v>NSEI</v>
      </c>
      <c r="D256">
        <f>'rockfish release'!D264</f>
        <v>2631</v>
      </c>
      <c r="E256">
        <f>'YE release'!E265</f>
        <v>1692</v>
      </c>
      <c r="F256" s="50">
        <v>0.81893974555386095</v>
      </c>
      <c r="G256" s="50">
        <v>1.5779664647523201E-2</v>
      </c>
      <c r="H256" s="13">
        <f t="shared" ref="H256" si="255">E256*F256</f>
        <v>1385.6460494771327</v>
      </c>
      <c r="I256">
        <f t="shared" ref="I256" si="256">(E256^2)*G256</f>
        <v>45175.033851466862</v>
      </c>
      <c r="J256">
        <f t="shared" ref="J256" si="257">SQRT(I256)</f>
        <v>212.54419270228689</v>
      </c>
      <c r="K256" s="6">
        <f t="shared" ref="K256" si="258">(1.96*J256)</f>
        <v>416.58661769648228</v>
      </c>
      <c r="M256" s="2">
        <f>'rockfish release'!O264</f>
        <v>3605.83650329188</v>
      </c>
      <c r="N256">
        <f>'rockfish release'!P264</f>
        <v>6142269.4987433897</v>
      </c>
      <c r="O256" s="50">
        <v>0.37580319988444499</v>
      </c>
      <c r="P256" s="50">
        <v>1.2946691999411199E-2</v>
      </c>
      <c r="Q256" s="13">
        <f t="shared" ref="Q256" si="259">M256*O256</f>
        <v>1355.0848961972265</v>
      </c>
      <c r="R256" s="14">
        <f t="shared" si="206"/>
        <v>1115316.4107086414</v>
      </c>
      <c r="S256">
        <f t="shared" ref="S256" si="260">SQRT(R256)</f>
        <v>1056.0854182823666</v>
      </c>
      <c r="T256" s="6">
        <f t="shared" ref="T256" si="261">(1.96*S256)</f>
        <v>2069.9274198334383</v>
      </c>
      <c r="V256" s="13">
        <f t="shared" ref="V256" si="262">Q256+H256</f>
        <v>2740.7309456743592</v>
      </c>
      <c r="W256">
        <f t="shared" ref="W256" si="263">R256+I256</f>
        <v>1160491.4445601082</v>
      </c>
      <c r="X256">
        <f t="shared" ref="X256" si="264">SQRT(W256)</f>
        <v>1077.2610846772977</v>
      </c>
      <c r="Y256" s="6">
        <f t="shared" ref="Y256" si="265">(1.96*X256)</f>
        <v>2111.4317259675036</v>
      </c>
      <c r="Z256" s="14">
        <f t="shared" ref="Z256" si="266">X256/V256</f>
        <v>0.39305612481864277</v>
      </c>
    </row>
    <row r="257" spans="1:26" x14ac:dyDescent="0.3">
      <c r="A257" t="str">
        <f>'rockfish release'!A265</f>
        <v>SE</v>
      </c>
      <c r="B257">
        <f>'rockfish release'!B265</f>
        <v>2022</v>
      </c>
      <c r="C257" t="str">
        <f>'rockfish release'!C265</f>
        <v>NSEI</v>
      </c>
      <c r="D257">
        <f>'rockfish release'!D265</f>
        <v>3759</v>
      </c>
      <c r="E257">
        <f>'YE release'!E266</f>
        <v>2525</v>
      </c>
      <c r="F257" s="50">
        <v>0.81893974555386095</v>
      </c>
      <c r="G257" s="50">
        <v>1.5779664647523201E-2</v>
      </c>
      <c r="H257" s="13">
        <f t="shared" ref="H257" si="267">E257*F257</f>
        <v>2067.8228575234989</v>
      </c>
      <c r="I257">
        <f t="shared" ref="I257" si="268">(E257^2)*G257</f>
        <v>100605.22441836511</v>
      </c>
      <c r="K257" s="6"/>
      <c r="M257" s="2">
        <f>'rockfish release'!O265</f>
        <v>10507.251669745629</v>
      </c>
      <c r="N257">
        <f>'rockfish release'!P265</f>
        <v>89965404.560467198</v>
      </c>
      <c r="O257" s="50">
        <v>0.37580319988444499</v>
      </c>
      <c r="P257" s="50">
        <v>1.2946691999411199E-2</v>
      </c>
      <c r="Q257" s="13">
        <f t="shared" ref="Q257" si="269">M257*O257</f>
        <v>3948.658799481585</v>
      </c>
      <c r="R257" s="14">
        <f t="shared" si="206"/>
        <v>15299737.652646404</v>
      </c>
      <c r="S257">
        <f t="shared" ref="S257" si="270">SQRT(R257)</f>
        <v>3911.4879077719779</v>
      </c>
      <c r="T257" s="6"/>
      <c r="V257" s="13">
        <f t="shared" ref="V257" si="271">Q257+H257</f>
        <v>6016.4816570050843</v>
      </c>
      <c r="W257">
        <f t="shared" ref="W257" si="272">R257+I257</f>
        <v>15400342.877064768</v>
      </c>
      <c r="X257">
        <f t="shared" ref="X257" si="273">SQRT(W257)</f>
        <v>3924.3270604098188</v>
      </c>
      <c r="Y257" s="6">
        <f t="shared" ref="Y257" si="274">(1.96*X257)</f>
        <v>7691.6810384032451</v>
      </c>
      <c r="Z257" s="14">
        <f t="shared" ref="Z257" si="275">X257/V257</f>
        <v>0.65226278149467354</v>
      </c>
    </row>
    <row r="258" spans="1:26" x14ac:dyDescent="0.3">
      <c r="A258" t="str">
        <f>'rockfish release'!A266</f>
        <v>SE</v>
      </c>
      <c r="B258">
        <f>'rockfish release'!B266</f>
        <v>1999</v>
      </c>
      <c r="C258" t="str">
        <f>'rockfish release'!C266</f>
        <v>NSEO</v>
      </c>
      <c r="D258">
        <f>'rockfish release'!D266</f>
        <v>1134</v>
      </c>
      <c r="E258">
        <f>'YE release'!E267</f>
        <v>236</v>
      </c>
      <c r="F258" s="29">
        <v>0.915492906</v>
      </c>
      <c r="G258" s="29">
        <v>3.095375E-3</v>
      </c>
      <c r="H258" s="13">
        <f t="shared" ref="H258:H264" si="276">E258*F258</f>
        <v>216.056325816</v>
      </c>
      <c r="I258">
        <f t="shared" ref="I258:I264" si="277">(E258^2)*G258</f>
        <v>172.40000599999999</v>
      </c>
      <c r="J258">
        <f t="shared" si="207"/>
        <v>13.130118278218212</v>
      </c>
      <c r="K258" s="6">
        <f t="shared" si="208"/>
        <v>25.735031825307697</v>
      </c>
      <c r="M258" s="2">
        <f>'rockfish release'!O266</f>
        <v>722.83789538781252</v>
      </c>
      <c r="N258">
        <f>'rockfish release'!P266</f>
        <v>286195.98709423444</v>
      </c>
      <c r="O258" s="29">
        <v>0.32828362700000002</v>
      </c>
      <c r="P258" s="29">
        <v>2.2094531000000001E-2</v>
      </c>
      <c r="Q258" s="13">
        <f t="shared" ref="Q258:Q277" si="278">M258*O258</f>
        <v>237.29584603095768</v>
      </c>
      <c r="R258" s="14">
        <f t="shared" si="206"/>
        <v>48711.021281158573</v>
      </c>
      <c r="S258">
        <f t="shared" si="209"/>
        <v>220.70573459055967</v>
      </c>
      <c r="T258" s="6">
        <f t="shared" si="210"/>
        <v>432.58323979749696</v>
      </c>
      <c r="V258" s="13">
        <f t="shared" ref="V258:V277" si="279">Q258+H258</f>
        <v>453.35217184695767</v>
      </c>
      <c r="W258">
        <f t="shared" ref="W258:W277" si="280">R258+I258</f>
        <v>48883.421287158577</v>
      </c>
      <c r="X258">
        <f t="shared" si="211"/>
        <v>221.09595493169607</v>
      </c>
      <c r="Y258" s="6">
        <f t="shared" si="212"/>
        <v>433.34807166612427</v>
      </c>
      <c r="Z258" s="14">
        <f t="shared" si="205"/>
        <v>0.4876913990087457</v>
      </c>
    </row>
    <row r="259" spans="1:26" x14ac:dyDescent="0.3">
      <c r="A259" t="str">
        <f>'rockfish release'!A267</f>
        <v>SE</v>
      </c>
      <c r="B259">
        <f>'rockfish release'!B267</f>
        <v>2000</v>
      </c>
      <c r="C259" t="str">
        <f>'rockfish release'!C267</f>
        <v>NSEO</v>
      </c>
      <c r="D259">
        <f>'rockfish release'!D267</f>
        <v>2094</v>
      </c>
      <c r="E259">
        <f>'YE release'!E268</f>
        <v>464</v>
      </c>
      <c r="F259" s="29">
        <v>0.915492906</v>
      </c>
      <c r="G259" s="29">
        <v>3.095375E-3</v>
      </c>
      <c r="H259" s="13">
        <f t="shared" si="276"/>
        <v>424.78870838400002</v>
      </c>
      <c r="I259">
        <f t="shared" si="277"/>
        <v>666.42185600000005</v>
      </c>
      <c r="J259">
        <f t="shared" si="207"/>
        <v>25.815147801242588</v>
      </c>
      <c r="K259" s="6">
        <f t="shared" si="208"/>
        <v>50.597689690435473</v>
      </c>
      <c r="M259" s="2">
        <f>'rockfish release'!O267</f>
        <v>1334.7641560335796</v>
      </c>
      <c r="N259">
        <f>'rockfish release'!P267</f>
        <v>975867.34481299098</v>
      </c>
      <c r="O259" s="29">
        <v>0.32828362700000002</v>
      </c>
      <c r="P259" s="29">
        <v>2.2094531000000001E-2</v>
      </c>
      <c r="Q259" s="13">
        <f t="shared" si="278"/>
        <v>438.18121833229748</v>
      </c>
      <c r="R259" s="14">
        <f t="shared" si="206"/>
        <v>166094.20517528613</v>
      </c>
      <c r="S259">
        <f t="shared" si="209"/>
        <v>407.54656810637744</v>
      </c>
      <c r="T259" s="6">
        <f t="shared" si="210"/>
        <v>798.79127348849977</v>
      </c>
      <c r="V259" s="13">
        <f t="shared" si="279"/>
        <v>862.96992671629755</v>
      </c>
      <c r="W259">
        <f t="shared" si="280"/>
        <v>166760.62703128613</v>
      </c>
      <c r="X259">
        <f t="shared" si="211"/>
        <v>408.36335172403278</v>
      </c>
      <c r="Y259" s="6">
        <f t="shared" si="212"/>
        <v>800.39216937910419</v>
      </c>
      <c r="Z259" s="14">
        <f t="shared" si="205"/>
        <v>0.47320693234108813</v>
      </c>
    </row>
    <row r="260" spans="1:26" x14ac:dyDescent="0.3">
      <c r="A260" t="str">
        <f>'rockfish release'!A268</f>
        <v>SE</v>
      </c>
      <c r="B260">
        <f>'rockfish release'!B268</f>
        <v>2001</v>
      </c>
      <c r="C260" t="str">
        <f>'rockfish release'!C268</f>
        <v>NSEO</v>
      </c>
      <c r="D260">
        <f>'rockfish release'!D268</f>
        <v>1662</v>
      </c>
      <c r="E260">
        <f>'YE release'!E269</f>
        <v>370</v>
      </c>
      <c r="F260" s="29">
        <v>0.915492906</v>
      </c>
      <c r="G260" s="29">
        <v>3.095375E-3</v>
      </c>
      <c r="H260" s="13">
        <f t="shared" si="276"/>
        <v>338.73237521999999</v>
      </c>
      <c r="I260">
        <f t="shared" si="277"/>
        <v>423.75683750000002</v>
      </c>
      <c r="J260">
        <f t="shared" si="207"/>
        <v>20.585354927714995</v>
      </c>
      <c r="K260" s="6">
        <f t="shared" si="208"/>
        <v>40.347295658321393</v>
      </c>
      <c r="M260" s="2">
        <f>'rockfish release'!O268</f>
        <v>1059.3973387429842</v>
      </c>
      <c r="N260">
        <f>'rockfish release'!P268</f>
        <v>614751.31977698032</v>
      </c>
      <c r="O260" s="29">
        <v>0.32828362700000002</v>
      </c>
      <c r="P260" s="29">
        <v>2.2094531000000001E-2</v>
      </c>
      <c r="Q260" s="13">
        <f t="shared" si="278"/>
        <v>347.78280079669452</v>
      </c>
      <c r="R260" s="14">
        <f t="shared" si="206"/>
        <v>104631.67189837951</v>
      </c>
      <c r="S260">
        <f t="shared" si="209"/>
        <v>323.46819302425939</v>
      </c>
      <c r="T260" s="6">
        <f t="shared" si="210"/>
        <v>633.99765832754838</v>
      </c>
      <c r="V260" s="13">
        <f t="shared" si="279"/>
        <v>686.51517601669457</v>
      </c>
      <c r="W260">
        <f t="shared" si="280"/>
        <v>105055.42873587951</v>
      </c>
      <c r="X260">
        <f t="shared" si="211"/>
        <v>324.12255203222054</v>
      </c>
      <c r="Y260" s="6">
        <f t="shared" si="212"/>
        <v>635.28020198315221</v>
      </c>
      <c r="Z260" s="14">
        <f t="shared" si="205"/>
        <v>0.4721272935477519</v>
      </c>
    </row>
    <row r="261" spans="1:26" x14ac:dyDescent="0.3">
      <c r="A261" t="str">
        <f>'rockfish release'!A269</f>
        <v>SE</v>
      </c>
      <c r="B261">
        <f>'rockfish release'!B269</f>
        <v>2002</v>
      </c>
      <c r="C261" t="str">
        <f>'rockfish release'!C269</f>
        <v>NSEO</v>
      </c>
      <c r="D261">
        <f>'rockfish release'!D269</f>
        <v>2182</v>
      </c>
      <c r="E261">
        <f>'YE release'!E270</f>
        <v>380</v>
      </c>
      <c r="F261" s="29">
        <v>0.915492906</v>
      </c>
      <c r="G261" s="29">
        <v>3.095375E-3</v>
      </c>
      <c r="H261" s="13">
        <f t="shared" si="276"/>
        <v>347.88730428000002</v>
      </c>
      <c r="I261">
        <f t="shared" si="277"/>
        <v>446.97215</v>
      </c>
      <c r="J261">
        <f t="shared" si="207"/>
        <v>21.141715871707291</v>
      </c>
      <c r="K261" s="6">
        <f t="shared" si="208"/>
        <v>41.437763108546292</v>
      </c>
      <c r="M261" s="2">
        <f>'rockfish release'!O269</f>
        <v>1390.8573965927749</v>
      </c>
      <c r="N261">
        <f>'rockfish release'!P269</f>
        <v>1059612.135141521</v>
      </c>
      <c r="O261" s="29">
        <v>0.32828362700000002</v>
      </c>
      <c r="P261" s="29">
        <v>2.2094531000000001E-2</v>
      </c>
      <c r="Q261" s="13">
        <f t="shared" si="278"/>
        <v>456.5957107932536</v>
      </c>
      <c r="R261" s="14">
        <f t="shared" si="206"/>
        <v>180347.70434309944</v>
      </c>
      <c r="S261">
        <f t="shared" si="209"/>
        <v>424.67364451199398</v>
      </c>
      <c r="T261" s="6">
        <f t="shared" si="210"/>
        <v>832.36034324350817</v>
      </c>
      <c r="V261" s="13">
        <f t="shared" si="279"/>
        <v>804.48301507325368</v>
      </c>
      <c r="W261">
        <f t="shared" si="280"/>
        <v>180794.67649309942</v>
      </c>
      <c r="X261">
        <f t="shared" si="211"/>
        <v>425.19957254576281</v>
      </c>
      <c r="Y261" s="6">
        <f t="shared" si="212"/>
        <v>833.39116218969514</v>
      </c>
      <c r="Z261" s="14">
        <f t="shared" si="205"/>
        <v>0.52853766279583347</v>
      </c>
    </row>
    <row r="262" spans="1:26" x14ac:dyDescent="0.3">
      <c r="A262" t="str">
        <f>'rockfish release'!A270</f>
        <v>SE</v>
      </c>
      <c r="B262">
        <f>'rockfish release'!B270</f>
        <v>2003</v>
      </c>
      <c r="C262" t="str">
        <f>'rockfish release'!C270</f>
        <v>NSEO</v>
      </c>
      <c r="D262">
        <f>'rockfish release'!D270</f>
        <v>2025</v>
      </c>
      <c r="E262">
        <f>'YE release'!E271</f>
        <v>402</v>
      </c>
      <c r="F262" s="29">
        <v>0.915492906</v>
      </c>
      <c r="G262" s="29">
        <v>3.095375E-3</v>
      </c>
      <c r="H262" s="13">
        <f t="shared" si="276"/>
        <v>368.02814821200002</v>
      </c>
      <c r="I262">
        <f t="shared" si="277"/>
        <v>500.22498150000001</v>
      </c>
      <c r="J262">
        <f t="shared" si="207"/>
        <v>22.365709948490345</v>
      </c>
      <c r="K262" s="6">
        <f t="shared" si="208"/>
        <v>43.836791499041077</v>
      </c>
      <c r="M262" s="2">
        <f>'rockfish release'!O270</f>
        <v>1290.781956049665</v>
      </c>
      <c r="N262">
        <f>'rockfish release'!P270</f>
        <v>912614.75476477819</v>
      </c>
      <c r="O262" s="29">
        <v>0.32828362700000002</v>
      </c>
      <c r="P262" s="29">
        <v>2.2094531000000001E-2</v>
      </c>
      <c r="Q262" s="13">
        <f t="shared" si="278"/>
        <v>423.74258219813868</v>
      </c>
      <c r="R262" s="14">
        <f t="shared" si="206"/>
        <v>155328.5117383883</v>
      </c>
      <c r="S262">
        <f t="shared" si="209"/>
        <v>394.11738319742801</v>
      </c>
      <c r="T262" s="6">
        <f t="shared" si="210"/>
        <v>772.47007106695889</v>
      </c>
      <c r="V262" s="13">
        <f t="shared" si="279"/>
        <v>791.77073041013864</v>
      </c>
      <c r="W262">
        <f t="shared" si="280"/>
        <v>155828.73671988831</v>
      </c>
      <c r="X262">
        <f t="shared" si="211"/>
        <v>394.75148729281352</v>
      </c>
      <c r="Y262" s="6">
        <f t="shared" si="212"/>
        <v>773.71291509391449</v>
      </c>
      <c r="Z262" s="14">
        <f t="shared" si="205"/>
        <v>0.49856792140867795</v>
      </c>
    </row>
    <row r="263" spans="1:26" x14ac:dyDescent="0.3">
      <c r="A263" t="str">
        <f>'rockfish release'!A271</f>
        <v>SE</v>
      </c>
      <c r="B263">
        <f>'rockfish release'!B271</f>
        <v>2004</v>
      </c>
      <c r="C263" t="str">
        <f>'rockfish release'!C271</f>
        <v>NSEO</v>
      </c>
      <c r="D263">
        <f>'rockfish release'!D271</f>
        <v>2356</v>
      </c>
      <c r="E263">
        <f>'YE release'!E272</f>
        <v>428</v>
      </c>
      <c r="F263" s="29">
        <v>0.915492906</v>
      </c>
      <c r="G263" s="29">
        <v>3.095375E-3</v>
      </c>
      <c r="H263" s="13">
        <f t="shared" si="276"/>
        <v>391.830963768</v>
      </c>
      <c r="I263">
        <f t="shared" si="277"/>
        <v>567.02317400000004</v>
      </c>
      <c r="J263">
        <f t="shared" si="207"/>
        <v>23.812248402870317</v>
      </c>
      <c r="K263" s="6">
        <f t="shared" si="208"/>
        <v>46.672006869625818</v>
      </c>
      <c r="M263" s="2">
        <f>'rockfish release'!O271</f>
        <v>1501.7690313348203</v>
      </c>
      <c r="N263">
        <f>'rockfish release'!P271</f>
        <v>1235344.2642046092</v>
      </c>
      <c r="O263" s="29">
        <v>0.32828362700000002</v>
      </c>
      <c r="P263" s="29">
        <v>2.2094531000000001E-2</v>
      </c>
      <c r="Q263" s="13">
        <f t="shared" si="278"/>
        <v>493.00618452287148</v>
      </c>
      <c r="R263" s="14">
        <f t="shared" si="206"/>
        <v>210257.59778879912</v>
      </c>
      <c r="S263">
        <f t="shared" si="209"/>
        <v>458.53854558673595</v>
      </c>
      <c r="T263" s="6">
        <f t="shared" si="210"/>
        <v>898.73554935000243</v>
      </c>
      <c r="V263" s="13">
        <f t="shared" si="279"/>
        <v>884.83714829087148</v>
      </c>
      <c r="W263">
        <f t="shared" si="280"/>
        <v>210824.62096279912</v>
      </c>
      <c r="X263">
        <f t="shared" si="211"/>
        <v>459.15642319671315</v>
      </c>
      <c r="Y263" s="6">
        <f t="shared" si="212"/>
        <v>899.94658946555774</v>
      </c>
      <c r="Z263" s="14">
        <f t="shared" si="205"/>
        <v>0.51891630463708238</v>
      </c>
    </row>
    <row r="264" spans="1:26" x14ac:dyDescent="0.3">
      <c r="A264" t="str">
        <f>'rockfish release'!A272</f>
        <v>SE</v>
      </c>
      <c r="B264">
        <f>'rockfish release'!B272</f>
        <v>2005</v>
      </c>
      <c r="C264" t="str">
        <f>'rockfish release'!C272</f>
        <v>NSEO</v>
      </c>
      <c r="D264">
        <f>'rockfish release'!D272</f>
        <v>2502</v>
      </c>
      <c r="E264">
        <f>'YE release'!E273</f>
        <v>474</v>
      </c>
      <c r="F264" s="29">
        <v>0.915492906</v>
      </c>
      <c r="G264" s="29">
        <v>3.095375E-3</v>
      </c>
      <c r="H264" s="13">
        <f t="shared" si="276"/>
        <v>433.94363744399999</v>
      </c>
      <c r="I264">
        <f t="shared" si="277"/>
        <v>695.45647350000002</v>
      </c>
      <c r="J264">
        <f t="shared" si="207"/>
        <v>26.371508745234884</v>
      </c>
      <c r="K264" s="6">
        <f t="shared" si="208"/>
        <v>51.688157140660373</v>
      </c>
      <c r="M264" s="2">
        <f>'rockfish release'!O272</f>
        <v>1594.8328168080307</v>
      </c>
      <c r="N264">
        <f>'rockfish release'!P272</f>
        <v>1393195.4312541455</v>
      </c>
      <c r="O264" s="29">
        <v>0.32828362700000002</v>
      </c>
      <c r="P264" s="29">
        <v>2.2094531000000001E-2</v>
      </c>
      <c r="Q264" s="13">
        <f t="shared" si="278"/>
        <v>523.55750156036686</v>
      </c>
      <c r="R264" s="14">
        <f t="shared" si="206"/>
        <v>237124.12249263405</v>
      </c>
      <c r="S264">
        <f t="shared" si="209"/>
        <v>486.9539223505999</v>
      </c>
      <c r="T264" s="6">
        <f t="shared" si="210"/>
        <v>954.42968780717581</v>
      </c>
      <c r="V264" s="13">
        <f t="shared" si="279"/>
        <v>957.50113900436691</v>
      </c>
      <c r="W264">
        <f t="shared" si="280"/>
        <v>237819.57896613405</v>
      </c>
      <c r="X264">
        <f t="shared" si="211"/>
        <v>487.6674881167844</v>
      </c>
      <c r="Y264" s="6">
        <f t="shared" si="212"/>
        <v>955.82827670889742</v>
      </c>
      <c r="Z264" s="14">
        <f t="shared" si="205"/>
        <v>0.50931269765785658</v>
      </c>
    </row>
    <row r="265" spans="1:26" x14ac:dyDescent="0.3">
      <c r="A265" t="str">
        <f>'rockfish release'!A273</f>
        <v>SE</v>
      </c>
      <c r="B265">
        <f>'rockfish release'!B273</f>
        <v>2006</v>
      </c>
      <c r="C265" t="str">
        <f>'rockfish release'!C273</f>
        <v>NSEO</v>
      </c>
      <c r="D265">
        <f>'rockfish release'!D273</f>
        <v>1591</v>
      </c>
      <c r="E265">
        <f>'YE release'!E274</f>
        <v>183</v>
      </c>
      <c r="F265">
        <f>IF([3]species_comp_Region1_forR!$H186&gt;49,[3]species_comp_Region1_forR!$AM186,[3]species_comp_Region1_forR!$AO186)</f>
        <v>0.98809523799999999</v>
      </c>
      <c r="G265">
        <f>IF([3]species_comp_Region1_forR!$H186&gt;49,[3]species_comp_Region1_forR!$AN186,[3]species_comp_Region1_forR!$AP186)</f>
        <v>2.8099999999999999E-5</v>
      </c>
      <c r="H265" s="13">
        <f t="shared" ref="H265:H277" si="281">E265*F265</f>
        <v>180.82142855399999</v>
      </c>
      <c r="I265">
        <f t="shared" ref="I265:I277" si="282">(E265^2)*G265</f>
        <v>0.94104089999999996</v>
      </c>
      <c r="J265">
        <f t="shared" si="207"/>
        <v>0.97007262614713541</v>
      </c>
      <c r="K265" s="6">
        <f t="shared" si="208"/>
        <v>1.9013423472483855</v>
      </c>
      <c r="M265" s="2">
        <f>'rockfish release'!O273</f>
        <v>1014.1402923827245</v>
      </c>
      <c r="N265">
        <f>'rockfish release'!P273</f>
        <v>563349.34041901969</v>
      </c>
      <c r="O265">
        <f>IF([3]species_comp_Region1_forR!$D208&gt;49,[3]species_comp_Region1_forR!$AI208,[3]species_comp_Region1_forR!$AK208)</f>
        <v>0.56060606099999999</v>
      </c>
      <c r="P265">
        <f>IF([3]species_comp_Region1_forR!$D208&gt;49,[3]species_comp_Region1_forR!$AJ208,[3]species_comp_Region1_forR!$AL208)</f>
        <v>3.7896449999999999E-3</v>
      </c>
      <c r="Q265" s="13">
        <f t="shared" si="278"/>
        <v>568.5331946140675</v>
      </c>
      <c r="R265" s="14">
        <f t="shared" si="206"/>
        <v>183081.42515083717</v>
      </c>
      <c r="S265">
        <f t="shared" si="209"/>
        <v>427.88015278911593</v>
      </c>
      <c r="T265" s="6">
        <f t="shared" si="210"/>
        <v>838.64509946666715</v>
      </c>
      <c r="V265" s="13">
        <f t="shared" si="279"/>
        <v>749.35462316806752</v>
      </c>
      <c r="W265">
        <f t="shared" si="280"/>
        <v>183082.36619173718</v>
      </c>
      <c r="X265">
        <f t="shared" si="211"/>
        <v>427.8812524424705</v>
      </c>
      <c r="Y265" s="6">
        <f t="shared" si="212"/>
        <v>838.6472547872421</v>
      </c>
      <c r="Z265" s="14">
        <f t="shared" si="205"/>
        <v>0.57099968321207517</v>
      </c>
    </row>
    <row r="266" spans="1:26" x14ac:dyDescent="0.3">
      <c r="A266" t="str">
        <f>'rockfish release'!A274</f>
        <v>SE</v>
      </c>
      <c r="B266">
        <f>'rockfish release'!B274</f>
        <v>2007</v>
      </c>
      <c r="C266" t="str">
        <f>'rockfish release'!C274</f>
        <v>NSEO</v>
      </c>
      <c r="D266">
        <f>'rockfish release'!D274</f>
        <v>1002</v>
      </c>
      <c r="E266">
        <f>'YE release'!E275</f>
        <v>179</v>
      </c>
      <c r="F266">
        <f>IF([3]species_comp_Region1_forR!$H187&gt;49,[3]species_comp_Region1_forR!$AM187,[3]species_comp_Region1_forR!$AO187)</f>
        <v>0.98697068399999999</v>
      </c>
      <c r="G266">
        <f>IF([3]species_comp_Region1_forR!$H187&gt;49,[3]species_comp_Region1_forR!$AN187,[3]species_comp_Region1_forR!$AP187)</f>
        <v>2.0999999999999999E-5</v>
      </c>
      <c r="H266" s="13">
        <f t="shared" si="281"/>
        <v>176.667752436</v>
      </c>
      <c r="I266">
        <f t="shared" si="282"/>
        <v>0.67286099999999993</v>
      </c>
      <c r="J266">
        <f t="shared" si="207"/>
        <v>0.82028104939709534</v>
      </c>
      <c r="K266" s="6">
        <f t="shared" si="208"/>
        <v>1.6077508568183068</v>
      </c>
      <c r="M266" s="2">
        <f>'rockfish release'!O274</f>
        <v>638.69803454901944</v>
      </c>
      <c r="N266">
        <f>'rockfish release'!P274</f>
        <v>223446.14887800187</v>
      </c>
      <c r="O266">
        <f>IF([3]species_comp_Region1_forR!$D209&gt;49,[3]species_comp_Region1_forR!$AI209,[3]species_comp_Region1_forR!$AK209)</f>
        <v>0.63934426200000005</v>
      </c>
      <c r="P266">
        <f>IF([3]species_comp_Region1_forR!$D209&gt;49,[3]species_comp_Region1_forR!$AJ209,[3]species_comp_Region1_forR!$AL209)</f>
        <v>3.8430529999999999E-3</v>
      </c>
      <c r="Q266" s="13">
        <f t="shared" si="278"/>
        <v>408.34792353959335</v>
      </c>
      <c r="R266" s="14">
        <f t="shared" si="206"/>
        <v>93762.522240708975</v>
      </c>
      <c r="S266">
        <f t="shared" si="209"/>
        <v>306.20666589855449</v>
      </c>
      <c r="T266" s="6">
        <f t="shared" si="210"/>
        <v>600.16506516116681</v>
      </c>
      <c r="V266" s="13">
        <f t="shared" si="279"/>
        <v>585.01567597559335</v>
      </c>
      <c r="W266">
        <f t="shared" si="280"/>
        <v>93763.195101708974</v>
      </c>
      <c r="X266">
        <f t="shared" si="211"/>
        <v>306.20776460062041</v>
      </c>
      <c r="Y266" s="6">
        <f t="shared" si="212"/>
        <v>600.16721861721601</v>
      </c>
      <c r="Z266" s="14">
        <f t="shared" si="205"/>
        <v>0.52341805044792555</v>
      </c>
    </row>
    <row r="267" spans="1:26" x14ac:dyDescent="0.3">
      <c r="A267" t="str">
        <f>'rockfish release'!A275</f>
        <v>SE</v>
      </c>
      <c r="B267">
        <f>'rockfish release'!B275</f>
        <v>2008</v>
      </c>
      <c r="C267" t="str">
        <f>'rockfish release'!C275</f>
        <v>NSEO</v>
      </c>
      <c r="D267">
        <f>'rockfish release'!D275</f>
        <v>576</v>
      </c>
      <c r="E267">
        <f>'YE release'!E276</f>
        <v>113</v>
      </c>
      <c r="F267">
        <f>IF([3]species_comp_Region1_forR!$H188&gt;49,[3]species_comp_Region1_forR!$AM188,[3]species_comp_Region1_forR!$AO188)</f>
        <v>0.94631710400000002</v>
      </c>
      <c r="G267">
        <f>IF([3]species_comp_Region1_forR!$H188&gt;49,[3]species_comp_Region1_forR!$AN188,[3]species_comp_Region1_forR!$AP188)</f>
        <v>6.3499999999999999E-5</v>
      </c>
      <c r="H267" s="13">
        <f t="shared" si="281"/>
        <v>106.933832752</v>
      </c>
      <c r="I267">
        <f t="shared" si="282"/>
        <v>0.81083149999999993</v>
      </c>
      <c r="J267">
        <f t="shared" si="207"/>
        <v>0.90046182595377133</v>
      </c>
      <c r="K267" s="6">
        <f t="shared" si="208"/>
        <v>1.7649051788693917</v>
      </c>
      <c r="M267" s="2">
        <f>'rockfish release'!O275</f>
        <v>367.15575638746031</v>
      </c>
      <c r="N267">
        <f>'rockfish release'!P275</f>
        <v>73838.420454647538</v>
      </c>
      <c r="O267">
        <f>IF([3]species_comp_Region1_forR!$D210&gt;49,[3]species_comp_Region1_forR!$AI210,[3]species_comp_Region1_forR!$AK210)</f>
        <v>0.27722772299999998</v>
      </c>
      <c r="P267">
        <f>IF([3]species_comp_Region1_forR!$D210&gt;49,[3]species_comp_Region1_forR!$AJ210,[3]species_comp_Region1_forR!$AL210)</f>
        <v>2.003725E-3</v>
      </c>
      <c r="Q267" s="13">
        <f t="shared" si="278"/>
        <v>101.78575432963832</v>
      </c>
      <c r="R267" s="14">
        <f t="shared" si="206"/>
        <v>6092.9280700273075</v>
      </c>
      <c r="S267">
        <f t="shared" si="209"/>
        <v>78.057210237282419</v>
      </c>
      <c r="T267" s="6">
        <f t="shared" si="210"/>
        <v>152.99213206507355</v>
      </c>
      <c r="V267" s="13">
        <f t="shared" si="279"/>
        <v>208.71958708163834</v>
      </c>
      <c r="W267">
        <f t="shared" si="280"/>
        <v>6093.7389015273075</v>
      </c>
      <c r="X267">
        <f t="shared" si="211"/>
        <v>78.06240389282992</v>
      </c>
      <c r="Y267" s="6">
        <f t="shared" si="212"/>
        <v>153.00231162994663</v>
      </c>
      <c r="Z267" s="14">
        <f t="shared" si="205"/>
        <v>0.37400612460150506</v>
      </c>
    </row>
    <row r="268" spans="1:26" x14ac:dyDescent="0.3">
      <c r="A268" t="str">
        <f>'rockfish release'!A276</f>
        <v>SE</v>
      </c>
      <c r="B268">
        <f>'rockfish release'!B276</f>
        <v>2009</v>
      </c>
      <c r="C268" t="str">
        <f>'rockfish release'!C276</f>
        <v>NSEO</v>
      </c>
      <c r="D268">
        <f>'rockfish release'!D276</f>
        <v>406</v>
      </c>
      <c r="E268">
        <f>'YE release'!E277</f>
        <v>46</v>
      </c>
      <c r="F268">
        <f>IF([3]species_comp_Region1_forR!$H189&gt;49,[3]species_comp_Region1_forR!$AM189,[3]species_comp_Region1_forR!$AO189)</f>
        <v>0.97084548100000001</v>
      </c>
      <c r="G268">
        <f>IF([3]species_comp_Region1_forR!$H189&gt;49,[3]species_comp_Region1_forR!$AN189,[3]species_comp_Region1_forR!$AP189)</f>
        <v>8.2799999999999993E-5</v>
      </c>
      <c r="H268" s="13">
        <f t="shared" si="281"/>
        <v>44.658892125999998</v>
      </c>
      <c r="I268">
        <f t="shared" si="282"/>
        <v>0.17520479999999999</v>
      </c>
      <c r="J268">
        <f t="shared" si="207"/>
        <v>0.41857472451164557</v>
      </c>
      <c r="K268" s="6">
        <f t="shared" si="208"/>
        <v>0.82040646004282525</v>
      </c>
      <c r="M268" s="2">
        <f>'rockfish release'!O276</f>
        <v>258.79381439810572</v>
      </c>
      <c r="N268">
        <f>'rockfish release'!P276</f>
        <v>36685.082326817734</v>
      </c>
      <c r="O268">
        <f>IF([3]species_comp_Region1_forR!$D211&gt;49,[3]species_comp_Region1_forR!$AI211,[3]species_comp_Region1_forR!$AK211)</f>
        <v>0.448717949</v>
      </c>
      <c r="P268">
        <f>IF([3]species_comp_Region1_forR!$D211&gt;49,[3]species_comp_Region1_forR!$AJ211,[3]species_comp_Region1_forR!$AL211)</f>
        <v>3.212599E-3</v>
      </c>
      <c r="Q268" s="13">
        <f t="shared" si="278"/>
        <v>116.12542961060467</v>
      </c>
      <c r="R268" s="14">
        <f t="shared" si="206"/>
        <v>7719.4763669706526</v>
      </c>
      <c r="S268">
        <f t="shared" si="209"/>
        <v>87.860550686702695</v>
      </c>
      <c r="T268" s="6">
        <f t="shared" si="210"/>
        <v>172.20667934593729</v>
      </c>
      <c r="V268" s="13">
        <f t="shared" si="279"/>
        <v>160.78432173660468</v>
      </c>
      <c r="W268">
        <f t="shared" si="280"/>
        <v>7719.6515717706525</v>
      </c>
      <c r="X268">
        <f t="shared" si="211"/>
        <v>87.861547742858775</v>
      </c>
      <c r="Y268" s="6">
        <f t="shared" si="212"/>
        <v>172.20863357600319</v>
      </c>
      <c r="Z268" s="14">
        <f t="shared" si="205"/>
        <v>0.54645594044170998</v>
      </c>
    </row>
    <row r="269" spans="1:26" x14ac:dyDescent="0.3">
      <c r="A269" t="str">
        <f>'rockfish release'!A277</f>
        <v>SE</v>
      </c>
      <c r="B269">
        <f>'rockfish release'!B277</f>
        <v>2010</v>
      </c>
      <c r="C269" t="str">
        <f>'rockfish release'!C277</f>
        <v>NSEO</v>
      </c>
      <c r="D269">
        <f>'rockfish release'!D277</f>
        <v>591</v>
      </c>
      <c r="E269">
        <f>'YE release'!E278</f>
        <v>210</v>
      </c>
      <c r="F269">
        <f>IF([3]species_comp_Region1_forR!$H190&gt;49,[3]species_comp_Region1_forR!$AM190,[3]species_comp_Region1_forR!$AO190)</f>
        <v>0.94716981099999997</v>
      </c>
      <c r="G269">
        <f>IF([3]species_comp_Region1_forR!$H190&gt;49,[3]species_comp_Region1_forR!$AN190,[3]species_comp_Region1_forR!$AP190)</f>
        <v>9.4599999999999996E-5</v>
      </c>
      <c r="H269" s="13">
        <f t="shared" si="281"/>
        <v>198.90566031</v>
      </c>
      <c r="I269">
        <f t="shared" si="282"/>
        <v>4.1718599999999997</v>
      </c>
      <c r="J269">
        <f t="shared" si="207"/>
        <v>2.0425131578523552</v>
      </c>
      <c r="K269" s="6">
        <f t="shared" si="208"/>
        <v>4.0033257893906162</v>
      </c>
      <c r="M269" s="2">
        <f>'rockfish release'!O277</f>
        <v>376.71710421005037</v>
      </c>
      <c r="N269">
        <f>'rockfish release'!P277</f>
        <v>77734.246403657118</v>
      </c>
      <c r="O269">
        <f>IF([3]species_comp_Region1_forR!$D212&gt;49,[3]species_comp_Region1_forR!$AI212,[3]species_comp_Region1_forR!$AK212)</f>
        <v>0.42592592600000001</v>
      </c>
      <c r="P269">
        <f>IF([3]species_comp_Region1_forR!$D212&gt;49,[3]species_comp_Region1_forR!$AJ212,[3]species_comp_Region1_forR!$AL212)</f>
        <v>1.518714E-3</v>
      </c>
      <c r="Q269" s="13">
        <f t="shared" si="278"/>
        <v>160.45358145070421</v>
      </c>
      <c r="R269" s="14">
        <f t="shared" si="206"/>
        <v>14435.580202161225</v>
      </c>
      <c r="S269">
        <f t="shared" si="209"/>
        <v>120.1481593789985</v>
      </c>
      <c r="T269" s="6">
        <f t="shared" si="210"/>
        <v>235.49039238283706</v>
      </c>
      <c r="V269" s="13">
        <f t="shared" si="279"/>
        <v>359.35924176070421</v>
      </c>
      <c r="W269">
        <f t="shared" si="280"/>
        <v>14439.752062161226</v>
      </c>
      <c r="X269">
        <f t="shared" si="211"/>
        <v>120.16551943948491</v>
      </c>
      <c r="Y269" s="6">
        <f t="shared" si="212"/>
        <v>235.52441810139041</v>
      </c>
      <c r="Z269" s="14">
        <f t="shared" si="205"/>
        <v>0.33438828190622299</v>
      </c>
    </row>
    <row r="270" spans="1:26" x14ac:dyDescent="0.3">
      <c r="A270" t="str">
        <f>'rockfish release'!A278</f>
        <v>SE</v>
      </c>
      <c r="B270">
        <f>'rockfish release'!B278</f>
        <v>2011</v>
      </c>
      <c r="C270" t="str">
        <f>'rockfish release'!C278</f>
        <v>NSEO</v>
      </c>
      <c r="D270">
        <f>'rockfish release'!D278</f>
        <v>681</v>
      </c>
      <c r="E270">
        <f>'YE release'!E279</f>
        <v>192</v>
      </c>
      <c r="F270">
        <f>IF([3]species_comp_Region1_forR!$H191&gt;49,[3]species_comp_Region1_forR!$AM191,[3]species_comp_Region1_forR!$AO191)</f>
        <v>0.92230215800000004</v>
      </c>
      <c r="G270">
        <f>IF([3]species_comp_Region1_forR!$H191&gt;49,[3]species_comp_Region1_forR!$AN191,[3]species_comp_Region1_forR!$AP191)</f>
        <v>1.0325800000000001E-4</v>
      </c>
      <c r="H270" s="13">
        <f t="shared" si="281"/>
        <v>177.08201433600001</v>
      </c>
      <c r="I270">
        <f t="shared" si="282"/>
        <v>3.806502912</v>
      </c>
      <c r="J270">
        <f t="shared" si="207"/>
        <v>1.9510261177134456</v>
      </c>
      <c r="K270" s="6">
        <f t="shared" si="208"/>
        <v>3.8240111907183532</v>
      </c>
      <c r="M270" s="2">
        <f>'rockfish release'!O278</f>
        <v>321.7540613718412</v>
      </c>
      <c r="N270">
        <f>'rockfish release'!P278</f>
        <v>136323.34865886826</v>
      </c>
      <c r="O270">
        <f>IF([3]species_comp_Region1_forR!$D213&gt;49,[3]species_comp_Region1_forR!$AI213,[3]species_comp_Region1_forR!$AK213)</f>
        <v>0.37575757599999998</v>
      </c>
      <c r="P270">
        <f>IF([3]species_comp_Region1_forR!$D213&gt;49,[3]species_comp_Region1_forR!$AJ213,[3]species_comp_Region1_forR!$AL213)</f>
        <v>1.430267E-3</v>
      </c>
      <c r="Q270" s="13">
        <f t="shared" si="278"/>
        <v>120.90152616923828</v>
      </c>
      <c r="R270" s="14">
        <f t="shared" si="206"/>
        <v>19591.05376189261</v>
      </c>
      <c r="S270">
        <f t="shared" si="209"/>
        <v>139.96804550286686</v>
      </c>
      <c r="T270" s="6">
        <f t="shared" si="210"/>
        <v>274.33736918561902</v>
      </c>
      <c r="V270" s="13">
        <f t="shared" si="279"/>
        <v>297.9835405052383</v>
      </c>
      <c r="W270">
        <f t="shared" si="280"/>
        <v>19594.860264804611</v>
      </c>
      <c r="X270">
        <f t="shared" si="211"/>
        <v>139.98164259932304</v>
      </c>
      <c r="Y270" s="6">
        <f t="shared" si="212"/>
        <v>274.36401949467313</v>
      </c>
      <c r="Z270" s="14">
        <f t="shared" si="205"/>
        <v>0.46976300221811174</v>
      </c>
    </row>
    <row r="271" spans="1:26" x14ac:dyDescent="0.3">
      <c r="A271" t="str">
        <f>'rockfish release'!A279</f>
        <v>SE</v>
      </c>
      <c r="B271">
        <f>'rockfish release'!B279</f>
        <v>2012</v>
      </c>
      <c r="C271" t="str">
        <f>'rockfish release'!C279</f>
        <v>NSEO</v>
      </c>
      <c r="D271">
        <f>'rockfish release'!D279</f>
        <v>537</v>
      </c>
      <c r="E271">
        <f>'YE release'!E280</f>
        <v>302</v>
      </c>
      <c r="F271">
        <f>IF([3]species_comp_Region1_forR!$H192&gt;49,[3]species_comp_Region1_forR!$AM192,[3]species_comp_Region1_forR!$AO192)</f>
        <v>0.90105540900000003</v>
      </c>
      <c r="G271">
        <f>IF([3]species_comp_Region1_forR!$H192&gt;49,[3]species_comp_Region1_forR!$AN192,[3]species_comp_Region1_forR!$AP192)</f>
        <v>1.17774E-4</v>
      </c>
      <c r="H271" s="13">
        <f t="shared" si="281"/>
        <v>272.118733518</v>
      </c>
      <c r="I271">
        <f t="shared" si="282"/>
        <v>10.741459896</v>
      </c>
      <c r="J271">
        <f t="shared" si="207"/>
        <v>3.2774166497410731</v>
      </c>
      <c r="K271" s="6">
        <f t="shared" si="208"/>
        <v>6.4237366334925028</v>
      </c>
      <c r="M271" s="2">
        <f>'rockfish release'!O279</f>
        <v>178.1005025125628</v>
      </c>
      <c r="N271">
        <f>'rockfish release'!P279</f>
        <v>39771.168659006915</v>
      </c>
      <c r="O271">
        <f>IF([3]species_comp_Region1_forR!$D214&gt;49,[3]species_comp_Region1_forR!$AI214,[3]species_comp_Region1_forR!$AK214)</f>
        <v>0.28793774300000002</v>
      </c>
      <c r="P271">
        <f>IF([3]species_comp_Region1_forR!$D214&gt;49,[3]species_comp_Region1_forR!$AJ214,[3]species_comp_Region1_forR!$AL214)</f>
        <v>8.0089699999999996E-4</v>
      </c>
      <c r="Q271" s="13">
        <f t="shared" si="278"/>
        <v>51.281856720633165</v>
      </c>
      <c r="R271" s="14">
        <f t="shared" si="206"/>
        <v>3354.6106655347107</v>
      </c>
      <c r="S271">
        <f t="shared" si="209"/>
        <v>57.919000902421573</v>
      </c>
      <c r="T271" s="6">
        <f t="shared" si="210"/>
        <v>113.52124176874628</v>
      </c>
      <c r="V271" s="13">
        <f t="shared" si="279"/>
        <v>323.40059023863319</v>
      </c>
      <c r="W271">
        <f t="shared" si="280"/>
        <v>3365.3521254307107</v>
      </c>
      <c r="X271">
        <f t="shared" si="211"/>
        <v>58.01165508267033</v>
      </c>
      <c r="Y271" s="6">
        <f t="shared" si="212"/>
        <v>113.70284396203384</v>
      </c>
      <c r="Z271" s="14">
        <f t="shared" si="205"/>
        <v>0.17938017688794033</v>
      </c>
    </row>
    <row r="272" spans="1:26" x14ac:dyDescent="0.3">
      <c r="A272" t="str">
        <f>'rockfish release'!A280</f>
        <v>SE</v>
      </c>
      <c r="B272">
        <f>'rockfish release'!B280</f>
        <v>2013</v>
      </c>
      <c r="C272" t="str">
        <f>'rockfish release'!C280</f>
        <v>NSEO</v>
      </c>
      <c r="D272">
        <f>'rockfish release'!D280</f>
        <v>622</v>
      </c>
      <c r="E272">
        <f>'YE release'!E281</f>
        <v>271</v>
      </c>
      <c r="F272">
        <f>IF([3]species_comp_Region1_forR!$H193&gt;49,[3]species_comp_Region1_forR!$AM193,[3]species_comp_Region1_forR!$AO193)</f>
        <v>0.868102288</v>
      </c>
      <c r="G272">
        <f>IF([3]species_comp_Region1_forR!$H193&gt;49,[3]species_comp_Region1_forR!$AN193,[3]species_comp_Region1_forR!$AP193)</f>
        <v>1.5431399999999999E-4</v>
      </c>
      <c r="H272" s="13">
        <f t="shared" si="281"/>
        <v>235.255720048</v>
      </c>
      <c r="I272">
        <f t="shared" si="282"/>
        <v>11.332974473999998</v>
      </c>
      <c r="J272">
        <f t="shared" si="207"/>
        <v>3.3664483471456976</v>
      </c>
      <c r="K272" s="6">
        <f t="shared" si="208"/>
        <v>6.5982387604055672</v>
      </c>
      <c r="M272" s="2">
        <f>'rockfish release'!O280</f>
        <v>369.63203917453654</v>
      </c>
      <c r="N272">
        <f>'rockfish release'!P280</f>
        <v>242983.44603740197</v>
      </c>
      <c r="O272">
        <f>IF([3]species_comp_Region1_forR!$D215&gt;49,[3]species_comp_Region1_forR!$AI215,[3]species_comp_Region1_forR!$AK215)</f>
        <v>0.27777777799999998</v>
      </c>
      <c r="P272">
        <f>IF([3]species_comp_Region1_forR!$D215&gt;49,[3]species_comp_Region1_forR!$AJ215,[3]species_comp_Region1_forR!$AL215)</f>
        <v>6.57762E-4</v>
      </c>
      <c r="Q272" s="13">
        <f t="shared" si="278"/>
        <v>102.6755665195117</v>
      </c>
      <c r="R272" s="14">
        <f t="shared" si="206"/>
        <v>18998.416599679469</v>
      </c>
      <c r="S272">
        <f t="shared" si="209"/>
        <v>137.8347438045991</v>
      </c>
      <c r="T272" s="6">
        <f t="shared" si="210"/>
        <v>270.15609785701423</v>
      </c>
      <c r="V272" s="13">
        <f t="shared" si="279"/>
        <v>337.93128656751173</v>
      </c>
      <c r="W272">
        <f t="shared" si="280"/>
        <v>19009.749574153469</v>
      </c>
      <c r="X272">
        <f t="shared" si="211"/>
        <v>137.87584840773772</v>
      </c>
      <c r="Y272" s="6">
        <f t="shared" si="212"/>
        <v>270.23666287916592</v>
      </c>
      <c r="Z272" s="14">
        <f t="shared" si="205"/>
        <v>0.40799965522041998</v>
      </c>
    </row>
    <row r="273" spans="1:26" x14ac:dyDescent="0.3">
      <c r="A273" t="str">
        <f>'rockfish release'!A281</f>
        <v>SE</v>
      </c>
      <c r="B273">
        <f>'rockfish release'!B281</f>
        <v>2014</v>
      </c>
      <c r="C273" t="str">
        <f>'rockfish release'!C281</f>
        <v>NSEO</v>
      </c>
      <c r="D273">
        <f>'rockfish release'!D281</f>
        <v>484</v>
      </c>
      <c r="E273">
        <f>'YE release'!E282</f>
        <v>190</v>
      </c>
      <c r="F273">
        <f>IF([3]species_comp_Region1_forR!$H194&gt;49,[3]species_comp_Region1_forR!$AM194,[3]species_comp_Region1_forR!$AO194)</f>
        <v>0.875</v>
      </c>
      <c r="G273">
        <f>IF([3]species_comp_Region1_forR!$H194&gt;49,[3]species_comp_Region1_forR!$AN194,[3]species_comp_Region1_forR!$AP194)</f>
        <v>1.32898E-4</v>
      </c>
      <c r="H273" s="13">
        <f t="shared" si="281"/>
        <v>166.25</v>
      </c>
      <c r="I273">
        <f t="shared" si="282"/>
        <v>4.7976178000000003</v>
      </c>
      <c r="J273">
        <f t="shared" si="207"/>
        <v>2.1903465022685338</v>
      </c>
      <c r="K273" s="6">
        <f t="shared" si="208"/>
        <v>4.2930791444463265</v>
      </c>
      <c r="M273" s="2">
        <f>'rockfish release'!O281</f>
        <v>438.81476014760153</v>
      </c>
      <c r="N273">
        <f>'rockfish release'!P281</f>
        <v>485417.40023679996</v>
      </c>
      <c r="O273">
        <f>IF([3]species_comp_Region1_forR!$D216&gt;49,[3]species_comp_Region1_forR!$AI216,[3]species_comp_Region1_forR!$AK216)</f>
        <v>0.16745283</v>
      </c>
      <c r="P273">
        <f>IF([3]species_comp_Region1_forR!$D216&gt;49,[3]species_comp_Region1_forR!$AJ216,[3]species_comp_Region1_forR!$AL216)</f>
        <v>3.2958E-4</v>
      </c>
      <c r="Q273" s="13">
        <f t="shared" si="278"/>
        <v>73.480773432487098</v>
      </c>
      <c r="R273" s="14">
        <f t="shared" si="206"/>
        <v>13834.769736137485</v>
      </c>
      <c r="S273">
        <f t="shared" si="209"/>
        <v>117.62129796995731</v>
      </c>
      <c r="T273" s="6">
        <f t="shared" si="210"/>
        <v>230.53774402111634</v>
      </c>
      <c r="V273" s="13">
        <f t="shared" si="279"/>
        <v>239.7307734324871</v>
      </c>
      <c r="W273">
        <f t="shared" si="280"/>
        <v>13839.567353937486</v>
      </c>
      <c r="X273">
        <f t="shared" si="211"/>
        <v>117.6416905435207</v>
      </c>
      <c r="Y273" s="6">
        <f t="shared" si="212"/>
        <v>230.57771346530055</v>
      </c>
      <c r="Z273" s="14">
        <f t="shared" si="205"/>
        <v>0.49072419389098959</v>
      </c>
    </row>
    <row r="274" spans="1:26" x14ac:dyDescent="0.3">
      <c r="A274" t="str">
        <f>'rockfish release'!A282</f>
        <v>SE</v>
      </c>
      <c r="B274">
        <f>'rockfish release'!B282</f>
        <v>2015</v>
      </c>
      <c r="C274" t="str">
        <f>'rockfish release'!C282</f>
        <v>NSEO</v>
      </c>
      <c r="D274">
        <f>'rockfish release'!D282</f>
        <v>387</v>
      </c>
      <c r="E274">
        <f>'YE release'!E283</f>
        <v>191</v>
      </c>
      <c r="F274">
        <f>IF([3]species_comp_Region1_forR!$H195&gt;49,[3]species_comp_Region1_forR!$AM195,[3]species_comp_Region1_forR!$AO195)</f>
        <v>0.90345528500000005</v>
      </c>
      <c r="G274">
        <f>IF([3]species_comp_Region1_forR!$H195&gt;49,[3]species_comp_Region1_forR!$AN195,[3]species_comp_Region1_forR!$AP195)</f>
        <v>8.8700000000000001E-5</v>
      </c>
      <c r="H274" s="13">
        <f t="shared" si="281"/>
        <v>172.559959435</v>
      </c>
      <c r="I274">
        <f t="shared" si="282"/>
        <v>3.2358647</v>
      </c>
      <c r="J274">
        <f t="shared" si="207"/>
        <v>1.7988509387939846</v>
      </c>
      <c r="K274" s="6">
        <f t="shared" si="208"/>
        <v>3.5257478400362099</v>
      </c>
      <c r="M274" s="2">
        <f>'rockfish release'!O282</f>
        <v>256.62887511071744</v>
      </c>
      <c r="N274">
        <f>'rockfish release'!P282</f>
        <v>162065.57835954035</v>
      </c>
      <c r="O274">
        <f>IF([3]species_comp_Region1_forR!$D217&gt;49,[3]species_comp_Region1_forR!$AI217,[3]species_comp_Region1_forR!$AK217)</f>
        <v>0.35143770000000002</v>
      </c>
      <c r="P274">
        <f>IF([3]species_comp_Region1_forR!$D217&gt;49,[3]species_comp_Region1_forR!$AJ217,[3]species_comp_Region1_forR!$AL217)</f>
        <v>7.3054200000000004E-4</v>
      </c>
      <c r="Q274" s="13">
        <f t="shared" si="278"/>
        <v>90.189061622497789</v>
      </c>
      <c r="R274" s="14">
        <f t="shared" si="206"/>
        <v>20182.977537019455</v>
      </c>
      <c r="S274">
        <f t="shared" si="209"/>
        <v>142.06680659823201</v>
      </c>
      <c r="T274" s="6">
        <f t="shared" si="210"/>
        <v>278.45094093253471</v>
      </c>
      <c r="V274" s="13">
        <f t="shared" si="279"/>
        <v>262.74902105749777</v>
      </c>
      <c r="W274">
        <f t="shared" si="280"/>
        <v>20186.213401719455</v>
      </c>
      <c r="X274">
        <f t="shared" si="211"/>
        <v>142.07819467363547</v>
      </c>
      <c r="Y274" s="6">
        <f t="shared" si="212"/>
        <v>278.47326156032551</v>
      </c>
      <c r="Z274" s="14">
        <f t="shared" si="205"/>
        <v>0.54073729409840232</v>
      </c>
    </row>
    <row r="275" spans="1:26" x14ac:dyDescent="0.3">
      <c r="A275" t="str">
        <f>'rockfish release'!A283</f>
        <v>SE</v>
      </c>
      <c r="B275">
        <f>'rockfish release'!B283</f>
        <v>2016</v>
      </c>
      <c r="C275" t="str">
        <f>'rockfish release'!C283</f>
        <v>NSEO</v>
      </c>
      <c r="D275">
        <f>'rockfish release'!D283</f>
        <v>451</v>
      </c>
      <c r="E275">
        <f>'YE release'!E284</f>
        <v>305</v>
      </c>
      <c r="F275">
        <f>IF([3]species_comp_Region1_forR!$H196&gt;49,[3]species_comp_Region1_forR!$AM196,[3]species_comp_Region1_forR!$AO196)</f>
        <v>0.93048128299999999</v>
      </c>
      <c r="G275">
        <f>IF([3]species_comp_Region1_forR!$H196&gt;49,[3]species_comp_Region1_forR!$AN196,[3]species_comp_Region1_forR!$AP196)</f>
        <v>8.6600000000000004E-5</v>
      </c>
      <c r="H275" s="13">
        <f t="shared" si="281"/>
        <v>283.79679131500001</v>
      </c>
      <c r="I275">
        <f t="shared" si="282"/>
        <v>8.0559650000000005</v>
      </c>
      <c r="J275">
        <f t="shared" si="207"/>
        <v>2.8383031902881695</v>
      </c>
      <c r="K275" s="6">
        <f t="shared" si="208"/>
        <v>5.5630742529648121</v>
      </c>
      <c r="M275" s="2">
        <f>'rockfish release'!O283</f>
        <v>306.77275064267349</v>
      </c>
      <c r="N275">
        <f>'rockfish release'!P283</f>
        <v>130376.22836924354</v>
      </c>
      <c r="O275">
        <f>IF([3]species_comp_Region1_forR!$D218&gt;49,[3]species_comp_Region1_forR!$AI218,[3]species_comp_Region1_forR!$AK218)</f>
        <v>0.25896414299999998</v>
      </c>
      <c r="P275">
        <f>IF([3]species_comp_Region1_forR!$D218&gt;49,[3]species_comp_Region1_forR!$AJ218,[3]species_comp_Region1_forR!$AL218)</f>
        <v>3.8303700000000003E-4</v>
      </c>
      <c r="Q275" s="13">
        <f t="shared" si="278"/>
        <v>79.443142465932638</v>
      </c>
      <c r="R275" s="14">
        <f t="shared" ref="R275:R338" si="283">(M275^2)*P275+(O275^2)*N275+(P275*N275)</f>
        <v>8829.3326922509914</v>
      </c>
      <c r="S275">
        <f t="shared" si="209"/>
        <v>93.964528904533921</v>
      </c>
      <c r="T275" s="6">
        <f t="shared" si="210"/>
        <v>184.17047665288649</v>
      </c>
      <c r="V275" s="13">
        <f t="shared" si="279"/>
        <v>363.23993378093263</v>
      </c>
      <c r="W275">
        <f t="shared" si="280"/>
        <v>8837.3886572509909</v>
      </c>
      <c r="X275">
        <f t="shared" si="211"/>
        <v>94.007386184549304</v>
      </c>
      <c r="Y275" s="6">
        <f t="shared" si="212"/>
        <v>184.25447692171664</v>
      </c>
      <c r="Z275" s="14">
        <f t="shared" si="205"/>
        <v>0.25880245381072137</v>
      </c>
    </row>
    <row r="276" spans="1:26" x14ac:dyDescent="0.3">
      <c r="A276" t="str">
        <f>'rockfish release'!A284</f>
        <v>SE</v>
      </c>
      <c r="B276">
        <f>'rockfish release'!B284</f>
        <v>2017</v>
      </c>
      <c r="C276" t="str">
        <f>'rockfish release'!C284</f>
        <v>NSEO</v>
      </c>
      <c r="D276">
        <f>'rockfish release'!D284</f>
        <v>643</v>
      </c>
      <c r="E276">
        <f>'YE release'!E285</f>
        <v>460</v>
      </c>
      <c r="F276">
        <f>IF([3]species_comp_Region1_forR!$H197&gt;49,[3]species_comp_Region1_forR!$AM197,[3]species_comp_Region1_forR!$AO197)</f>
        <v>0.91806020099999996</v>
      </c>
      <c r="G276">
        <f>IF([3]species_comp_Region1_forR!$H197&gt;49,[3]species_comp_Region1_forR!$AN197,[3]species_comp_Region1_forR!$AP197)</f>
        <v>1.2600600000000001E-4</v>
      </c>
      <c r="H276" s="13">
        <f t="shared" si="281"/>
        <v>422.30769246</v>
      </c>
      <c r="I276">
        <f t="shared" si="282"/>
        <v>26.662869600000004</v>
      </c>
      <c r="J276">
        <f t="shared" si="207"/>
        <v>5.1636101324557808</v>
      </c>
      <c r="K276" s="6">
        <f t="shared" si="208"/>
        <v>10.12067585961333</v>
      </c>
      <c r="M276" s="2">
        <f>'rockfish release'!O284</f>
        <v>366.29622711991044</v>
      </c>
      <c r="N276">
        <f>'rockfish release'!P284</f>
        <v>282388.67663740244</v>
      </c>
      <c r="O276">
        <f>IF([3]species_comp_Region1_forR!$D219&gt;49,[3]species_comp_Region1_forR!$AI219,[3]species_comp_Region1_forR!$AK219)</f>
        <v>0.16959064300000001</v>
      </c>
      <c r="P276">
        <f>IF([3]species_comp_Region1_forR!$D219&gt;49,[3]species_comp_Region1_forR!$AJ219,[3]species_comp_Region1_forR!$AL219)</f>
        <v>2.7505800000000001E-4</v>
      </c>
      <c r="Q276" s="13">
        <f t="shared" si="278"/>
        <v>62.120412685739652</v>
      </c>
      <c r="R276" s="14">
        <f t="shared" si="283"/>
        <v>8236.3554311700736</v>
      </c>
      <c r="S276">
        <f t="shared" si="209"/>
        <v>90.754368661624625</v>
      </c>
      <c r="T276" s="6">
        <f t="shared" si="210"/>
        <v>177.87856257678425</v>
      </c>
      <c r="V276" s="13">
        <f t="shared" si="279"/>
        <v>484.42810514573966</v>
      </c>
      <c r="W276">
        <f t="shared" si="280"/>
        <v>8263.0183007700743</v>
      </c>
      <c r="X276">
        <f t="shared" si="211"/>
        <v>90.901145761591337</v>
      </c>
      <c r="Y276" s="6">
        <f t="shared" si="212"/>
        <v>178.16624569271903</v>
      </c>
      <c r="Z276" s="14">
        <f t="shared" si="205"/>
        <v>0.18764630870094506</v>
      </c>
    </row>
    <row r="277" spans="1:26" x14ac:dyDescent="0.3">
      <c r="A277" t="str">
        <f>'rockfish release'!A285</f>
        <v>SE</v>
      </c>
      <c r="B277">
        <f>'rockfish release'!B285</f>
        <v>2018</v>
      </c>
      <c r="C277" t="str">
        <f>'rockfish release'!C285</f>
        <v>NSEO</v>
      </c>
      <c r="D277">
        <f>'rockfish release'!D285</f>
        <v>1904</v>
      </c>
      <c r="E277">
        <f>'YE release'!E286</f>
        <v>1468</v>
      </c>
      <c r="F277">
        <f>IF([3]species_comp_Region1_forR!$H198&gt;49,[3]species_comp_Region1_forR!$AM198,[3]species_comp_Region1_forR!$AO198)</f>
        <v>0.88204225400000003</v>
      </c>
      <c r="G277">
        <f>IF([3]species_comp_Region1_forR!$H198&gt;49,[3]species_comp_Region1_forR!$AN198,[3]species_comp_Region1_forR!$AP198)</f>
        <v>1.83499E-4</v>
      </c>
      <c r="H277" s="13">
        <f t="shared" si="281"/>
        <v>1294.838028872</v>
      </c>
      <c r="I277">
        <f t="shared" si="282"/>
        <v>395.44474897599997</v>
      </c>
      <c r="J277">
        <f t="shared" si="207"/>
        <v>19.885792641380931</v>
      </c>
      <c r="K277" s="6">
        <f t="shared" si="208"/>
        <v>38.976153577106622</v>
      </c>
      <c r="M277" s="2">
        <f>'rockfish release'!O285</f>
        <v>2143.616952442575</v>
      </c>
      <c r="N277">
        <f>'rockfish release'!P285</f>
        <v>7364744.4609605307</v>
      </c>
      <c r="O277">
        <f>IF([3]species_comp_Region1_forR!$D220&gt;49,[3]species_comp_Region1_forR!$AI220,[3]species_comp_Region1_forR!$AK220)</f>
        <v>0.18895966</v>
      </c>
      <c r="P277">
        <f>IF([3]species_comp_Region1_forR!$D220&gt;49,[3]species_comp_Region1_forR!$AJ220,[3]species_comp_Region1_forR!$AL220)</f>
        <v>3.26072E-4</v>
      </c>
      <c r="Q277" s="13">
        <f t="shared" si="278"/>
        <v>405.05713050378512</v>
      </c>
      <c r="R277" s="14">
        <f t="shared" si="283"/>
        <v>266863.51575039164</v>
      </c>
      <c r="S277">
        <f t="shared" si="209"/>
        <v>516.5883426388865</v>
      </c>
      <c r="T277" s="6">
        <f t="shared" si="210"/>
        <v>1012.5131515722176</v>
      </c>
      <c r="V277" s="13">
        <f t="shared" si="279"/>
        <v>1699.8951593757852</v>
      </c>
      <c r="W277">
        <f t="shared" si="280"/>
        <v>267258.96049936762</v>
      </c>
      <c r="X277">
        <f t="shared" si="211"/>
        <v>516.970947442279</v>
      </c>
      <c r="Y277" s="6">
        <f t="shared" si="212"/>
        <v>1013.2630569868668</v>
      </c>
      <c r="Z277" s="14">
        <f t="shared" si="205"/>
        <v>0.30411931264756042</v>
      </c>
    </row>
    <row r="278" spans="1:26" x14ac:dyDescent="0.3">
      <c r="A278" t="str">
        <f>'rockfish release'!A286</f>
        <v>SE</v>
      </c>
      <c r="B278">
        <f>'rockfish release'!B286</f>
        <v>2019</v>
      </c>
      <c r="C278" t="str">
        <f>'rockfish release'!C286</f>
        <v>NSEO</v>
      </c>
      <c r="D278">
        <f>'rockfish release'!D286</f>
        <v>2929</v>
      </c>
      <c r="E278">
        <f>'YE release'!E287</f>
        <v>2174</v>
      </c>
      <c r="F278">
        <v>0.75125208681135225</v>
      </c>
      <c r="G278">
        <v>3.1249563356679048E-4</v>
      </c>
      <c r="H278" s="13">
        <f t="shared" ref="H278:H279" si="284">E278*F278</f>
        <v>1633.2220367278799</v>
      </c>
      <c r="I278">
        <f t="shared" ref="I278:I279" si="285">(E278^2)*G278</f>
        <v>1476.9406130315162</v>
      </c>
      <c r="K278" s="6"/>
      <c r="M278" s="2">
        <f>'rockfish release'!O286</f>
        <v>1472.3821313240051</v>
      </c>
      <c r="N278">
        <f>'rockfish release'!P286</f>
        <v>2584682.0500178537</v>
      </c>
      <c r="O278">
        <v>0.11494252873563218</v>
      </c>
      <c r="P278">
        <v>1.6732030234126736E-4</v>
      </c>
      <c r="Q278" s="13">
        <f t="shared" ref="Q278:Q279" si="286">M278*O278</f>
        <v>169.23932543954081</v>
      </c>
      <c r="R278" s="14">
        <f t="shared" si="283"/>
        <v>34943.468306034862</v>
      </c>
      <c r="S278">
        <f t="shared" ref="S278:S279" si="287">SQRT(R278)</f>
        <v>186.9317209732871</v>
      </c>
      <c r="T278" s="6">
        <f t="shared" ref="T278:T279" si="288">(1.96*S278)</f>
        <v>366.38617310764272</v>
      </c>
      <c r="V278" s="13">
        <f t="shared" ref="V278:V279" si="289">Q278+H278</f>
        <v>1802.4613621674207</v>
      </c>
      <c r="W278">
        <f t="shared" ref="W278:W279" si="290">R278+I278</f>
        <v>36420.40891906638</v>
      </c>
      <c r="X278">
        <f t="shared" ref="X278:X279" si="291">SQRT(W278)</f>
        <v>190.84131868928799</v>
      </c>
      <c r="Y278" s="6">
        <f t="shared" ref="Y278:Y279" si="292">(1.96*X278)</f>
        <v>374.04898463100443</v>
      </c>
      <c r="Z278" s="14">
        <f t="shared" si="205"/>
        <v>0.10587817453118964</v>
      </c>
    </row>
    <row r="279" spans="1:26" x14ac:dyDescent="0.3">
      <c r="A279" t="str">
        <f>'rockfish release'!A287</f>
        <v>SE</v>
      </c>
      <c r="B279">
        <f>'rockfish release'!B287</f>
        <v>2020</v>
      </c>
      <c r="C279" t="str">
        <f>'rockfish release'!C287</f>
        <v>NSEO</v>
      </c>
      <c r="D279">
        <f>'rockfish release'!D287</f>
        <v>905</v>
      </c>
      <c r="E279">
        <f>'YE release'!E288</f>
        <v>745</v>
      </c>
      <c r="F279" s="50">
        <v>0.91365352016912105</v>
      </c>
      <c r="G279" s="50">
        <v>3.6960040022474198E-3</v>
      </c>
      <c r="H279" s="13">
        <f t="shared" si="284"/>
        <v>680.67187252599513</v>
      </c>
      <c r="I279">
        <f t="shared" si="285"/>
        <v>2051.3746213473742</v>
      </c>
      <c r="J279">
        <f t="shared" ref="J279" si="293">SQRT(I279)</f>
        <v>45.292103300104912</v>
      </c>
      <c r="K279" s="6">
        <f t="shared" ref="K279" si="294">(1.96*J279)</f>
        <v>88.772522468205622</v>
      </c>
      <c r="M279" s="2">
        <f>'rockfish release'!O287</f>
        <v>835.79989154013015</v>
      </c>
      <c r="N279">
        <f>'rockfish release'!P287</f>
        <v>610822.33334461227</v>
      </c>
      <c r="O279" s="50">
        <v>0.32461732304618002</v>
      </c>
      <c r="P279" s="50">
        <v>2.3483023713655501E-2</v>
      </c>
      <c r="Q279" s="13">
        <f t="shared" si="286"/>
        <v>271.31512339404463</v>
      </c>
      <c r="R279" s="14">
        <f t="shared" si="283"/>
        <v>95114.553088777844</v>
      </c>
      <c r="S279">
        <f t="shared" si="287"/>
        <v>308.40647381139365</v>
      </c>
      <c r="T279" s="6">
        <f t="shared" si="288"/>
        <v>604.47668867033155</v>
      </c>
      <c r="V279" s="13">
        <f t="shared" si="289"/>
        <v>951.98699592003982</v>
      </c>
      <c r="W279">
        <f t="shared" si="290"/>
        <v>97165.927710125223</v>
      </c>
      <c r="X279">
        <f t="shared" si="291"/>
        <v>311.7144971125424</v>
      </c>
      <c r="Y279" s="6">
        <f t="shared" si="292"/>
        <v>610.96041434058316</v>
      </c>
      <c r="Z279" s="14">
        <f t="shared" ref="Z279" si="295">X279/V279</f>
        <v>0.32743566713460048</v>
      </c>
    </row>
    <row r="280" spans="1:26" x14ac:dyDescent="0.3">
      <c r="A280" t="str">
        <f>'rockfish release'!A288</f>
        <v>SE</v>
      </c>
      <c r="B280">
        <f>'rockfish release'!B288</f>
        <v>2021</v>
      </c>
      <c r="C280" t="str">
        <f>'rockfish release'!C288</f>
        <v>NSEO</v>
      </c>
      <c r="D280">
        <f>'rockfish release'!D288</f>
        <v>1844</v>
      </c>
      <c r="E280">
        <f>'YE release'!E289</f>
        <v>1280</v>
      </c>
      <c r="F280" s="50">
        <v>0.91365352016912105</v>
      </c>
      <c r="G280" s="50">
        <v>3.6960040022474198E-3</v>
      </c>
      <c r="H280" s="13">
        <f t="shared" ref="H280" si="296">E280*F280</f>
        <v>1169.4765058164749</v>
      </c>
      <c r="I280">
        <f t="shared" ref="I280" si="297">(E280^2)*G280</f>
        <v>6055.5329572821729</v>
      </c>
      <c r="J280">
        <f t="shared" ref="J280" si="298">SQRT(I280)</f>
        <v>77.817304998837969</v>
      </c>
      <c r="K280" s="6">
        <f t="shared" ref="K280" si="299">(1.96*J280)</f>
        <v>152.52191779772241</v>
      </c>
      <c r="M280" s="2">
        <f>'rockfish release'!O288</f>
        <v>2451.4791994603102</v>
      </c>
      <c r="N280">
        <f>'rockfish release'!P288</f>
        <v>3504073.3417063295</v>
      </c>
      <c r="O280" s="50">
        <v>0.32461732304618002</v>
      </c>
      <c r="P280" s="50">
        <v>2.3483023713655501E-2</v>
      </c>
      <c r="Q280" s="13">
        <f t="shared" ref="Q280" si="300">M280*O280</f>
        <v>795.79261523219827</v>
      </c>
      <c r="R280" s="14">
        <f t="shared" si="283"/>
        <v>592660.00195987639</v>
      </c>
      <c r="S280">
        <f t="shared" ref="S280" si="301">SQRT(R280)</f>
        <v>769.84414134282815</v>
      </c>
      <c r="T280" s="6">
        <f t="shared" ref="T280" si="302">(1.96*S280)</f>
        <v>1508.8945170319432</v>
      </c>
      <c r="V280" s="13">
        <f t="shared" ref="V280" si="303">Q280+H280</f>
        <v>1965.2691210486732</v>
      </c>
      <c r="W280">
        <f t="shared" ref="W280" si="304">R280+I280</f>
        <v>598715.53491715854</v>
      </c>
      <c r="X280">
        <f t="shared" ref="X280" si="305">SQRT(W280)</f>
        <v>773.76710638095653</v>
      </c>
      <c r="Y280" s="6">
        <f t="shared" ref="Y280" si="306">(1.96*X280)</f>
        <v>1516.5835285066748</v>
      </c>
      <c r="Z280" s="14">
        <f t="shared" ref="Z280" si="307">X280/V280</f>
        <v>0.39372068593235321</v>
      </c>
    </row>
    <row r="281" spans="1:26" x14ac:dyDescent="0.3">
      <c r="A281" t="str">
        <f>'rockfish release'!A289</f>
        <v>SE</v>
      </c>
      <c r="B281">
        <f>'rockfish release'!B289</f>
        <v>2022</v>
      </c>
      <c r="C281" t="str">
        <f>'rockfish release'!C289</f>
        <v>NSEO</v>
      </c>
      <c r="D281">
        <f>'rockfish release'!D289</f>
        <v>2833</v>
      </c>
      <c r="E281">
        <f>'YE release'!E290</f>
        <v>2369</v>
      </c>
      <c r="F281" s="50">
        <v>0.91365352016912105</v>
      </c>
      <c r="G281" s="50">
        <v>3.6960040022474198E-3</v>
      </c>
      <c r="H281" s="13">
        <f t="shared" ref="H281" si="308">E281*F281</f>
        <v>2164.4451892806478</v>
      </c>
      <c r="I281">
        <f t="shared" ref="I281" si="309">(E281^2)*G281</f>
        <v>20742.569517256881</v>
      </c>
      <c r="K281" s="6"/>
      <c r="M281" s="2">
        <f>'rockfish release'!O289</f>
        <v>1656.4804517810599</v>
      </c>
      <c r="N281">
        <f>'rockfish release'!P289</f>
        <v>4382038.1442882633</v>
      </c>
      <c r="O281" s="50">
        <v>0.32461732304618002</v>
      </c>
      <c r="P281" s="50">
        <v>2.3483023713655501E-2</v>
      </c>
      <c r="Q281" s="13">
        <f t="shared" ref="Q281" si="310">M281*O281</f>
        <v>537.72224993549457</v>
      </c>
      <c r="R281" s="14">
        <f t="shared" si="283"/>
        <v>629102.65235312644</v>
      </c>
      <c r="S281">
        <f t="shared" ref="S281" si="311">SQRT(R281)</f>
        <v>793.15991600252119</v>
      </c>
      <c r="T281" s="6"/>
      <c r="V281" s="13">
        <f t="shared" ref="V281" si="312">Q281+H281</f>
        <v>2702.1674392161422</v>
      </c>
      <c r="W281">
        <f t="shared" ref="W281" si="313">R281+I281</f>
        <v>649845.22187038336</v>
      </c>
      <c r="X281">
        <f t="shared" ref="X281" si="314">SQRT(W281)</f>
        <v>806.12977979378934</v>
      </c>
      <c r="Y281" s="6">
        <f t="shared" ref="Y281" si="315">(1.96*X281)</f>
        <v>1580.014368395827</v>
      </c>
      <c r="Z281" s="14">
        <f t="shared" ref="Z281" si="316">X281/V281</f>
        <v>0.29832710145735286</v>
      </c>
    </row>
    <row r="282" spans="1:26" x14ac:dyDescent="0.3">
      <c r="A282" t="str">
        <f>'rockfish release'!A290</f>
        <v>SE</v>
      </c>
      <c r="B282">
        <f>'rockfish release'!B290</f>
        <v>1999</v>
      </c>
      <c r="C282" t="str">
        <f>'rockfish release'!C290</f>
        <v>SSEI</v>
      </c>
      <c r="D282">
        <f>'rockfish release'!D290</f>
        <v>6832</v>
      </c>
      <c r="E282">
        <f>'YE release'!E291</f>
        <v>2497</v>
      </c>
      <c r="F282" s="29">
        <v>0.82773213099999998</v>
      </c>
      <c r="G282" s="29">
        <v>1.0723709999999999E-3</v>
      </c>
      <c r="H282" s="13">
        <f t="shared" ref="H282:H288" si="317">E282*F282</f>
        <v>2066.8471311069998</v>
      </c>
      <c r="I282">
        <f t="shared" ref="I282:I288" si="318">(E282^2)*G282</f>
        <v>6686.242836338999</v>
      </c>
      <c r="J282">
        <f t="shared" si="207"/>
        <v>81.769449284797062</v>
      </c>
      <c r="K282" s="6">
        <f t="shared" si="208"/>
        <v>160.26812059820224</v>
      </c>
      <c r="M282" s="2">
        <f>'rockfish release'!O290</f>
        <v>12089.487167467538</v>
      </c>
      <c r="N282">
        <f>'rockfish release'!P290</f>
        <v>29974833.127591703</v>
      </c>
      <c r="O282" s="29">
        <v>0.70954271800000002</v>
      </c>
      <c r="P282" s="29">
        <v>1.9049780000000001E-3</v>
      </c>
      <c r="Q282" s="13">
        <f t="shared" ref="Q282:Q301" si="319">M282*O282</f>
        <v>8578.0075840310383</v>
      </c>
      <c r="R282" s="14">
        <f t="shared" si="283"/>
        <v>15426380.566912925</v>
      </c>
      <c r="S282">
        <f t="shared" si="209"/>
        <v>3927.6431313082562</v>
      </c>
      <c r="T282" s="6">
        <f t="shared" si="210"/>
        <v>7698.1805373641819</v>
      </c>
      <c r="V282" s="13">
        <f t="shared" ref="V282:V301" si="320">Q282+H282</f>
        <v>10644.854715138037</v>
      </c>
      <c r="W282">
        <f t="shared" ref="W282:W301" si="321">R282+I282</f>
        <v>15433066.809749264</v>
      </c>
      <c r="X282">
        <f t="shared" si="211"/>
        <v>3928.4942165859511</v>
      </c>
      <c r="Y282" s="6">
        <f t="shared" si="212"/>
        <v>7699.848664508464</v>
      </c>
      <c r="Z282" s="14">
        <f t="shared" si="205"/>
        <v>0.36905099427982269</v>
      </c>
    </row>
    <row r="283" spans="1:26" x14ac:dyDescent="0.3">
      <c r="A283" t="str">
        <f>'rockfish release'!A291</f>
        <v>SE</v>
      </c>
      <c r="B283">
        <f>'rockfish release'!B291</f>
        <v>2000</v>
      </c>
      <c r="C283" t="str">
        <f>'rockfish release'!C291</f>
        <v>SSEI</v>
      </c>
      <c r="D283">
        <f>'rockfish release'!D291</f>
        <v>9811</v>
      </c>
      <c r="E283">
        <f>'YE release'!E292</f>
        <v>4406</v>
      </c>
      <c r="F283" s="29">
        <v>0.82773213099999998</v>
      </c>
      <c r="G283" s="29">
        <v>1.0723709999999999E-3</v>
      </c>
      <c r="H283" s="13">
        <f t="shared" si="317"/>
        <v>3646.9877691859997</v>
      </c>
      <c r="I283">
        <f t="shared" si="318"/>
        <v>20817.762354155999</v>
      </c>
      <c r="J283">
        <f t="shared" si="207"/>
        <v>144.28361776083935</v>
      </c>
      <c r="K283" s="6">
        <f t="shared" si="208"/>
        <v>282.7958908112451</v>
      </c>
      <c r="M283" s="2">
        <f>'rockfish release'!O291</f>
        <v>17360.942418036298</v>
      </c>
      <c r="N283">
        <f>'rockfish release'!P291</f>
        <v>61814108.496673249</v>
      </c>
      <c r="O283" s="29">
        <v>0.70954271800000002</v>
      </c>
      <c r="P283" s="29">
        <v>1.9049780000000001E-3</v>
      </c>
      <c r="Q283" s="13">
        <f t="shared" si="319"/>
        <v>12318.330270334967</v>
      </c>
      <c r="R283" s="14">
        <f t="shared" si="283"/>
        <v>31812285.927169088</v>
      </c>
      <c r="S283">
        <f t="shared" si="209"/>
        <v>5640.2381090844992</v>
      </c>
      <c r="T283" s="6">
        <f t="shared" si="210"/>
        <v>11054.866693805618</v>
      </c>
      <c r="V283" s="13">
        <f t="shared" si="320"/>
        <v>15965.318039520967</v>
      </c>
      <c r="W283">
        <f t="shared" si="321"/>
        <v>31833103.689523242</v>
      </c>
      <c r="X283">
        <f t="shared" si="211"/>
        <v>5642.08327566363</v>
      </c>
      <c r="Y283" s="6">
        <f t="shared" si="212"/>
        <v>11058.483220300715</v>
      </c>
      <c r="Z283" s="14">
        <f t="shared" ref="Z283:Z349" si="322">X283/V283</f>
        <v>0.35339623436859002</v>
      </c>
    </row>
    <row r="284" spans="1:26" x14ac:dyDescent="0.3">
      <c r="A284" t="str">
        <f>'rockfish release'!A292</f>
        <v>SE</v>
      </c>
      <c r="B284">
        <f>'rockfish release'!B292</f>
        <v>2001</v>
      </c>
      <c r="C284" t="str">
        <f>'rockfish release'!C292</f>
        <v>SSEI</v>
      </c>
      <c r="D284">
        <f>'rockfish release'!D292</f>
        <v>8166</v>
      </c>
      <c r="E284">
        <f>'YE release'!E293</f>
        <v>3755</v>
      </c>
      <c r="F284" s="29">
        <v>0.82773213099999998</v>
      </c>
      <c r="G284" s="29">
        <v>1.0723709999999999E-3</v>
      </c>
      <c r="H284" s="13">
        <f t="shared" si="317"/>
        <v>3108.1341519049997</v>
      </c>
      <c r="I284">
        <f t="shared" si="318"/>
        <v>15120.457909274999</v>
      </c>
      <c r="J284">
        <f t="shared" si="207"/>
        <v>122.96527115114657</v>
      </c>
      <c r="K284" s="6">
        <f t="shared" si="208"/>
        <v>241.01193145624725</v>
      </c>
      <c r="M284" s="2">
        <f>'rockfish release'!O292</f>
        <v>14450.051552918605</v>
      </c>
      <c r="N284">
        <f>'rockfish release'!P292</f>
        <v>42823268.297247358</v>
      </c>
      <c r="O284" s="29">
        <v>0.70954271800000002</v>
      </c>
      <c r="P284" s="29">
        <v>1.9049780000000001E-3</v>
      </c>
      <c r="Q284" s="13">
        <f t="shared" si="319"/>
        <v>10252.928854097989</v>
      </c>
      <c r="R284" s="14">
        <f t="shared" si="283"/>
        <v>22038756.014433593</v>
      </c>
      <c r="S284">
        <f t="shared" si="209"/>
        <v>4694.5453469354825</v>
      </c>
      <c r="T284" s="6">
        <f t="shared" si="210"/>
        <v>9201.3088799935449</v>
      </c>
      <c r="V284" s="13">
        <f t="shared" si="320"/>
        <v>13361.063006002989</v>
      </c>
      <c r="W284">
        <f t="shared" si="321"/>
        <v>22053876.472342867</v>
      </c>
      <c r="X284">
        <f t="shared" si="211"/>
        <v>4696.155499165553</v>
      </c>
      <c r="Y284" s="6">
        <f t="shared" si="212"/>
        <v>9204.4647783644832</v>
      </c>
      <c r="Z284" s="14">
        <f t="shared" si="322"/>
        <v>0.35148067912378067</v>
      </c>
    </row>
    <row r="285" spans="1:26" x14ac:dyDescent="0.3">
      <c r="A285" t="str">
        <f>'rockfish release'!A293</f>
        <v>SE</v>
      </c>
      <c r="B285">
        <f>'rockfish release'!B293</f>
        <v>2002</v>
      </c>
      <c r="C285" t="str">
        <f>'rockfish release'!C293</f>
        <v>SSEI</v>
      </c>
      <c r="D285">
        <f>'rockfish release'!D293</f>
        <v>8332</v>
      </c>
      <c r="E285">
        <f>'YE release'!E294</f>
        <v>3524</v>
      </c>
      <c r="F285" s="29">
        <v>0.82773213099999998</v>
      </c>
      <c r="G285" s="29">
        <v>1.0723709999999999E-3</v>
      </c>
      <c r="H285" s="13">
        <f t="shared" si="317"/>
        <v>2916.9280296440002</v>
      </c>
      <c r="I285">
        <f t="shared" si="318"/>
        <v>13317.320763696</v>
      </c>
      <c r="J285">
        <f t="shared" si="207"/>
        <v>115.4006965477072</v>
      </c>
      <c r="K285" s="6">
        <f t="shared" si="208"/>
        <v>226.1853652335061</v>
      </c>
      <c r="M285" s="2">
        <f>'rockfish release'!O293</f>
        <v>14743.794947210117</v>
      </c>
      <c r="N285">
        <f>'rockfish release'!P293</f>
        <v>44582003.457398176</v>
      </c>
      <c r="O285" s="29">
        <v>0.70954271800000002</v>
      </c>
      <c r="P285" s="29">
        <v>1.9049780000000001E-3</v>
      </c>
      <c r="Q285" s="13">
        <f t="shared" si="319"/>
        <v>10461.352340478134</v>
      </c>
      <c r="R285" s="14">
        <f t="shared" si="283"/>
        <v>22943879.248361561</v>
      </c>
      <c r="S285">
        <f t="shared" si="209"/>
        <v>4789.976956976052</v>
      </c>
      <c r="T285" s="6">
        <f t="shared" si="210"/>
        <v>9388.3548356730626</v>
      </c>
      <c r="V285" s="13">
        <f t="shared" si="320"/>
        <v>13378.280370122135</v>
      </c>
      <c r="W285">
        <f t="shared" si="321"/>
        <v>22957196.569125257</v>
      </c>
      <c r="X285">
        <f t="shared" si="211"/>
        <v>4791.366878994475</v>
      </c>
      <c r="Y285" s="6">
        <f t="shared" si="212"/>
        <v>9391.0790828291701</v>
      </c>
      <c r="Z285" s="14">
        <f t="shared" si="322"/>
        <v>0.35814519851856963</v>
      </c>
    </row>
    <row r="286" spans="1:26" x14ac:dyDescent="0.3">
      <c r="A286" t="str">
        <f>'rockfish release'!A294</f>
        <v>SE</v>
      </c>
      <c r="B286">
        <f>'rockfish release'!B294</f>
        <v>2003</v>
      </c>
      <c r="C286" t="str">
        <f>'rockfish release'!C294</f>
        <v>SSEI</v>
      </c>
      <c r="D286">
        <f>'rockfish release'!D294</f>
        <v>8078</v>
      </c>
      <c r="E286">
        <f>'YE release'!E295</f>
        <v>3456</v>
      </c>
      <c r="F286" s="29">
        <v>0.82773213099999998</v>
      </c>
      <c r="G286" s="29">
        <v>1.0723709999999999E-3</v>
      </c>
      <c r="H286" s="13">
        <f t="shared" si="317"/>
        <v>2860.6422447360001</v>
      </c>
      <c r="I286">
        <f t="shared" si="318"/>
        <v>12808.330592255999</v>
      </c>
      <c r="J286">
        <f t="shared" si="207"/>
        <v>113.17389536574235</v>
      </c>
      <c r="K286" s="6">
        <f t="shared" si="208"/>
        <v>221.82083491685501</v>
      </c>
      <c r="M286" s="2">
        <f>'rockfish release'!O294</f>
        <v>14294.332163173705</v>
      </c>
      <c r="N286">
        <f>'rockfish release'!P294</f>
        <v>41905280.915479615</v>
      </c>
      <c r="O286" s="29">
        <v>0.70954271800000002</v>
      </c>
      <c r="P286" s="29">
        <v>1.9049780000000001E-3</v>
      </c>
      <c r="Q286" s="13">
        <f t="shared" si="319"/>
        <v>10142.439295053091</v>
      </c>
      <c r="R286" s="14">
        <f t="shared" si="283"/>
        <v>21566318.932082072</v>
      </c>
      <c r="S286">
        <f t="shared" si="209"/>
        <v>4643.9550958296386</v>
      </c>
      <c r="T286" s="6">
        <f t="shared" si="210"/>
        <v>9102.1519878260915</v>
      </c>
      <c r="V286" s="13">
        <f t="shared" si="320"/>
        <v>13003.081539789091</v>
      </c>
      <c r="W286">
        <f t="shared" si="321"/>
        <v>21579127.262674328</v>
      </c>
      <c r="X286">
        <f t="shared" si="211"/>
        <v>4645.3339236996007</v>
      </c>
      <c r="Y286" s="6">
        <f t="shared" si="212"/>
        <v>9104.8544904512164</v>
      </c>
      <c r="Z286" s="14">
        <f t="shared" si="322"/>
        <v>0.35724869597141262</v>
      </c>
    </row>
    <row r="287" spans="1:26" x14ac:dyDescent="0.3">
      <c r="A287" t="str">
        <f>'rockfish release'!A295</f>
        <v>SE</v>
      </c>
      <c r="B287">
        <f>'rockfish release'!B295</f>
        <v>2004</v>
      </c>
      <c r="C287" t="str">
        <f>'rockfish release'!C295</f>
        <v>SSEI</v>
      </c>
      <c r="D287">
        <f>'rockfish release'!D295</f>
        <v>6002</v>
      </c>
      <c r="E287">
        <f>'YE release'!E296</f>
        <v>2841</v>
      </c>
      <c r="F287" s="29">
        <v>0.82773213099999998</v>
      </c>
      <c r="G287" s="29">
        <v>1.0723709999999999E-3</v>
      </c>
      <c r="H287" s="13">
        <f t="shared" si="317"/>
        <v>2351.586984171</v>
      </c>
      <c r="I287">
        <f t="shared" si="318"/>
        <v>8655.4076772509998</v>
      </c>
      <c r="J287">
        <f t="shared" ref="J287:J349" si="323">SQRT(I287)</f>
        <v>93.034443499442716</v>
      </c>
      <c r="K287" s="6">
        <f t="shared" ref="K287:K349" si="324">(1.96*J287)</f>
        <v>182.34750925890771</v>
      </c>
      <c r="M287" s="2">
        <f>'rockfish release'!O295</f>
        <v>10620.770196009977</v>
      </c>
      <c r="N287">
        <f>'rockfish release'!P295</f>
        <v>23134123.027768828</v>
      </c>
      <c r="O287" s="29">
        <v>0.70954271800000002</v>
      </c>
      <c r="P287" s="29">
        <v>1.9049780000000001E-3</v>
      </c>
      <c r="Q287" s="13">
        <f t="shared" si="319"/>
        <v>7535.8901521303114</v>
      </c>
      <c r="R287" s="14">
        <f t="shared" si="283"/>
        <v>11905847.294931002</v>
      </c>
      <c r="S287">
        <f t="shared" ref="S287:S349" si="325">SQRT(R287)</f>
        <v>3450.4850811054093</v>
      </c>
      <c r="T287" s="6">
        <f t="shared" ref="T287:T349" si="326">(1.96*S287)</f>
        <v>6762.9507589666018</v>
      </c>
      <c r="V287" s="13">
        <f t="shared" si="320"/>
        <v>9887.4771363013115</v>
      </c>
      <c r="W287">
        <f t="shared" si="321"/>
        <v>11914502.702608254</v>
      </c>
      <c r="X287">
        <f t="shared" ref="X287:X349" si="327">SQRT(W287)</f>
        <v>3451.7390837964931</v>
      </c>
      <c r="Y287" s="6">
        <f t="shared" ref="Y287:Y349" si="328">(1.96*X287)</f>
        <v>6765.4086042411263</v>
      </c>
      <c r="Z287" s="14">
        <f t="shared" si="322"/>
        <v>0.34910210524013541</v>
      </c>
    </row>
    <row r="288" spans="1:26" x14ac:dyDescent="0.3">
      <c r="A288" t="str">
        <f>'rockfish release'!A296</f>
        <v>SE</v>
      </c>
      <c r="B288">
        <f>'rockfish release'!B296</f>
        <v>2005</v>
      </c>
      <c r="C288" t="str">
        <f>'rockfish release'!C296</f>
        <v>SSEI</v>
      </c>
      <c r="D288">
        <f>'rockfish release'!D296</f>
        <v>9401</v>
      </c>
      <c r="E288">
        <f>'YE release'!E297</f>
        <v>4674</v>
      </c>
      <c r="F288" s="29">
        <v>0.82773213099999998</v>
      </c>
      <c r="G288" s="29">
        <v>1.0723709999999999E-3</v>
      </c>
      <c r="H288" s="13">
        <f t="shared" si="317"/>
        <v>3868.8199802939998</v>
      </c>
      <c r="I288">
        <f t="shared" si="318"/>
        <v>23427.312840395996</v>
      </c>
      <c r="J288">
        <f t="shared" si="323"/>
        <v>153.05983418387723</v>
      </c>
      <c r="K288" s="6">
        <f t="shared" si="324"/>
        <v>299.99727500039938</v>
      </c>
      <c r="M288" s="2">
        <f>'rockfish release'!O296</f>
        <v>16635.431624906661</v>
      </c>
      <c r="N288">
        <f>'rockfish release'!P296</f>
        <v>56755658.12675067</v>
      </c>
      <c r="O288" s="29">
        <v>0.70954271800000002</v>
      </c>
      <c r="P288" s="29">
        <v>1.9049780000000001E-3</v>
      </c>
      <c r="Q288" s="13">
        <f t="shared" si="319"/>
        <v>11803.549370239429</v>
      </c>
      <c r="R288" s="14">
        <f t="shared" si="283"/>
        <v>29208982.677636147</v>
      </c>
      <c r="S288">
        <f t="shared" si="325"/>
        <v>5404.5335300686356</v>
      </c>
      <c r="T288" s="6">
        <f t="shared" si="326"/>
        <v>10592.885718934525</v>
      </c>
      <c r="V288" s="13">
        <f t="shared" si="320"/>
        <v>15672.369350533429</v>
      </c>
      <c r="W288">
        <f t="shared" si="321"/>
        <v>29232409.990476541</v>
      </c>
      <c r="X288">
        <f t="shared" si="327"/>
        <v>5406.7004716810916</v>
      </c>
      <c r="Y288" s="6">
        <f t="shared" si="328"/>
        <v>10597.132924494939</v>
      </c>
      <c r="Z288" s="14">
        <f t="shared" si="322"/>
        <v>0.34498296656702182</v>
      </c>
    </row>
    <row r="289" spans="1:26" x14ac:dyDescent="0.3">
      <c r="A289" t="str">
        <f>'rockfish release'!A297</f>
        <v>SE</v>
      </c>
      <c r="B289">
        <f>'rockfish release'!B297</f>
        <v>2006</v>
      </c>
      <c r="C289" t="str">
        <f>'rockfish release'!C297</f>
        <v>SSEI</v>
      </c>
      <c r="D289">
        <f>'rockfish release'!D297</f>
        <v>6626</v>
      </c>
      <c r="E289">
        <f>'YE release'!E298</f>
        <v>3077</v>
      </c>
      <c r="F289">
        <f>IF([3]species_comp_Region1_forR!$H230&gt;49,[3]species_comp_Region1_forR!$AM230,[3]species_comp_Region1_forR!$AO230)</f>
        <v>0.80670926499999995</v>
      </c>
      <c r="G289">
        <f>IF([3]species_comp_Region1_forR!$H230&gt;49,[3]species_comp_Region1_forR!$AN230,[3]species_comp_Region1_forR!$AP230)</f>
        <v>2.4948700000000001E-4</v>
      </c>
      <c r="H289" s="13">
        <f t="shared" ref="H289:H301" si="329">E289*F289</f>
        <v>2482.2444084049998</v>
      </c>
      <c r="I289">
        <f t="shared" ref="I289:I301" si="330">(E289^2)*G289</f>
        <v>2362.1252024230002</v>
      </c>
      <c r="J289">
        <f t="shared" si="323"/>
        <v>48.601699583687406</v>
      </c>
      <c r="K289" s="6">
        <f t="shared" si="324"/>
        <v>95.259331184027317</v>
      </c>
      <c r="M289" s="2">
        <f>'rockfish release'!O297</f>
        <v>11724.962232382888</v>
      </c>
      <c r="N289">
        <f>'rockfish release'!P297</f>
        <v>28194469.131746352</v>
      </c>
      <c r="O289">
        <f>IF([3]species_comp_Region1_forR!$D252&gt;49,[3]species_comp_Region1_forR!$AI252,[3]species_comp_Region1_forR!$AK252)</f>
        <v>0.75184275199999995</v>
      </c>
      <c r="P289">
        <f>IF([3]species_comp_Region1_forR!$D252&gt;49,[3]species_comp_Region1_forR!$AJ252,[3]species_comp_Region1_forR!$AL252)</f>
        <v>1.52931E-4</v>
      </c>
      <c r="Q289" s="13">
        <f t="shared" si="319"/>
        <v>8815.3278718908132</v>
      </c>
      <c r="R289" s="14">
        <f t="shared" si="283"/>
        <v>15962753.706845721</v>
      </c>
      <c r="S289">
        <f t="shared" si="325"/>
        <v>3995.3415006536952</v>
      </c>
      <c r="T289" s="6">
        <f t="shared" si="326"/>
        <v>7830.8693412812427</v>
      </c>
      <c r="V289" s="13">
        <f t="shared" si="320"/>
        <v>11297.572280295813</v>
      </c>
      <c r="W289">
        <f t="shared" si="321"/>
        <v>15965115.832048144</v>
      </c>
      <c r="X289">
        <f t="shared" si="327"/>
        <v>3995.637099643578</v>
      </c>
      <c r="Y289" s="6">
        <f t="shared" si="328"/>
        <v>7831.4487153014124</v>
      </c>
      <c r="Z289" s="14">
        <f t="shared" si="322"/>
        <v>0.35367218730809991</v>
      </c>
    </row>
    <row r="290" spans="1:26" x14ac:dyDescent="0.3">
      <c r="A290" t="str">
        <f>'rockfish release'!A298</f>
        <v>SE</v>
      </c>
      <c r="B290">
        <f>'rockfish release'!B298</f>
        <v>2007</v>
      </c>
      <c r="C290" t="str">
        <f>'rockfish release'!C298</f>
        <v>SSEI</v>
      </c>
      <c r="D290">
        <f>'rockfish release'!D298</f>
        <v>3895</v>
      </c>
      <c r="E290">
        <f>'YE release'!E299</f>
        <v>1932</v>
      </c>
      <c r="F290">
        <f>IF([3]species_comp_Region1_forR!$H231&gt;49,[3]species_comp_Region1_forR!$AM231,[3]species_comp_Region1_forR!$AO231)</f>
        <v>0.78806333699999997</v>
      </c>
      <c r="G290">
        <f>IF([3]species_comp_Region1_forR!$H231&gt;49,[3]species_comp_Region1_forR!$AN231,[3]species_comp_Region1_forR!$AP231)</f>
        <v>2.0368200000000001E-4</v>
      </c>
      <c r="H290" s="13">
        <f t="shared" si="329"/>
        <v>1522.5383670839999</v>
      </c>
      <c r="I290">
        <f t="shared" si="330"/>
        <v>760.26832156800003</v>
      </c>
      <c r="J290">
        <f t="shared" si="323"/>
        <v>27.572963597843451</v>
      </c>
      <c r="K290" s="6">
        <f t="shared" si="324"/>
        <v>54.043008651773164</v>
      </c>
      <c r="M290" s="2">
        <f>'rockfish release'!O298</f>
        <v>6892.3525347315644</v>
      </c>
      <c r="N290">
        <f>'rockfish release'!P298</f>
        <v>9742624.9121934529</v>
      </c>
      <c r="O290">
        <f>IF([3]species_comp_Region1_forR!$D253&gt;49,[3]species_comp_Region1_forR!$AI253,[3]species_comp_Region1_forR!$AK253)</f>
        <v>0.76492771800000003</v>
      </c>
      <c r="P290">
        <f>IF([3]species_comp_Region1_forR!$D253&gt;49,[3]species_comp_Region1_forR!$AJ253,[3]species_comp_Region1_forR!$AL253)</f>
        <v>1.1309E-4</v>
      </c>
      <c r="Q290" s="13">
        <f t="shared" si="319"/>
        <v>5272.1514960437316</v>
      </c>
      <c r="R290" s="14">
        <f t="shared" si="283"/>
        <v>5707024.3440370662</v>
      </c>
      <c r="S290">
        <f t="shared" si="325"/>
        <v>2388.937911298045</v>
      </c>
      <c r="T290" s="6">
        <f t="shared" si="326"/>
        <v>4682.3183061441678</v>
      </c>
      <c r="V290" s="13">
        <f t="shared" si="320"/>
        <v>6794.6898631277318</v>
      </c>
      <c r="W290">
        <f t="shared" si="321"/>
        <v>5707784.6123586344</v>
      </c>
      <c r="X290">
        <f t="shared" si="327"/>
        <v>2389.0970286613801</v>
      </c>
      <c r="Y290" s="6">
        <f t="shared" si="328"/>
        <v>4682.6301761763052</v>
      </c>
      <c r="Z290" s="14">
        <f t="shared" si="322"/>
        <v>0.35161237330729778</v>
      </c>
    </row>
    <row r="291" spans="1:26" x14ac:dyDescent="0.3">
      <c r="A291" t="str">
        <f>'rockfish release'!A299</f>
        <v>SE</v>
      </c>
      <c r="B291">
        <f>'rockfish release'!B299</f>
        <v>2008</v>
      </c>
      <c r="C291" t="str">
        <f>'rockfish release'!C299</f>
        <v>SSEI</v>
      </c>
      <c r="D291">
        <f>'rockfish release'!D299</f>
        <v>3127</v>
      </c>
      <c r="E291">
        <f>'YE release'!E300</f>
        <v>1315</v>
      </c>
      <c r="F291">
        <f>IF([3]species_comp_Region1_forR!$H232&gt;49,[3]species_comp_Region1_forR!$AM232,[3]species_comp_Region1_forR!$AO232)</f>
        <v>0.87847222199999997</v>
      </c>
      <c r="G291">
        <f>IF([3]species_comp_Region1_forR!$H232&gt;49,[3]species_comp_Region1_forR!$AN232,[3]species_comp_Region1_forR!$AP232)</f>
        <v>1.8566700000000001E-4</v>
      </c>
      <c r="H291" s="13">
        <f t="shared" si="329"/>
        <v>1155.1909719299999</v>
      </c>
      <c r="I291">
        <f t="shared" si="330"/>
        <v>321.06001807500002</v>
      </c>
      <c r="J291">
        <f t="shared" si="323"/>
        <v>17.918147730024998</v>
      </c>
      <c r="K291" s="6">
        <f t="shared" si="324"/>
        <v>35.119569550848993</v>
      </c>
      <c r="M291" s="2">
        <f>'rockfish release'!O299</f>
        <v>5533.3469515033648</v>
      </c>
      <c r="N291">
        <f>'rockfish release'!P299</f>
        <v>6279380.8058480714</v>
      </c>
      <c r="O291">
        <f>IF([3]species_comp_Region1_forR!$D254&gt;49,[3]species_comp_Region1_forR!$AI254,[3]species_comp_Region1_forR!$AK254)</f>
        <v>0.71903574400000003</v>
      </c>
      <c r="P291">
        <f>IF([3]species_comp_Region1_forR!$D254&gt;49,[3]species_comp_Region1_forR!$AJ254,[3]species_comp_Region1_forR!$AL254)</f>
        <v>1.68073E-4</v>
      </c>
      <c r="Q291" s="13">
        <f t="shared" si="319"/>
        <v>3978.6742420843539</v>
      </c>
      <c r="R291" s="14">
        <f t="shared" si="283"/>
        <v>3252719.1896289927</v>
      </c>
      <c r="S291">
        <f t="shared" si="325"/>
        <v>1803.5296475603036</v>
      </c>
      <c r="T291" s="6">
        <f t="shared" si="326"/>
        <v>3534.9181092181948</v>
      </c>
      <c r="V291" s="13">
        <f t="shared" si="320"/>
        <v>5133.865214014354</v>
      </c>
      <c r="W291">
        <f t="shared" si="321"/>
        <v>3253040.2496470679</v>
      </c>
      <c r="X291">
        <f t="shared" si="327"/>
        <v>1803.6186541636421</v>
      </c>
      <c r="Y291" s="6">
        <f t="shared" si="328"/>
        <v>3535.0925621607385</v>
      </c>
      <c r="Z291" s="14">
        <f t="shared" si="322"/>
        <v>0.35131788213686421</v>
      </c>
    </row>
    <row r="292" spans="1:26" x14ac:dyDescent="0.3">
      <c r="A292" t="str">
        <f>'rockfish release'!A300</f>
        <v>SE</v>
      </c>
      <c r="B292">
        <f>'rockfish release'!B300</f>
        <v>2009</v>
      </c>
      <c r="C292" t="str">
        <f>'rockfish release'!C300</f>
        <v>SSEI</v>
      </c>
      <c r="D292">
        <f>'rockfish release'!D300</f>
        <v>1615</v>
      </c>
      <c r="E292">
        <f>'YE release'!E301</f>
        <v>726</v>
      </c>
      <c r="F292">
        <f>IF([3]species_comp_Region1_forR!$H233&gt;49,[3]species_comp_Region1_forR!$AM233,[3]species_comp_Region1_forR!$AO233)</f>
        <v>0.88645690799999999</v>
      </c>
      <c r="G292">
        <f>IF([3]species_comp_Region1_forR!$H233&gt;49,[3]species_comp_Region1_forR!$AN233,[3]species_comp_Region1_forR!$AP233)</f>
        <v>1.37878E-4</v>
      </c>
      <c r="H292" s="13">
        <f t="shared" si="329"/>
        <v>643.56771520799998</v>
      </c>
      <c r="I292">
        <f t="shared" si="330"/>
        <v>72.672184728000005</v>
      </c>
      <c r="J292">
        <f t="shared" si="323"/>
        <v>8.5247982221281937</v>
      </c>
      <c r="K292" s="6">
        <f t="shared" si="324"/>
        <v>16.70860451537126</v>
      </c>
      <c r="M292" s="2">
        <f>'rockfish release'!O300</f>
        <v>2857.804709522844</v>
      </c>
      <c r="N292">
        <f>'rockfish release'!P300</f>
        <v>1674966.4483188028</v>
      </c>
      <c r="O292">
        <f>IF([3]species_comp_Region1_forR!$D255&gt;49,[3]species_comp_Region1_forR!$AI255,[3]species_comp_Region1_forR!$AK255)</f>
        <v>0.71950048</v>
      </c>
      <c r="P292">
        <f>IF([3]species_comp_Region1_forR!$D255&gt;49,[3]species_comp_Region1_forR!$AJ255,[3]species_comp_Region1_forR!$AL255)</f>
        <v>1.94057E-4</v>
      </c>
      <c r="Q292" s="13">
        <f t="shared" si="319"/>
        <v>2056.1918602479468</v>
      </c>
      <c r="R292" s="14">
        <f t="shared" si="283"/>
        <v>869008.11839129217</v>
      </c>
      <c r="S292">
        <f t="shared" si="325"/>
        <v>932.20604932133551</v>
      </c>
      <c r="T292" s="6">
        <f t="shared" si="326"/>
        <v>1827.1238566698175</v>
      </c>
      <c r="V292" s="13">
        <f t="shared" si="320"/>
        <v>2699.759575455947</v>
      </c>
      <c r="W292">
        <f t="shared" si="321"/>
        <v>869080.79057602014</v>
      </c>
      <c r="X292">
        <f t="shared" si="327"/>
        <v>932.24502711251841</v>
      </c>
      <c r="Y292" s="6">
        <f t="shared" si="328"/>
        <v>1827.200253140536</v>
      </c>
      <c r="Z292" s="14">
        <f t="shared" si="322"/>
        <v>0.34530668419060123</v>
      </c>
    </row>
    <row r="293" spans="1:26" x14ac:dyDescent="0.3">
      <c r="A293" t="str">
        <f>'rockfish release'!A301</f>
        <v>SE</v>
      </c>
      <c r="B293">
        <f>'rockfish release'!B301</f>
        <v>2010</v>
      </c>
      <c r="C293" t="str">
        <f>'rockfish release'!C301</f>
        <v>SSEI</v>
      </c>
      <c r="D293">
        <f>'rockfish release'!D301</f>
        <v>3026</v>
      </c>
      <c r="E293">
        <f>'YE release'!E302</f>
        <v>1842</v>
      </c>
      <c r="F293">
        <f>IF([3]species_comp_Region1_forR!$H234&gt;49,[3]species_comp_Region1_forR!$AM234,[3]species_comp_Region1_forR!$AO234)</f>
        <v>0.82578875200000001</v>
      </c>
      <c r="G293">
        <f>IF([3]species_comp_Region1_forR!$H234&gt;49,[3]species_comp_Region1_forR!$AN234,[3]species_comp_Region1_forR!$AP234)</f>
        <v>1.97612E-4</v>
      </c>
      <c r="H293" s="13">
        <f t="shared" si="329"/>
        <v>1521.1028811840001</v>
      </c>
      <c r="I293">
        <f t="shared" si="330"/>
        <v>670.49040196800001</v>
      </c>
      <c r="J293">
        <f t="shared" si="323"/>
        <v>25.893829418763072</v>
      </c>
      <c r="K293" s="6">
        <f t="shared" si="324"/>
        <v>50.75190566077562</v>
      </c>
      <c r="M293" s="2">
        <f>'rockfish release'!O301</f>
        <v>5354.623561000697</v>
      </c>
      <c r="N293">
        <f>'rockfish release'!P301</f>
        <v>5880292.1826629303</v>
      </c>
      <c r="O293">
        <f>IF([3]species_comp_Region1_forR!$D256&gt;49,[3]species_comp_Region1_forR!$AI256,[3]species_comp_Region1_forR!$AK256)</f>
        <v>0.77350044799999995</v>
      </c>
      <c r="P293">
        <f>IF([3]species_comp_Region1_forR!$D256&gt;49,[3]species_comp_Region1_forR!$AJ256,[3]species_comp_Region1_forR!$AL256)</f>
        <v>1.5698700000000001E-4</v>
      </c>
      <c r="Q293" s="13">
        <f t="shared" si="319"/>
        <v>4141.8037233053938</v>
      </c>
      <c r="R293" s="14">
        <f t="shared" si="283"/>
        <v>3523620.3785869288</v>
      </c>
      <c r="S293">
        <f t="shared" si="325"/>
        <v>1877.1308901051436</v>
      </c>
      <c r="T293" s="6">
        <f t="shared" si="326"/>
        <v>3679.1765446060813</v>
      </c>
      <c r="V293" s="13">
        <f t="shared" si="320"/>
        <v>5662.9066044893934</v>
      </c>
      <c r="W293">
        <f t="shared" si="321"/>
        <v>3524290.8689888967</v>
      </c>
      <c r="X293">
        <f t="shared" si="327"/>
        <v>1877.3094760824324</v>
      </c>
      <c r="Y293" s="6">
        <f t="shared" si="328"/>
        <v>3679.5265731215673</v>
      </c>
      <c r="Z293" s="14">
        <f t="shared" si="322"/>
        <v>0.33150987773560564</v>
      </c>
    </row>
    <row r="294" spans="1:26" x14ac:dyDescent="0.3">
      <c r="A294" t="str">
        <f>'rockfish release'!A302</f>
        <v>SE</v>
      </c>
      <c r="B294">
        <f>'rockfish release'!B302</f>
        <v>2011</v>
      </c>
      <c r="C294" t="str">
        <f>'rockfish release'!C302</f>
        <v>SSEI</v>
      </c>
      <c r="D294">
        <f>'rockfish release'!D302</f>
        <v>1401</v>
      </c>
      <c r="E294">
        <f>'YE release'!E303</f>
        <v>557</v>
      </c>
      <c r="F294">
        <f>IF([3]species_comp_Region1_forR!$H235&gt;49,[3]species_comp_Region1_forR!$AM235,[3]species_comp_Region1_forR!$AO235)</f>
        <v>0.83732057400000004</v>
      </c>
      <c r="G294">
        <f>IF([3]species_comp_Region1_forR!$H235&gt;49,[3]species_comp_Region1_forR!$AN235,[3]species_comp_Region1_forR!$AP235)</f>
        <v>1.63132E-4</v>
      </c>
      <c r="H294" s="13">
        <f t="shared" si="329"/>
        <v>466.38755971800003</v>
      </c>
      <c r="I294">
        <f t="shared" si="330"/>
        <v>50.611539868000001</v>
      </c>
      <c r="J294">
        <f t="shared" si="323"/>
        <v>7.1141787908373519</v>
      </c>
      <c r="K294" s="6">
        <f t="shared" si="324"/>
        <v>13.94379043004121</v>
      </c>
      <c r="M294" s="2">
        <f>'rockfish release'!O302</f>
        <v>3027.6754850088182</v>
      </c>
      <c r="N294">
        <f>'rockfish release'!P302</f>
        <v>2492666.7772778664</v>
      </c>
      <c r="O294">
        <f>IF([3]species_comp_Region1_forR!$D257&gt;49,[3]species_comp_Region1_forR!$AI257,[3]species_comp_Region1_forR!$AK257)</f>
        <v>0.71940763799999996</v>
      </c>
      <c r="P294">
        <f>IF([3]species_comp_Region1_forR!$D257&gt;49,[3]species_comp_Region1_forR!$AJ257,[3]species_comp_Region1_forR!$AL257)</f>
        <v>1.5745700000000001E-4</v>
      </c>
      <c r="Q294" s="13">
        <f t="shared" si="319"/>
        <v>2178.1328693006981</v>
      </c>
      <c r="R294" s="14">
        <f t="shared" si="283"/>
        <v>1291908.9516751242</v>
      </c>
      <c r="S294">
        <f t="shared" si="325"/>
        <v>1136.6217276099926</v>
      </c>
      <c r="T294" s="6">
        <f t="shared" si="326"/>
        <v>2227.7785861155853</v>
      </c>
      <c r="V294" s="13">
        <f t="shared" si="320"/>
        <v>2644.520429018698</v>
      </c>
      <c r="W294">
        <f t="shared" si="321"/>
        <v>1291959.5632149922</v>
      </c>
      <c r="X294">
        <f t="shared" si="327"/>
        <v>1136.643991412875</v>
      </c>
      <c r="Y294" s="6">
        <f t="shared" si="328"/>
        <v>2227.8222231692353</v>
      </c>
      <c r="Z294" s="14">
        <f t="shared" si="322"/>
        <v>0.42981100805284739</v>
      </c>
    </row>
    <row r="295" spans="1:26" x14ac:dyDescent="0.3">
      <c r="A295" t="str">
        <f>'rockfish release'!A303</f>
        <v>SE</v>
      </c>
      <c r="B295">
        <f>'rockfish release'!B303</f>
        <v>2012</v>
      </c>
      <c r="C295" t="str">
        <f>'rockfish release'!C303</f>
        <v>SSEI</v>
      </c>
      <c r="D295">
        <f>'rockfish release'!D303</f>
        <v>1982</v>
      </c>
      <c r="E295">
        <f>'YE release'!E304</f>
        <v>1213</v>
      </c>
      <c r="F295">
        <f>IF([3]species_comp_Region1_forR!$H236&gt;49,[3]species_comp_Region1_forR!$AM236,[3]species_comp_Region1_forR!$AO236)</f>
        <v>0.856429463</v>
      </c>
      <c r="G295">
        <f>IF([3]species_comp_Region1_forR!$H236&gt;49,[3]species_comp_Region1_forR!$AN236,[3]species_comp_Region1_forR!$AP236)</f>
        <v>1.5369799999999999E-4</v>
      </c>
      <c r="H295" s="13">
        <f t="shared" si="329"/>
        <v>1038.8489386189999</v>
      </c>
      <c r="I295">
        <f t="shared" si="330"/>
        <v>226.14647256199999</v>
      </c>
      <c r="J295">
        <f t="shared" si="323"/>
        <v>15.038167194242787</v>
      </c>
      <c r="K295" s="6">
        <f t="shared" si="324"/>
        <v>29.474807700715861</v>
      </c>
      <c r="M295" s="2">
        <f>'rockfish release'!O303</f>
        <v>3308.3880839980466</v>
      </c>
      <c r="N295">
        <f>'rockfish release'!P303</f>
        <v>3537724.2288436573</v>
      </c>
      <c r="O295">
        <f>IF([3]species_comp_Region1_forR!$D258&gt;49,[3]species_comp_Region1_forR!$AI258,[3]species_comp_Region1_forR!$AK258)</f>
        <v>0.715509854</v>
      </c>
      <c r="P295">
        <f>IF([3]species_comp_Region1_forR!$D258&gt;49,[3]species_comp_Region1_forR!$AJ258,[3]species_comp_Region1_forR!$AL258)</f>
        <v>1.7457599999999999E-4</v>
      </c>
      <c r="Q295" s="13">
        <f t="shared" si="319"/>
        <v>2367.1842749567822</v>
      </c>
      <c r="R295" s="14">
        <f t="shared" si="283"/>
        <v>1813681.7236318765</v>
      </c>
      <c r="S295">
        <f t="shared" si="325"/>
        <v>1346.7300114098136</v>
      </c>
      <c r="T295" s="6">
        <f t="shared" si="326"/>
        <v>2639.5908223632346</v>
      </c>
      <c r="V295" s="13">
        <f t="shared" si="320"/>
        <v>3406.0332135757822</v>
      </c>
      <c r="W295">
        <f t="shared" si="321"/>
        <v>1813907.8701044386</v>
      </c>
      <c r="X295">
        <f t="shared" si="327"/>
        <v>1346.8139701177884</v>
      </c>
      <c r="Y295" s="6">
        <f t="shared" si="328"/>
        <v>2639.7553814308653</v>
      </c>
      <c r="Z295" s="14">
        <f t="shared" si="322"/>
        <v>0.39542009301308378</v>
      </c>
    </row>
    <row r="296" spans="1:26" x14ac:dyDescent="0.3">
      <c r="A296" t="str">
        <f>'rockfish release'!A304</f>
        <v>SE</v>
      </c>
      <c r="B296">
        <f>'rockfish release'!B304</f>
        <v>2013</v>
      </c>
      <c r="C296" t="str">
        <f>'rockfish release'!C304</f>
        <v>SSEI</v>
      </c>
      <c r="D296">
        <f>'rockfish release'!D304</f>
        <v>2044</v>
      </c>
      <c r="E296">
        <f>'YE release'!E305</f>
        <v>1461</v>
      </c>
      <c r="F296">
        <f>IF([3]species_comp_Region1_forR!$H237&gt;49,[3]species_comp_Region1_forR!$AM237,[3]species_comp_Region1_forR!$AO237)</f>
        <v>0.82814814800000003</v>
      </c>
      <c r="G296">
        <f>IF([3]species_comp_Region1_forR!$H237&gt;49,[3]species_comp_Region1_forR!$AN237,[3]species_comp_Region1_forR!$AP237)</f>
        <v>2.1115500000000001E-4</v>
      </c>
      <c r="H296" s="13">
        <f t="shared" si="329"/>
        <v>1209.9244442280001</v>
      </c>
      <c r="I296">
        <f t="shared" si="330"/>
        <v>450.71478175499999</v>
      </c>
      <c r="J296">
        <f t="shared" si="323"/>
        <v>21.230044318253317</v>
      </c>
      <c r="K296" s="6">
        <f t="shared" si="324"/>
        <v>41.6108868637765</v>
      </c>
      <c r="M296" s="2">
        <f>'rockfish release'!O304</f>
        <v>7891.8351156912322</v>
      </c>
      <c r="N296">
        <f>'rockfish release'!P304</f>
        <v>27499452.414966449</v>
      </c>
      <c r="O296">
        <f>IF([3]species_comp_Region1_forR!$D259&gt;49,[3]species_comp_Region1_forR!$AI259,[3]species_comp_Region1_forR!$AK259)</f>
        <v>0.69700827499999995</v>
      </c>
      <c r="P296">
        <f>IF([3]species_comp_Region1_forR!$D259&gt;49,[3]species_comp_Region1_forR!$AJ259,[3]species_comp_Region1_forR!$AL259)</f>
        <v>1.3451399999999999E-4</v>
      </c>
      <c r="Q296" s="13">
        <f t="shared" si="319"/>
        <v>5500.6743805723709</v>
      </c>
      <c r="R296" s="14">
        <f t="shared" si="283"/>
        <v>13371875.432001743</v>
      </c>
      <c r="S296">
        <f t="shared" si="325"/>
        <v>3656.7575024879275</v>
      </c>
      <c r="T296" s="6">
        <f t="shared" si="326"/>
        <v>7167.2447048763379</v>
      </c>
      <c r="V296" s="13">
        <f t="shared" si="320"/>
        <v>6710.5988248003705</v>
      </c>
      <c r="W296">
        <f t="shared" si="321"/>
        <v>13372326.146783499</v>
      </c>
      <c r="X296">
        <f t="shared" si="327"/>
        <v>3656.8191296239274</v>
      </c>
      <c r="Y296" s="6">
        <f t="shared" si="328"/>
        <v>7167.3654940628976</v>
      </c>
      <c r="Z296" s="14">
        <f t="shared" si="322"/>
        <v>0.54493186451698106</v>
      </c>
    </row>
    <row r="297" spans="1:26" x14ac:dyDescent="0.3">
      <c r="A297" t="str">
        <f>'rockfish release'!A305</f>
        <v>SE</v>
      </c>
      <c r="B297">
        <f>'rockfish release'!B305</f>
        <v>2014</v>
      </c>
      <c r="C297" t="str">
        <f>'rockfish release'!C305</f>
        <v>SSEI</v>
      </c>
      <c r="D297">
        <f>'rockfish release'!D305</f>
        <v>2308</v>
      </c>
      <c r="E297">
        <f>'YE release'!E306</f>
        <v>1518</v>
      </c>
      <c r="F297">
        <f>IF([3]species_comp_Region1_forR!$H238&gt;49,[3]species_comp_Region1_forR!$AM238,[3]species_comp_Region1_forR!$AO238)</f>
        <v>0.78004216400000004</v>
      </c>
      <c r="G297">
        <f>IF([3]species_comp_Region1_forR!$H238&gt;49,[3]species_comp_Region1_forR!$AN238,[3]species_comp_Region1_forR!$AP238)</f>
        <v>1.20658E-4</v>
      </c>
      <c r="H297" s="13">
        <f t="shared" si="329"/>
        <v>1184.104004952</v>
      </c>
      <c r="I297">
        <f t="shared" si="330"/>
        <v>278.03512519200001</v>
      </c>
      <c r="J297">
        <f t="shared" si="323"/>
        <v>16.674385301773498</v>
      </c>
      <c r="K297" s="6">
        <f t="shared" si="324"/>
        <v>32.681795191476056</v>
      </c>
      <c r="M297" s="2">
        <f>'rockfish release'!O305</f>
        <v>4717.2998562529947</v>
      </c>
      <c r="N297">
        <f>'rockfish release'!P305</f>
        <v>4505262.4204985779</v>
      </c>
      <c r="O297">
        <f>IF([3]species_comp_Region1_forR!$D260&gt;49,[3]species_comp_Region1_forR!$AI260,[3]species_comp_Region1_forR!$AK260)</f>
        <v>0.67003537099999999</v>
      </c>
      <c r="P297">
        <f>IF([3]species_comp_Region1_forR!$D260&gt;49,[3]species_comp_Region1_forR!$AJ260,[3]species_comp_Region1_forR!$AL260)</f>
        <v>1.11773E-4</v>
      </c>
      <c r="Q297" s="13">
        <f t="shared" si="319"/>
        <v>3160.7577593027218</v>
      </c>
      <c r="R297" s="14">
        <f t="shared" si="283"/>
        <v>2025616.6848448026</v>
      </c>
      <c r="S297">
        <f t="shared" si="325"/>
        <v>1423.241611549073</v>
      </c>
      <c r="T297" s="6">
        <f t="shared" si="326"/>
        <v>2789.553558636183</v>
      </c>
      <c r="V297" s="13">
        <f t="shared" si="320"/>
        <v>4344.8617642547215</v>
      </c>
      <c r="W297">
        <f t="shared" si="321"/>
        <v>2025894.7199699946</v>
      </c>
      <c r="X297">
        <f t="shared" si="327"/>
        <v>1423.3392849106619</v>
      </c>
      <c r="Y297" s="6">
        <f t="shared" si="328"/>
        <v>2789.7449984248974</v>
      </c>
      <c r="Z297" s="14">
        <f t="shared" si="322"/>
        <v>0.32759138544303235</v>
      </c>
    </row>
    <row r="298" spans="1:26" x14ac:dyDescent="0.3">
      <c r="A298" t="str">
        <f>'rockfish release'!A306</f>
        <v>SE</v>
      </c>
      <c r="B298">
        <f>'rockfish release'!B306</f>
        <v>2015</v>
      </c>
      <c r="C298" t="str">
        <f>'rockfish release'!C306</f>
        <v>SSEI</v>
      </c>
      <c r="D298">
        <f>'rockfish release'!D306</f>
        <v>3002</v>
      </c>
      <c r="E298">
        <f>'YE release'!E307</f>
        <v>1949</v>
      </c>
      <c r="F298">
        <f>IF([3]species_comp_Region1_forR!$H239&gt;49,[3]species_comp_Region1_forR!$AM239,[3]species_comp_Region1_forR!$AO239)</f>
        <v>0.79710669099999998</v>
      </c>
      <c r="G298">
        <f>IF([3]species_comp_Region1_forR!$H239&gt;49,[3]species_comp_Region1_forR!$AN239,[3]species_comp_Region1_forR!$AP239)</f>
        <v>5.8499999999999999E-5</v>
      </c>
      <c r="H298" s="13">
        <f t="shared" si="329"/>
        <v>1553.560940759</v>
      </c>
      <c r="I298">
        <f t="shared" si="330"/>
        <v>222.21815849999999</v>
      </c>
      <c r="J298">
        <f t="shared" si="323"/>
        <v>14.906983547988506</v>
      </c>
      <c r="K298" s="6">
        <f t="shared" si="324"/>
        <v>29.217687754057472</v>
      </c>
      <c r="M298" s="2">
        <f>'rockfish release'!O306</f>
        <v>3368.3608787428657</v>
      </c>
      <c r="N298">
        <f>'rockfish release'!P306</f>
        <v>2306053.7852344951</v>
      </c>
      <c r="O298">
        <f>IF([3]species_comp_Region1_forR!$D261&gt;49,[3]species_comp_Region1_forR!$AI261,[3]species_comp_Region1_forR!$AK261)</f>
        <v>0.75708502</v>
      </c>
      <c r="P298">
        <f>IF([3]species_comp_Region1_forR!$D261&gt;49,[3]species_comp_Region1_forR!$AJ261,[3]species_comp_Region1_forR!$AL261)</f>
        <v>9.31E-5</v>
      </c>
      <c r="Q298" s="13">
        <f t="shared" si="319"/>
        <v>2550.13556325026</v>
      </c>
      <c r="R298" s="14">
        <f t="shared" si="283"/>
        <v>1323049.6608416373</v>
      </c>
      <c r="S298">
        <f t="shared" si="325"/>
        <v>1150.2389581481048</v>
      </c>
      <c r="T298" s="6">
        <f t="shared" si="326"/>
        <v>2254.4683579702851</v>
      </c>
      <c r="V298" s="13">
        <f t="shared" si="320"/>
        <v>4103.69650400926</v>
      </c>
      <c r="W298">
        <f t="shared" si="321"/>
        <v>1323271.8790001373</v>
      </c>
      <c r="X298">
        <f t="shared" si="327"/>
        <v>1150.3355506112716</v>
      </c>
      <c r="Y298" s="6">
        <f t="shared" si="328"/>
        <v>2254.6576791980924</v>
      </c>
      <c r="Z298" s="14">
        <f t="shared" si="322"/>
        <v>0.28031691658664531</v>
      </c>
    </row>
    <row r="299" spans="1:26" x14ac:dyDescent="0.3">
      <c r="A299" t="str">
        <f>'rockfish release'!A307</f>
        <v>SE</v>
      </c>
      <c r="B299">
        <f>'rockfish release'!B307</f>
        <v>2016</v>
      </c>
      <c r="C299" t="str">
        <f>'rockfish release'!C307</f>
        <v>SSEI</v>
      </c>
      <c r="D299">
        <f>'rockfish release'!D307</f>
        <v>2634</v>
      </c>
      <c r="E299">
        <f>'YE release'!E308</f>
        <v>1765</v>
      </c>
      <c r="F299">
        <f>IF([3]species_comp_Region1_forR!$H240&gt;49,[3]species_comp_Region1_forR!$AM240,[3]species_comp_Region1_forR!$AO240)</f>
        <v>0.80009297999999995</v>
      </c>
      <c r="G299">
        <f>IF([3]species_comp_Region1_forR!$H240&gt;49,[3]species_comp_Region1_forR!$AN240,[3]species_comp_Region1_forR!$AP240)</f>
        <v>7.4400000000000006E-5</v>
      </c>
      <c r="H299" s="13">
        <f t="shared" si="329"/>
        <v>1412.1641096999999</v>
      </c>
      <c r="I299">
        <f t="shared" si="330"/>
        <v>231.77274000000003</v>
      </c>
      <c r="J299">
        <f t="shared" si="323"/>
        <v>15.224084208910565</v>
      </c>
      <c r="K299" s="6">
        <f t="shared" si="324"/>
        <v>29.839205049464706</v>
      </c>
      <c r="M299" s="2">
        <f>'rockfish release'!O307</f>
        <v>4684.4347539543051</v>
      </c>
      <c r="N299">
        <f>'rockfish release'!P307</f>
        <v>6607012.8698088462</v>
      </c>
      <c r="O299">
        <f>IF([3]species_comp_Region1_forR!$D262&gt;49,[3]species_comp_Region1_forR!$AI262,[3]species_comp_Region1_forR!$AK262)</f>
        <v>0.69404106200000004</v>
      </c>
      <c r="P299">
        <f>IF([3]species_comp_Region1_forR!$D262&gt;49,[3]species_comp_Region1_forR!$AJ262,[3]species_comp_Region1_forR!$AL262)</f>
        <v>1.06387E-4</v>
      </c>
      <c r="Q299" s="13">
        <f t="shared" si="319"/>
        <v>3251.1900715041547</v>
      </c>
      <c r="R299" s="14">
        <f t="shared" si="283"/>
        <v>3185589.2712136316</v>
      </c>
      <c r="S299">
        <f t="shared" si="325"/>
        <v>1784.821915826235</v>
      </c>
      <c r="T299" s="6">
        <f t="shared" si="326"/>
        <v>3498.2509550194204</v>
      </c>
      <c r="V299" s="13">
        <f t="shared" si="320"/>
        <v>4663.3541812041549</v>
      </c>
      <c r="W299">
        <f t="shared" si="321"/>
        <v>3185821.0439536315</v>
      </c>
      <c r="X299">
        <f t="shared" si="327"/>
        <v>1784.8868434591677</v>
      </c>
      <c r="Y299" s="6">
        <f t="shared" si="328"/>
        <v>3498.3782131799685</v>
      </c>
      <c r="Z299" s="14">
        <f t="shared" si="322"/>
        <v>0.38274743330738831</v>
      </c>
    </row>
    <row r="300" spans="1:26" x14ac:dyDescent="0.3">
      <c r="A300" t="str">
        <f>'rockfish release'!A308</f>
        <v>SE</v>
      </c>
      <c r="B300">
        <f>'rockfish release'!B308</f>
        <v>2017</v>
      </c>
      <c r="C300" t="str">
        <f>'rockfish release'!C308</f>
        <v>SSEI</v>
      </c>
      <c r="D300">
        <f>'rockfish release'!D308</f>
        <v>5303</v>
      </c>
      <c r="E300">
        <f>'YE release'!E309</f>
        <v>4290</v>
      </c>
      <c r="F300">
        <f>IF([3]species_comp_Region1_forR!$H241&gt;49,[3]species_comp_Region1_forR!$AM241,[3]species_comp_Region1_forR!$AO241)</f>
        <v>0.82257053300000005</v>
      </c>
      <c r="G300">
        <f>IF([3]species_comp_Region1_forR!$H241&gt;49,[3]species_comp_Region1_forR!$AN241,[3]species_comp_Region1_forR!$AP241)</f>
        <v>9.1600000000000004E-5</v>
      </c>
      <c r="H300" s="13">
        <f t="shared" si="329"/>
        <v>3528.8275865700002</v>
      </c>
      <c r="I300">
        <f t="shared" si="330"/>
        <v>1685.81556</v>
      </c>
      <c r="J300">
        <f t="shared" si="323"/>
        <v>41.058684343266528</v>
      </c>
      <c r="K300" s="6">
        <f t="shared" si="324"/>
        <v>80.475021312802397</v>
      </c>
      <c r="M300" s="2">
        <f>'rockfish release'!O308</f>
        <v>10269.301587301587</v>
      </c>
      <c r="N300">
        <f>'rockfish release'!P308</f>
        <v>20444681.136453528</v>
      </c>
      <c r="O300">
        <f>IF([3]species_comp_Region1_forR!$D263&gt;49,[3]species_comp_Region1_forR!$AI263,[3]species_comp_Region1_forR!$AK263)</f>
        <v>0.66915760899999999</v>
      </c>
      <c r="P300">
        <f>IF([3]species_comp_Region1_forR!$D263&gt;49,[3]species_comp_Region1_forR!$AJ263,[3]species_comp_Region1_forR!$AL263)</f>
        <v>1.505E-4</v>
      </c>
      <c r="Q300" s="13">
        <f t="shared" si="319"/>
        <v>6871.781296258634</v>
      </c>
      <c r="R300" s="14">
        <f t="shared" si="283"/>
        <v>9173502.2705950588</v>
      </c>
      <c r="S300">
        <f t="shared" si="325"/>
        <v>3028.7790065627205</v>
      </c>
      <c r="T300" s="6">
        <f t="shared" si="326"/>
        <v>5936.4068528629323</v>
      </c>
      <c r="V300" s="13">
        <f t="shared" si="320"/>
        <v>10400.608882828634</v>
      </c>
      <c r="W300">
        <f t="shared" si="321"/>
        <v>9175188.0861550588</v>
      </c>
      <c r="X300">
        <f t="shared" si="327"/>
        <v>3029.0572933100916</v>
      </c>
      <c r="Y300" s="6">
        <f t="shared" si="328"/>
        <v>5936.9522948877793</v>
      </c>
      <c r="Z300" s="14">
        <f t="shared" si="322"/>
        <v>0.2912384580013439</v>
      </c>
    </row>
    <row r="301" spans="1:26" x14ac:dyDescent="0.3">
      <c r="A301" t="str">
        <f>'rockfish release'!A309</f>
        <v>SE</v>
      </c>
      <c r="B301">
        <f>'rockfish release'!B309</f>
        <v>2018</v>
      </c>
      <c r="C301" t="str">
        <f>'rockfish release'!C309</f>
        <v>SSEI</v>
      </c>
      <c r="D301">
        <f>'rockfish release'!D309</f>
        <v>12062</v>
      </c>
      <c r="E301">
        <f>'YE release'!E310</f>
        <v>9955</v>
      </c>
      <c r="F301">
        <f>IF([3]species_comp_Region1_forR!$H242&gt;49,[3]species_comp_Region1_forR!$AM242,[3]species_comp_Region1_forR!$AO242)</f>
        <v>0.85496183199999998</v>
      </c>
      <c r="G301">
        <f>IF([3]species_comp_Region1_forR!$H242&gt;49,[3]species_comp_Region1_forR!$AN242,[3]species_comp_Region1_forR!$AP242)</f>
        <v>2.3709800000000001E-4</v>
      </c>
      <c r="H301" s="13">
        <f t="shared" si="329"/>
        <v>8511.1450375599998</v>
      </c>
      <c r="I301">
        <f t="shared" si="330"/>
        <v>23496.891923450003</v>
      </c>
      <c r="J301">
        <f t="shared" si="323"/>
        <v>153.2869594044125</v>
      </c>
      <c r="K301" s="6">
        <f t="shared" si="324"/>
        <v>300.44244043264848</v>
      </c>
      <c r="M301" s="2">
        <f>'rockfish release'!O309</f>
        <v>12472.540871546567</v>
      </c>
      <c r="N301">
        <f>'rockfish release'!P309</f>
        <v>23037083.064362518</v>
      </c>
      <c r="O301">
        <f>IF([3]species_comp_Region1_forR!$D264&gt;49,[3]species_comp_Region1_forR!$AI264,[3]species_comp_Region1_forR!$AK264)</f>
        <v>0.63246831599999997</v>
      </c>
      <c r="P301">
        <f>IF([3]species_comp_Region1_forR!$D264&gt;49,[3]species_comp_Region1_forR!$AJ264,[3]species_comp_Region1_forR!$AL264)</f>
        <v>1.4037000000000001E-4</v>
      </c>
      <c r="Q301" s="13">
        <f t="shared" si="319"/>
        <v>7888.4869212682297</v>
      </c>
      <c r="R301" s="14">
        <f t="shared" si="283"/>
        <v>9240276.0252576116</v>
      </c>
      <c r="S301">
        <f t="shared" si="325"/>
        <v>3039.782233196584</v>
      </c>
      <c r="T301" s="6">
        <f t="shared" si="326"/>
        <v>5957.9731770653043</v>
      </c>
      <c r="V301" s="13">
        <f t="shared" si="320"/>
        <v>16399.631958828228</v>
      </c>
      <c r="W301">
        <f t="shared" si="321"/>
        <v>9263772.9171810616</v>
      </c>
      <c r="X301">
        <f t="shared" si="327"/>
        <v>3043.6446765647697</v>
      </c>
      <c r="Y301" s="6">
        <f t="shared" si="328"/>
        <v>5965.5435660669482</v>
      </c>
      <c r="Z301" s="14">
        <f t="shared" si="322"/>
        <v>0.1855922550094985</v>
      </c>
    </row>
    <row r="302" spans="1:26" x14ac:dyDescent="0.3">
      <c r="A302" t="str">
        <f>'rockfish release'!A310</f>
        <v>SE</v>
      </c>
      <c r="B302">
        <f>'rockfish release'!B310</f>
        <v>2019</v>
      </c>
      <c r="C302" t="str">
        <f>'rockfish release'!C310</f>
        <v>SSEI</v>
      </c>
      <c r="D302">
        <f>'rockfish release'!D310</f>
        <v>10177</v>
      </c>
      <c r="E302">
        <f>'YE release'!E311</f>
        <v>7980</v>
      </c>
      <c r="F302">
        <v>0.83149171270718236</v>
      </c>
      <c r="G302">
        <v>3.88125330765814E-4</v>
      </c>
      <c r="H302" s="13">
        <f t="shared" ref="H302:H303" si="331">E302*F302</f>
        <v>6635.3038674033151</v>
      </c>
      <c r="I302">
        <f t="shared" ref="I302:I303" si="332">(E302^2)*G302</f>
        <v>24715.976313299343</v>
      </c>
      <c r="K302" s="6"/>
      <c r="M302" s="2">
        <f>'rockfish release'!O310</f>
        <v>31355.50994598867</v>
      </c>
      <c r="N302">
        <f>'rockfish release'!P310</f>
        <v>212502944.55987427</v>
      </c>
      <c r="O302">
        <v>0.60254924681344146</v>
      </c>
      <c r="P302">
        <v>2.7782326215544765E-4</v>
      </c>
      <c r="Q302" s="13">
        <f t="shared" ref="Q302:Q303" si="333">M302*O302</f>
        <v>18893.238901406847</v>
      </c>
      <c r="R302" s="14">
        <f t="shared" si="283"/>
        <v>77484693.174300373</v>
      </c>
      <c r="S302">
        <f t="shared" ref="S302:S303" si="334">SQRT(R302)</f>
        <v>8802.5390186184559</v>
      </c>
      <c r="T302" s="6">
        <f t="shared" ref="T302:T303" si="335">(1.96*S302)</f>
        <v>17252.976476492175</v>
      </c>
      <c r="V302" s="13">
        <f t="shared" ref="V302:V303" si="336">Q302+H302</f>
        <v>25528.542768810163</v>
      </c>
      <c r="W302">
        <f t="shared" ref="W302:W303" si="337">R302+I302</f>
        <v>77509409.150613666</v>
      </c>
      <c r="X302">
        <f t="shared" ref="X302:X303" si="338">SQRT(W302)</f>
        <v>8803.9428184543358</v>
      </c>
      <c r="Y302" s="6">
        <f t="shared" ref="Y302:Y303" si="339">(1.96*X302)</f>
        <v>17255.727924170496</v>
      </c>
      <c r="Z302" s="14">
        <f t="shared" si="322"/>
        <v>0.34486664194599742</v>
      </c>
    </row>
    <row r="303" spans="1:26" x14ac:dyDescent="0.3">
      <c r="A303" t="str">
        <f>'rockfish release'!A311</f>
        <v>SE</v>
      </c>
      <c r="B303">
        <f>'rockfish release'!B311</f>
        <v>2020</v>
      </c>
      <c r="C303" t="str">
        <f>'rockfish release'!C311</f>
        <v>SSEI</v>
      </c>
      <c r="D303">
        <f>'rockfish release'!D311</f>
        <v>3720</v>
      </c>
      <c r="E303">
        <f>'YE release'!E312</f>
        <v>2149</v>
      </c>
      <c r="F303" s="50">
        <v>0.82811818451746</v>
      </c>
      <c r="G303" s="50">
        <v>1.07223149574937E-3</v>
      </c>
      <c r="H303" s="13">
        <f t="shared" si="331"/>
        <v>1779.6259785280215</v>
      </c>
      <c r="I303">
        <f t="shared" si="332"/>
        <v>4951.7805659012365</v>
      </c>
      <c r="J303">
        <f t="shared" ref="J303" si="340">SQRT(I303)</f>
        <v>70.368889190474192</v>
      </c>
      <c r="K303" s="6">
        <f t="shared" ref="K303" si="341">(1.96*J303)</f>
        <v>137.92302281332942</v>
      </c>
      <c r="M303" s="2">
        <f>'rockfish release'!O311</f>
        <v>13535.234323432345</v>
      </c>
      <c r="N303">
        <f>'rockfish release'!P311</f>
        <v>34670924.696169145</v>
      </c>
      <c r="O303" s="50">
        <v>0.70614782391460795</v>
      </c>
      <c r="P303" s="50">
        <v>2.4960454802678599E-3</v>
      </c>
      <c r="Q303" s="13">
        <f t="shared" si="333"/>
        <v>9557.8762636660613</v>
      </c>
      <c r="R303" s="14">
        <f t="shared" si="283"/>
        <v>17832296.697512999</v>
      </c>
      <c r="S303">
        <f t="shared" si="334"/>
        <v>4222.8304130657434</v>
      </c>
      <c r="T303" s="6">
        <f t="shared" si="335"/>
        <v>8276.7476096088576</v>
      </c>
      <c r="V303" s="13">
        <f t="shared" si="336"/>
        <v>11337.502242194083</v>
      </c>
      <c r="W303">
        <f t="shared" si="337"/>
        <v>17837248.478078902</v>
      </c>
      <c r="X303">
        <f t="shared" si="338"/>
        <v>4223.4166829806054</v>
      </c>
      <c r="Y303" s="6">
        <f t="shared" si="339"/>
        <v>8277.8966986419873</v>
      </c>
      <c r="Z303" s="14">
        <f t="shared" ref="Z303" si="342">X303/V303</f>
        <v>0.37251738458428491</v>
      </c>
    </row>
    <row r="304" spans="1:26" x14ac:dyDescent="0.3">
      <c r="A304" t="str">
        <f>'rockfish release'!A312</f>
        <v>SE</v>
      </c>
      <c r="B304">
        <f>'rockfish release'!B312</f>
        <v>2021</v>
      </c>
      <c r="C304" t="str">
        <f>'rockfish release'!C312</f>
        <v>SSEI</v>
      </c>
      <c r="D304">
        <f>'rockfish release'!D312</f>
        <v>7202</v>
      </c>
      <c r="E304">
        <f>'YE release'!E313</f>
        <v>4530</v>
      </c>
      <c r="F304" s="50">
        <v>0.82811818451746</v>
      </c>
      <c r="G304" s="50">
        <v>1.07223149574937E-3</v>
      </c>
      <c r="H304" s="13">
        <f t="shared" ref="H304" si="343">E304*F304</f>
        <v>3751.3753758640937</v>
      </c>
      <c r="I304">
        <f t="shared" ref="I304" si="344">(E304^2)*G304</f>
        <v>22003.155301123246</v>
      </c>
      <c r="J304">
        <f t="shared" ref="J304" si="345">SQRT(I304)</f>
        <v>148.33460587847748</v>
      </c>
      <c r="K304" s="6">
        <f t="shared" ref="K304" si="346">(1.96*J304)</f>
        <v>290.73582752181585</v>
      </c>
      <c r="M304" s="2">
        <f>'rockfish release'!O312</f>
        <v>12951.30909090909</v>
      </c>
      <c r="N304">
        <f>'rockfish release'!P312</f>
        <v>28811633.178035498</v>
      </c>
      <c r="O304" s="50">
        <v>0.70614782391460795</v>
      </c>
      <c r="P304" s="50">
        <v>2.4960454802678599E-3</v>
      </c>
      <c r="Q304" s="13">
        <f t="shared" ref="Q304" si="347">M304*O304</f>
        <v>9145.5387313909323</v>
      </c>
      <c r="R304" s="14">
        <f t="shared" si="283"/>
        <v>14857362.448422901</v>
      </c>
      <c r="S304">
        <f t="shared" ref="S304" si="348">SQRT(R304)</f>
        <v>3854.5249316125719</v>
      </c>
      <c r="T304" s="6">
        <f t="shared" ref="T304" si="349">(1.96*S304)</f>
        <v>7554.8688659606405</v>
      </c>
      <c r="V304" s="13">
        <f t="shared" ref="V304" si="350">Q304+H304</f>
        <v>12896.914107255026</v>
      </c>
      <c r="W304">
        <f t="shared" ref="W304" si="351">R304+I304</f>
        <v>14879365.603724025</v>
      </c>
      <c r="X304">
        <f t="shared" ref="X304" si="352">SQRT(W304)</f>
        <v>3857.3780737340262</v>
      </c>
      <c r="Y304" s="6">
        <f t="shared" ref="Y304" si="353">(1.96*X304)</f>
        <v>7560.4610245186914</v>
      </c>
      <c r="Z304" s="14">
        <f t="shared" ref="Z304" si="354">X304/V304</f>
        <v>0.29909310410651629</v>
      </c>
    </row>
    <row r="305" spans="1:26" x14ac:dyDescent="0.3">
      <c r="A305" t="str">
        <f>'rockfish release'!A313</f>
        <v>SE</v>
      </c>
      <c r="B305">
        <f>'rockfish release'!B313</f>
        <v>2022</v>
      </c>
      <c r="C305" t="str">
        <f>'rockfish release'!C313</f>
        <v>SSEI</v>
      </c>
      <c r="D305">
        <f>'rockfish release'!D313</f>
        <v>9134</v>
      </c>
      <c r="E305">
        <f>'YE release'!E314</f>
        <v>7338</v>
      </c>
      <c r="F305" s="50">
        <v>0.82811818451746</v>
      </c>
      <c r="G305" s="50">
        <v>1.07223149574937E-3</v>
      </c>
      <c r="H305" s="13">
        <f t="shared" ref="H305" si="355">E305*F305</f>
        <v>6076.7312379891218</v>
      </c>
      <c r="I305">
        <f t="shared" ref="I305" si="356">(E305^2)*G305</f>
        <v>57735.638744605545</v>
      </c>
      <c r="K305" s="6"/>
      <c r="M305" s="2">
        <f>'rockfish release'!O313</f>
        <v>19197.271686541735</v>
      </c>
      <c r="N305">
        <f>'rockfish release'!P313</f>
        <v>54616907.53258644</v>
      </c>
      <c r="O305" s="50">
        <v>0.70614782391460795</v>
      </c>
      <c r="P305" s="50">
        <v>2.4960454802678599E-3</v>
      </c>
      <c r="Q305" s="13">
        <f t="shared" ref="Q305" si="357">M305*O305</f>
        <v>13556.111626548962</v>
      </c>
      <c r="R305" s="14">
        <f t="shared" si="283"/>
        <v>28290641.165553015</v>
      </c>
      <c r="S305">
        <f t="shared" ref="S305" si="358">SQRT(R305)</f>
        <v>5318.8947315728119</v>
      </c>
      <c r="T305" s="6"/>
      <c r="V305" s="13">
        <f t="shared" ref="V305" si="359">Q305+H305</f>
        <v>19632.842864538085</v>
      </c>
      <c r="W305">
        <f t="shared" ref="W305" si="360">R305+I305</f>
        <v>28348376.804297619</v>
      </c>
      <c r="X305">
        <f t="shared" ref="X305" si="361">SQRT(W305)</f>
        <v>5324.3193747461864</v>
      </c>
      <c r="Y305" s="6">
        <f t="shared" ref="Y305" si="362">(1.96*X305)</f>
        <v>10435.665974502524</v>
      </c>
      <c r="Z305" s="14">
        <f t="shared" ref="Z305" si="363">X305/V305</f>
        <v>0.2711945188724178</v>
      </c>
    </row>
    <row r="306" spans="1:26" x14ac:dyDescent="0.3">
      <c r="A306" t="str">
        <f>'rockfish release'!A314</f>
        <v>SE</v>
      </c>
      <c r="B306">
        <f>'rockfish release'!B314</f>
        <v>1999</v>
      </c>
      <c r="C306" t="str">
        <f>'rockfish release'!C314</f>
        <v>SSEO</v>
      </c>
      <c r="D306">
        <f>'rockfish release'!D314</f>
        <v>4102</v>
      </c>
      <c r="E306">
        <f>'YE release'!E315</f>
        <v>1139</v>
      </c>
      <c r="F306" s="29">
        <v>0.94453026799999995</v>
      </c>
      <c r="G306" s="29">
        <v>9.1548599999999997E-4</v>
      </c>
      <c r="H306" s="13">
        <f t="shared" ref="H306:H312" si="364">E306*F306</f>
        <v>1075.8199752519999</v>
      </c>
      <c r="I306">
        <f t="shared" ref="I306:I312" si="365">(E306^2)*G306</f>
        <v>1187.6792130060001</v>
      </c>
      <c r="J306">
        <f t="shared" si="323"/>
        <v>34.462722077717544</v>
      </c>
      <c r="K306" s="6">
        <f t="shared" si="324"/>
        <v>67.54693527232638</v>
      </c>
      <c r="M306" s="2">
        <f>'rockfish release'!O314</f>
        <v>3939.3161274019458</v>
      </c>
      <c r="N306">
        <f>'rockfish release'!P314</f>
        <v>8165677.1442993488</v>
      </c>
      <c r="O306" s="29">
        <v>0.33668710600000001</v>
      </c>
      <c r="P306" s="29">
        <v>4.4514749999999999E-3</v>
      </c>
      <c r="Q306" s="13">
        <f t="shared" ref="Q306:Q324" si="366">M306*O306</f>
        <v>1326.3169465540884</v>
      </c>
      <c r="R306" s="14">
        <f t="shared" si="283"/>
        <v>1031074.7612819481</v>
      </c>
      <c r="S306">
        <f t="shared" si="325"/>
        <v>1015.4185153334304</v>
      </c>
      <c r="T306" s="6">
        <f t="shared" si="326"/>
        <v>1990.2202900535235</v>
      </c>
      <c r="V306" s="13">
        <f t="shared" ref="V306:V325" si="367">Q306+H306</f>
        <v>2402.1369218060881</v>
      </c>
      <c r="W306">
        <f t="shared" ref="W306:W325" si="368">R306+I306</f>
        <v>1032262.4404949541</v>
      </c>
      <c r="X306">
        <f t="shared" si="327"/>
        <v>1016.0031695299745</v>
      </c>
      <c r="Y306" s="6">
        <f t="shared" si="328"/>
        <v>1991.3662122787498</v>
      </c>
      <c r="Z306" s="14">
        <f t="shared" si="322"/>
        <v>0.4229580588462355</v>
      </c>
    </row>
    <row r="307" spans="1:26" x14ac:dyDescent="0.3">
      <c r="A307" t="str">
        <f>'rockfish release'!A315</f>
        <v>SE</v>
      </c>
      <c r="B307">
        <f>'rockfish release'!B315</f>
        <v>2000</v>
      </c>
      <c r="C307" t="str">
        <f>'rockfish release'!C315</f>
        <v>SSEO</v>
      </c>
      <c r="D307">
        <f>'rockfish release'!D315</f>
        <v>4468</v>
      </c>
      <c r="E307">
        <f>'YE release'!E316</f>
        <v>1638</v>
      </c>
      <c r="F307" s="29">
        <v>0.94453026799999995</v>
      </c>
      <c r="G307" s="29">
        <v>9.1548599999999997E-4</v>
      </c>
      <c r="H307" s="13">
        <f t="shared" si="364"/>
        <v>1547.1405789839998</v>
      </c>
      <c r="I307">
        <f t="shared" si="365"/>
        <v>2456.2892193839998</v>
      </c>
      <c r="J307">
        <f t="shared" si="323"/>
        <v>49.560964673662276</v>
      </c>
      <c r="K307" s="6">
        <f t="shared" si="324"/>
        <v>97.139490760378067</v>
      </c>
      <c r="M307" s="2">
        <f>'rockfish release'!O315</f>
        <v>4290.8006965460499</v>
      </c>
      <c r="N307">
        <f>'rockfish release'!P315</f>
        <v>9687845.8883965574</v>
      </c>
      <c r="O307" s="29">
        <v>0.33668710600000001</v>
      </c>
      <c r="P307" s="29">
        <v>4.4514749999999999E-3</v>
      </c>
      <c r="Q307" s="13">
        <f t="shared" si="366"/>
        <v>1444.6572689428738</v>
      </c>
      <c r="R307" s="14">
        <f t="shared" si="283"/>
        <v>1223278.0221647958</v>
      </c>
      <c r="S307">
        <f t="shared" si="325"/>
        <v>1106.0189971988707</v>
      </c>
      <c r="T307" s="6">
        <f t="shared" si="326"/>
        <v>2167.7972345097864</v>
      </c>
      <c r="V307" s="13">
        <f t="shared" si="367"/>
        <v>2991.7978479268736</v>
      </c>
      <c r="W307">
        <f t="shared" si="368"/>
        <v>1225734.3113841799</v>
      </c>
      <c r="X307">
        <f t="shared" si="327"/>
        <v>1107.1288594306354</v>
      </c>
      <c r="Y307" s="6">
        <f t="shared" si="328"/>
        <v>2169.9725644840455</v>
      </c>
      <c r="Z307" s="14">
        <f t="shared" si="322"/>
        <v>0.37005470145578373</v>
      </c>
    </row>
    <row r="308" spans="1:26" x14ac:dyDescent="0.3">
      <c r="A308" t="str">
        <f>'rockfish release'!A316</f>
        <v>SE</v>
      </c>
      <c r="B308">
        <f>'rockfish release'!B316</f>
        <v>2001</v>
      </c>
      <c r="C308" t="str">
        <f>'rockfish release'!C316</f>
        <v>SSEO</v>
      </c>
      <c r="D308">
        <f>'rockfish release'!D316</f>
        <v>3276</v>
      </c>
      <c r="E308">
        <f>'YE release'!E317</f>
        <v>1260</v>
      </c>
      <c r="F308" s="29">
        <v>0.94453026799999995</v>
      </c>
      <c r="G308" s="29">
        <v>9.1548599999999997E-4</v>
      </c>
      <c r="H308" s="13">
        <f t="shared" si="364"/>
        <v>1190.10813768</v>
      </c>
      <c r="I308">
        <f t="shared" si="365"/>
        <v>1453.4255736</v>
      </c>
      <c r="J308">
        <f t="shared" si="323"/>
        <v>38.123818979740214</v>
      </c>
      <c r="K308" s="6">
        <f t="shared" si="324"/>
        <v>74.722685200290812</v>
      </c>
      <c r="M308" s="2">
        <f>'rockfish release'!O316</f>
        <v>3146.0749959455816</v>
      </c>
      <c r="N308">
        <f>'rockfish release'!P316</f>
        <v>5208212.2996570161</v>
      </c>
      <c r="O308" s="29">
        <v>0.33668710600000001</v>
      </c>
      <c r="P308" s="29">
        <v>4.4514749999999999E-3</v>
      </c>
      <c r="Q308" s="13">
        <f t="shared" si="366"/>
        <v>1059.2428856438796</v>
      </c>
      <c r="R308" s="14">
        <f t="shared" si="283"/>
        <v>657637.59192016628</v>
      </c>
      <c r="S308">
        <f t="shared" si="325"/>
        <v>810.94857538574308</v>
      </c>
      <c r="T308" s="6">
        <f t="shared" si="326"/>
        <v>1589.4592077560565</v>
      </c>
      <c r="V308" s="13">
        <f t="shared" si="367"/>
        <v>2249.3510233238794</v>
      </c>
      <c r="W308">
        <f t="shared" si="368"/>
        <v>659091.01749376627</v>
      </c>
      <c r="X308">
        <f t="shared" si="327"/>
        <v>811.84420764932861</v>
      </c>
      <c r="Y308" s="6">
        <f t="shared" si="328"/>
        <v>1591.214646992684</v>
      </c>
      <c r="Z308" s="14">
        <f t="shared" si="322"/>
        <v>0.36092375055346476</v>
      </c>
    </row>
    <row r="309" spans="1:26" x14ac:dyDescent="0.3">
      <c r="A309" t="str">
        <f>'rockfish release'!A317</f>
        <v>SE</v>
      </c>
      <c r="B309">
        <f>'rockfish release'!B317</f>
        <v>2002</v>
      </c>
      <c r="C309" t="str">
        <f>'rockfish release'!C317</f>
        <v>SSEO</v>
      </c>
      <c r="D309">
        <f>'rockfish release'!D317</f>
        <v>5386</v>
      </c>
      <c r="E309">
        <f>'YE release'!E318</f>
        <v>1783</v>
      </c>
      <c r="F309" s="29">
        <v>0.94453026799999995</v>
      </c>
      <c r="G309" s="29">
        <v>9.1548599999999997E-4</v>
      </c>
      <c r="H309" s="13">
        <f t="shared" si="364"/>
        <v>1684.097467844</v>
      </c>
      <c r="I309">
        <f t="shared" si="365"/>
        <v>2910.4114722539998</v>
      </c>
      <c r="J309">
        <f t="shared" si="323"/>
        <v>53.948229556251427</v>
      </c>
      <c r="K309" s="6">
        <f t="shared" si="324"/>
        <v>105.7385299302528</v>
      </c>
      <c r="M309" s="2">
        <f>'rockfish release'!O317</f>
        <v>5172.3931404648665</v>
      </c>
      <c r="N309">
        <f>'rockfish release'!P317</f>
        <v>14077761.095969837</v>
      </c>
      <c r="O309" s="29">
        <v>0.33668710600000001</v>
      </c>
      <c r="P309" s="29">
        <v>4.4514749999999999E-3</v>
      </c>
      <c r="Q309" s="13">
        <f t="shared" si="366"/>
        <v>1741.4780775573674</v>
      </c>
      <c r="R309" s="14">
        <f t="shared" si="283"/>
        <v>1777589.7705611368</v>
      </c>
      <c r="S309">
        <f t="shared" si="325"/>
        <v>1333.2628287630075</v>
      </c>
      <c r="T309" s="6">
        <f t="shared" si="326"/>
        <v>2613.1951443754947</v>
      </c>
      <c r="V309" s="13">
        <f t="shared" si="367"/>
        <v>3425.5755454013674</v>
      </c>
      <c r="W309">
        <f t="shared" si="368"/>
        <v>1780500.1820333907</v>
      </c>
      <c r="X309">
        <f t="shared" si="327"/>
        <v>1334.3538443881334</v>
      </c>
      <c r="Y309" s="6">
        <f t="shared" si="328"/>
        <v>2615.3335350007414</v>
      </c>
      <c r="Z309" s="14">
        <f t="shared" si="322"/>
        <v>0.38952690626818159</v>
      </c>
    </row>
    <row r="310" spans="1:26" x14ac:dyDescent="0.3">
      <c r="A310" t="str">
        <f>'rockfish release'!A318</f>
        <v>SE</v>
      </c>
      <c r="B310">
        <f>'rockfish release'!B318</f>
        <v>2003</v>
      </c>
      <c r="C310" t="str">
        <f>'rockfish release'!C318</f>
        <v>SSEO</v>
      </c>
      <c r="D310">
        <f>'rockfish release'!D318</f>
        <v>4577</v>
      </c>
      <c r="E310">
        <f>'YE release'!E319</f>
        <v>1717</v>
      </c>
      <c r="F310" s="29">
        <v>0.94453026799999995</v>
      </c>
      <c r="G310" s="29">
        <v>9.1548599999999997E-4</v>
      </c>
      <c r="H310" s="13">
        <f t="shared" si="364"/>
        <v>1621.7584701559999</v>
      </c>
      <c r="I310">
        <f t="shared" si="365"/>
        <v>2698.9342062539999</v>
      </c>
      <c r="J310">
        <f t="shared" si="323"/>
        <v>51.951267609693609</v>
      </c>
      <c r="K310" s="6">
        <f t="shared" si="324"/>
        <v>101.82448451499947</v>
      </c>
      <c r="M310" s="2">
        <f>'rockfish release'!O318</f>
        <v>4395.4777950069983</v>
      </c>
      <c r="N310">
        <f>'rockfish release'!P318</f>
        <v>10166295.230570348</v>
      </c>
      <c r="O310" s="29">
        <v>0.33668710600000001</v>
      </c>
      <c r="P310" s="29">
        <v>4.4514749999999999E-3</v>
      </c>
      <c r="Q310" s="13">
        <f t="shared" si="366"/>
        <v>1479.9006982881676</v>
      </c>
      <c r="R310" s="14">
        <f t="shared" si="283"/>
        <v>1283691.5105442305</v>
      </c>
      <c r="S310">
        <f t="shared" si="325"/>
        <v>1133.0011079183596</v>
      </c>
      <c r="T310" s="6">
        <f t="shared" si="326"/>
        <v>2220.6821715199849</v>
      </c>
      <c r="V310" s="13">
        <f t="shared" si="367"/>
        <v>3101.6591684441673</v>
      </c>
      <c r="W310">
        <f t="shared" si="368"/>
        <v>1286390.4447504845</v>
      </c>
      <c r="X310">
        <f t="shared" si="327"/>
        <v>1134.1915379469574</v>
      </c>
      <c r="Y310" s="6">
        <f t="shared" si="328"/>
        <v>2223.0154143760365</v>
      </c>
      <c r="Z310" s="14">
        <f t="shared" si="322"/>
        <v>0.36567252439792819</v>
      </c>
    </row>
    <row r="311" spans="1:26" x14ac:dyDescent="0.3">
      <c r="A311" t="str">
        <f>'rockfish release'!A319</f>
        <v>SE</v>
      </c>
      <c r="B311">
        <f>'rockfish release'!B319</f>
        <v>2004</v>
      </c>
      <c r="C311" t="str">
        <f>'rockfish release'!C319</f>
        <v>SSEO</v>
      </c>
      <c r="D311">
        <f>'rockfish release'!D319</f>
        <v>4886</v>
      </c>
      <c r="E311">
        <f>'YE release'!E320</f>
        <v>1589</v>
      </c>
      <c r="F311" s="29">
        <v>0.94453026799999995</v>
      </c>
      <c r="G311" s="29">
        <v>9.1548599999999997E-4</v>
      </c>
      <c r="H311" s="13">
        <f t="shared" si="364"/>
        <v>1500.858595852</v>
      </c>
      <c r="I311">
        <f t="shared" si="365"/>
        <v>2311.5298266059999</v>
      </c>
      <c r="J311">
        <f t="shared" si="323"/>
        <v>48.078371713339045</v>
      </c>
      <c r="K311" s="6">
        <f t="shared" si="324"/>
        <v>94.233608558144525</v>
      </c>
      <c r="M311" s="2">
        <f>'rockfish release'!O319</f>
        <v>4692.2229640384958</v>
      </c>
      <c r="N311">
        <f>'rockfish release'!P319</f>
        <v>11585314.236075029</v>
      </c>
      <c r="O311" s="29">
        <v>0.33668710600000001</v>
      </c>
      <c r="P311" s="29">
        <v>4.4514749999999999E-3</v>
      </c>
      <c r="Q311" s="13">
        <f t="shared" si="366"/>
        <v>1579.8109704688634</v>
      </c>
      <c r="R311" s="14">
        <f t="shared" si="283"/>
        <v>1462870.1207807031</v>
      </c>
      <c r="S311">
        <f t="shared" si="325"/>
        <v>1209.4916786736085</v>
      </c>
      <c r="T311" s="6">
        <f t="shared" si="326"/>
        <v>2370.6036902002725</v>
      </c>
      <c r="V311" s="13">
        <f t="shared" si="367"/>
        <v>3080.6695663208634</v>
      </c>
      <c r="W311">
        <f t="shared" si="368"/>
        <v>1465181.6506073091</v>
      </c>
      <c r="X311">
        <f t="shared" si="327"/>
        <v>1210.4468805392944</v>
      </c>
      <c r="Y311" s="6">
        <f t="shared" si="328"/>
        <v>2372.4758858570171</v>
      </c>
      <c r="Z311" s="14">
        <f t="shared" si="322"/>
        <v>0.39291681710118914</v>
      </c>
    </row>
    <row r="312" spans="1:26" x14ac:dyDescent="0.3">
      <c r="A312" t="str">
        <f>'rockfish release'!A320</f>
        <v>SE</v>
      </c>
      <c r="B312">
        <f>'rockfish release'!B320</f>
        <v>2005</v>
      </c>
      <c r="C312" t="str">
        <f>'rockfish release'!C320</f>
        <v>SSEO</v>
      </c>
      <c r="D312">
        <f>'rockfish release'!D320</f>
        <v>6899</v>
      </c>
      <c r="E312">
        <f>'YE release'!E321</f>
        <v>2049</v>
      </c>
      <c r="F312" s="29">
        <v>0.94453026799999995</v>
      </c>
      <c r="G312" s="29">
        <v>9.1548599999999997E-4</v>
      </c>
      <c r="H312" s="13">
        <f t="shared" si="364"/>
        <v>1935.342519132</v>
      </c>
      <c r="I312">
        <f t="shared" si="365"/>
        <v>3843.5773378859999</v>
      </c>
      <c r="J312">
        <f t="shared" si="323"/>
        <v>61.996591340863247</v>
      </c>
      <c r="K312" s="6">
        <f t="shared" si="324"/>
        <v>121.51331902809196</v>
      </c>
      <c r="M312" s="2">
        <f>'rockfish release'!O320</f>
        <v>6625.3880943310633</v>
      </c>
      <c r="N312">
        <f>'rockfish release'!P320</f>
        <v>23097936.473008603</v>
      </c>
      <c r="O312" s="29">
        <v>0.33668710600000001</v>
      </c>
      <c r="P312" s="29">
        <v>4.4514749999999999E-3</v>
      </c>
      <c r="Q312" s="13">
        <f t="shared" si="366"/>
        <v>2230.6827436071808</v>
      </c>
      <c r="R312" s="14">
        <f t="shared" si="283"/>
        <v>2916561.4699375238</v>
      </c>
      <c r="S312">
        <f t="shared" si="325"/>
        <v>1707.7943289335294</v>
      </c>
      <c r="T312" s="6">
        <f t="shared" si="326"/>
        <v>3347.2768847097177</v>
      </c>
      <c r="V312" s="13">
        <f t="shared" si="367"/>
        <v>4166.025262739181</v>
      </c>
      <c r="W312">
        <f t="shared" si="368"/>
        <v>2920405.04727541</v>
      </c>
      <c r="X312">
        <f t="shared" si="327"/>
        <v>1708.9192629481972</v>
      </c>
      <c r="Y312" s="6">
        <f t="shared" si="328"/>
        <v>3349.4817553784665</v>
      </c>
      <c r="Z312" s="14">
        <f t="shared" si="322"/>
        <v>0.4102037686215505</v>
      </c>
    </row>
    <row r="313" spans="1:26" x14ac:dyDescent="0.3">
      <c r="A313" t="str">
        <f>'rockfish release'!A321</f>
        <v>SE</v>
      </c>
      <c r="B313">
        <f>'rockfish release'!B321</f>
        <v>2006</v>
      </c>
      <c r="C313" t="str">
        <f>'rockfish release'!C321</f>
        <v>SSEO</v>
      </c>
      <c r="D313">
        <f>'rockfish release'!D321</f>
        <v>2288</v>
      </c>
      <c r="E313">
        <f>'YE release'!E322</f>
        <v>738</v>
      </c>
      <c r="F313">
        <f>IF([3]species_comp_Region1_forR!$H274&gt;49,[3]species_comp_Region1_forR!$AM274,[3]species_comp_Region1_forR!$AO274)</f>
        <v>0.96232876700000003</v>
      </c>
      <c r="G313">
        <f>IF([3]species_comp_Region1_forR!$H274&gt;49,[3]species_comp_Region1_forR!$AN274,[3]species_comp_Region1_forR!$AP274)</f>
        <v>1.24578E-4</v>
      </c>
      <c r="H313" s="13">
        <f t="shared" ref="H313:H325" si="369">E313*F313</f>
        <v>710.19863004600006</v>
      </c>
      <c r="I313">
        <f t="shared" ref="I313:I325" si="370">(E313^2)*G313</f>
        <v>67.850660231999996</v>
      </c>
      <c r="J313">
        <f t="shared" si="323"/>
        <v>8.2371512206587543</v>
      </c>
      <c r="K313" s="6">
        <f t="shared" si="324"/>
        <v>16.144816392491158</v>
      </c>
      <c r="M313" s="2">
        <f>'rockfish release'!O321</f>
        <v>2197.2587273270728</v>
      </c>
      <c r="N313">
        <f>'rockfish release'!P321</f>
        <v>2540463.3439496052</v>
      </c>
      <c r="O313">
        <f>IF([3]species_comp_Region1_forR!$D296&gt;49,[3]species_comp_Region1_forR!$AI296,[3]species_comp_Region1_forR!$AK296)</f>
        <v>0.514705882</v>
      </c>
      <c r="P313">
        <f>IF([3]species_comp_Region1_forR!$D296&gt;49,[3]species_comp_Region1_forR!$AJ296,[3]species_comp_Region1_forR!$AL296)</f>
        <v>1.8502499999999999E-3</v>
      </c>
      <c r="Q313" s="13">
        <f t="shared" si="366"/>
        <v>1130.9419912310786</v>
      </c>
      <c r="R313" s="14">
        <f t="shared" si="283"/>
        <v>686658.39751612616</v>
      </c>
      <c r="S313">
        <f t="shared" si="325"/>
        <v>828.6485367851235</v>
      </c>
      <c r="T313" s="6">
        <f t="shared" si="326"/>
        <v>1624.151132098842</v>
      </c>
      <c r="V313" s="13">
        <f t="shared" si="367"/>
        <v>1841.1406212770787</v>
      </c>
      <c r="W313">
        <f t="shared" si="368"/>
        <v>686726.24817635817</v>
      </c>
      <c r="X313">
        <f t="shared" si="327"/>
        <v>828.68947632774859</v>
      </c>
      <c r="Y313" s="6">
        <f t="shared" si="328"/>
        <v>1624.2313736023873</v>
      </c>
      <c r="Z313" s="14">
        <f t="shared" si="322"/>
        <v>0.45009569978035735</v>
      </c>
    </row>
    <row r="314" spans="1:26" x14ac:dyDescent="0.3">
      <c r="A314" t="str">
        <f>'rockfish release'!A322</f>
        <v>SE</v>
      </c>
      <c r="B314">
        <f>'rockfish release'!B322</f>
        <v>2007</v>
      </c>
      <c r="C314" t="str">
        <f>'rockfish release'!C322</f>
        <v>SSEO</v>
      </c>
      <c r="D314">
        <f>'rockfish release'!D322</f>
        <v>2461</v>
      </c>
      <c r="E314">
        <f>'YE release'!E323</f>
        <v>1094</v>
      </c>
      <c r="F314">
        <f>IF([3]species_comp_Region1_forR!$H275&gt;49,[3]species_comp_Region1_forR!$AM275,[3]species_comp_Region1_forR!$AO275)</f>
        <v>0.97003154599999997</v>
      </c>
      <c r="G314">
        <f>IF([3]species_comp_Region1_forR!$H275&gt;49,[3]species_comp_Region1_forR!$AN275,[3]species_comp_Region1_forR!$AP275)</f>
        <v>4.5899999999999998E-5</v>
      </c>
      <c r="H314" s="13">
        <f t="shared" si="369"/>
        <v>1061.2145113239999</v>
      </c>
      <c r="I314">
        <f t="shared" si="370"/>
        <v>54.9347724</v>
      </c>
      <c r="J314">
        <f t="shared" si="323"/>
        <v>7.4117995385736117</v>
      </c>
      <c r="K314" s="6">
        <f t="shared" si="324"/>
        <v>14.527127095604278</v>
      </c>
      <c r="M314" s="2">
        <f>'rockfish release'!O322</f>
        <v>2363.3976083705966</v>
      </c>
      <c r="N314">
        <f>'rockfish release'!P322</f>
        <v>2939166.0335547063</v>
      </c>
      <c r="O314">
        <f>IF([3]species_comp_Region1_forR!$D297&gt;49,[3]species_comp_Region1_forR!$AI297,[3]species_comp_Region1_forR!$AK297)</f>
        <v>0.35040431300000002</v>
      </c>
      <c r="P314">
        <f>IF([3]species_comp_Region1_forR!$D297&gt;49,[3]species_comp_Region1_forR!$AJ297,[3]species_comp_Region1_forR!$AL297)</f>
        <v>6.1519199999999997E-4</v>
      </c>
      <c r="Q314" s="13">
        <f t="shared" si="366"/>
        <v>828.14471530694198</v>
      </c>
      <c r="R314" s="14">
        <f t="shared" si="283"/>
        <v>366124.55725051643</v>
      </c>
      <c r="S314">
        <f t="shared" si="325"/>
        <v>605.08227312532995</v>
      </c>
      <c r="T314" s="6">
        <f t="shared" si="326"/>
        <v>1185.9612553256468</v>
      </c>
      <c r="V314" s="13">
        <f t="shared" si="367"/>
        <v>1889.359226630942</v>
      </c>
      <c r="W314">
        <f t="shared" si="368"/>
        <v>366179.49202291644</v>
      </c>
      <c r="X314">
        <f t="shared" si="327"/>
        <v>605.12766588788224</v>
      </c>
      <c r="Y314" s="6">
        <f t="shared" si="328"/>
        <v>1186.0502251402493</v>
      </c>
      <c r="Z314" s="14">
        <f t="shared" si="322"/>
        <v>0.3202819545158338</v>
      </c>
    </row>
    <row r="315" spans="1:26" x14ac:dyDescent="0.3">
      <c r="A315" t="str">
        <f>'rockfish release'!A323</f>
        <v>SE</v>
      </c>
      <c r="B315">
        <f>'rockfish release'!B323</f>
        <v>2008</v>
      </c>
      <c r="C315" t="str">
        <f>'rockfish release'!C323</f>
        <v>SSEO</v>
      </c>
      <c r="D315">
        <f>'rockfish release'!D323</f>
        <v>3407</v>
      </c>
      <c r="E315">
        <f>'YE release'!E324</f>
        <v>1450</v>
      </c>
      <c r="F315">
        <f>IF([3]species_comp_Region1_forR!$H276&gt;49,[3]species_comp_Region1_forR!$AM276,[3]species_comp_Region1_forR!$AO276)</f>
        <v>0.95098039199999995</v>
      </c>
      <c r="G315">
        <f>IF([3]species_comp_Region1_forR!$H276&gt;49,[3]species_comp_Region1_forR!$AN276,[3]species_comp_Region1_forR!$AP276)</f>
        <v>5.0800000000000002E-5</v>
      </c>
      <c r="H315" s="13">
        <f t="shared" si="369"/>
        <v>1378.9215683999998</v>
      </c>
      <c r="I315">
        <f t="shared" si="370"/>
        <v>106.807</v>
      </c>
      <c r="J315">
        <f t="shared" si="323"/>
        <v>10.334747215099167</v>
      </c>
      <c r="K315" s="6">
        <f t="shared" si="324"/>
        <v>20.256104541594368</v>
      </c>
      <c r="M315" s="2">
        <f>'rockfish release'!O323</f>
        <v>3271.8795821692902</v>
      </c>
      <c r="N315">
        <f>'rockfish release'!P323</f>
        <v>5633070.1520270882</v>
      </c>
      <c r="O315">
        <f>IF([3]species_comp_Region1_forR!$D298&gt;49,[3]species_comp_Region1_forR!$AI298,[3]species_comp_Region1_forR!$AK298)</f>
        <v>0.31578947400000001</v>
      </c>
      <c r="P315">
        <f>IF([3]species_comp_Region1_forR!$D298&gt;49,[3]species_comp_Region1_forR!$AJ298,[3]species_comp_Region1_forR!$AL298)</f>
        <v>4.0690499999999999E-4</v>
      </c>
      <c r="Q315" s="13">
        <f t="shared" si="366"/>
        <v>1033.22513224458</v>
      </c>
      <c r="R315" s="14">
        <f t="shared" si="283"/>
        <v>568394.7312705518</v>
      </c>
      <c r="S315">
        <f t="shared" si="325"/>
        <v>753.91957878181665</v>
      </c>
      <c r="T315" s="6">
        <f t="shared" si="326"/>
        <v>1477.6823744123606</v>
      </c>
      <c r="V315" s="13">
        <f t="shared" si="367"/>
        <v>2412.1467006445801</v>
      </c>
      <c r="W315">
        <f t="shared" si="368"/>
        <v>568501.53827055183</v>
      </c>
      <c r="X315">
        <f t="shared" si="327"/>
        <v>753.99040993274696</v>
      </c>
      <c r="Y315" s="6">
        <f t="shared" si="328"/>
        <v>1477.821203468184</v>
      </c>
      <c r="Z315" s="14">
        <f t="shared" si="322"/>
        <v>0.31258066092384168</v>
      </c>
    </row>
    <row r="316" spans="1:26" x14ac:dyDescent="0.3">
      <c r="A316" t="str">
        <f>'rockfish release'!A324</f>
        <v>SE</v>
      </c>
      <c r="B316">
        <f>'rockfish release'!B324</f>
        <v>2009</v>
      </c>
      <c r="C316" t="str">
        <f>'rockfish release'!C324</f>
        <v>SSEO</v>
      </c>
      <c r="D316">
        <f>'rockfish release'!D324</f>
        <v>1253</v>
      </c>
      <c r="E316">
        <f>'YE release'!E325</f>
        <v>664</v>
      </c>
      <c r="F316">
        <f>IF([3]species_comp_Region1_forR!$H277&gt;49,[3]species_comp_Region1_forR!$AM277,[3]species_comp_Region1_forR!$AO277)</f>
        <v>0.96043165500000005</v>
      </c>
      <c r="G316">
        <f>IF([3]species_comp_Region1_forR!$H277&gt;49,[3]species_comp_Region1_forR!$AN277,[3]species_comp_Region1_forR!$AP277)</f>
        <v>6.8499999999999998E-5</v>
      </c>
      <c r="H316" s="13">
        <f t="shared" si="369"/>
        <v>637.72661892000008</v>
      </c>
      <c r="I316">
        <f t="shared" si="370"/>
        <v>30.201376</v>
      </c>
      <c r="J316">
        <f t="shared" si="323"/>
        <v>5.4955778586059534</v>
      </c>
      <c r="K316" s="6">
        <f t="shared" si="324"/>
        <v>10.771332602867668</v>
      </c>
      <c r="M316" s="2">
        <f>'rockfish release'!O324</f>
        <v>1203.3064621244853</v>
      </c>
      <c r="N316">
        <f>'rockfish release'!P324</f>
        <v>761908.87890509923</v>
      </c>
      <c r="O316">
        <f>IF([3]species_comp_Region1_forR!$D299&gt;49,[3]species_comp_Region1_forR!$AI299,[3]species_comp_Region1_forR!$AK299)</f>
        <v>0.31498470899999997</v>
      </c>
      <c r="P316">
        <f>IF([3]species_comp_Region1_forR!$D299&gt;49,[3]species_comp_Region1_forR!$AJ299,[3]species_comp_Region1_forR!$AL299)</f>
        <v>3.3042800000000002E-4</v>
      </c>
      <c r="Q316" s="13">
        <f t="shared" si="366"/>
        <v>379.02313581010048</v>
      </c>
      <c r="R316" s="14">
        <f t="shared" si="283"/>
        <v>76323.267041750325</v>
      </c>
      <c r="S316">
        <f t="shared" si="325"/>
        <v>276.26665930175204</v>
      </c>
      <c r="T316" s="6">
        <f t="shared" si="326"/>
        <v>541.48265223143403</v>
      </c>
      <c r="V316" s="13">
        <f t="shared" si="367"/>
        <v>1016.7497547301006</v>
      </c>
      <c r="W316">
        <f t="shared" si="368"/>
        <v>76353.468417750322</v>
      </c>
      <c r="X316">
        <f t="shared" si="327"/>
        <v>276.3213137232637</v>
      </c>
      <c r="Y316" s="6">
        <f t="shared" si="328"/>
        <v>541.58977489759684</v>
      </c>
      <c r="Z316" s="14">
        <f t="shared" si="322"/>
        <v>0.27176924551765846</v>
      </c>
    </row>
    <row r="317" spans="1:26" x14ac:dyDescent="0.3">
      <c r="A317" t="str">
        <f>'rockfish release'!A325</f>
        <v>SE</v>
      </c>
      <c r="B317">
        <f>'rockfish release'!B325</f>
        <v>2010</v>
      </c>
      <c r="C317" t="str">
        <f>'rockfish release'!C325</f>
        <v>SSEO</v>
      </c>
      <c r="D317">
        <f>'rockfish release'!D325</f>
        <v>1252</v>
      </c>
      <c r="E317">
        <f>'YE release'!E326</f>
        <v>766</v>
      </c>
      <c r="F317">
        <f>IF([3]species_comp_Region1_forR!$H278&gt;49,[3]species_comp_Region1_forR!$AM278,[3]species_comp_Region1_forR!$AO278)</f>
        <v>0.97435897400000004</v>
      </c>
      <c r="G317">
        <f>IF([3]species_comp_Region1_forR!$H278&gt;49,[3]species_comp_Region1_forR!$AN278,[3]species_comp_Region1_forR!$AP278)</f>
        <v>3.5599999999999998E-5</v>
      </c>
      <c r="H317" s="13">
        <f t="shared" si="369"/>
        <v>746.35897408400001</v>
      </c>
      <c r="I317">
        <f t="shared" si="370"/>
        <v>20.8885136</v>
      </c>
      <c r="J317">
        <f t="shared" si="323"/>
        <v>4.5703953439500173</v>
      </c>
      <c r="K317" s="6">
        <f t="shared" si="324"/>
        <v>8.9579748741420335</v>
      </c>
      <c r="M317" s="2">
        <f>'rockfish release'!O325</f>
        <v>1202.3461217716322</v>
      </c>
      <c r="N317">
        <f>'rockfish release'!P325</f>
        <v>760693.22871350334</v>
      </c>
      <c r="O317">
        <f>IF([3]species_comp_Region1_forR!$D300&gt;49,[3]species_comp_Region1_forR!$AI300,[3]species_comp_Region1_forR!$AK300)</f>
        <v>0.40868454700000001</v>
      </c>
      <c r="P317">
        <f>IF([3]species_comp_Region1_forR!$D300&gt;49,[3]species_comp_Region1_forR!$AJ300,[3]species_comp_Region1_forR!$AL300)</f>
        <v>3.0903000000000001E-4</v>
      </c>
      <c r="Q317" s="13">
        <f t="shared" si="366"/>
        <v>491.38028011344636</v>
      </c>
      <c r="R317" s="14">
        <f t="shared" si="283"/>
        <v>127735.13196958411</v>
      </c>
      <c r="S317">
        <f t="shared" si="325"/>
        <v>357.40052038236331</v>
      </c>
      <c r="T317" s="6">
        <f t="shared" si="326"/>
        <v>700.50501994943204</v>
      </c>
      <c r="V317" s="13">
        <f t="shared" si="367"/>
        <v>1237.7392541974464</v>
      </c>
      <c r="W317">
        <f t="shared" si="368"/>
        <v>127756.02048318411</v>
      </c>
      <c r="X317">
        <f t="shared" si="327"/>
        <v>357.42974202377746</v>
      </c>
      <c r="Y317" s="6">
        <f t="shared" si="328"/>
        <v>700.56229436660385</v>
      </c>
      <c r="Z317" s="14">
        <f t="shared" si="322"/>
        <v>0.28877628370567915</v>
      </c>
    </row>
    <row r="318" spans="1:26" x14ac:dyDescent="0.3">
      <c r="A318" t="str">
        <f>'rockfish release'!A326</f>
        <v>SE</v>
      </c>
      <c r="B318">
        <f>'rockfish release'!B326</f>
        <v>2011</v>
      </c>
      <c r="C318" t="str">
        <f>'rockfish release'!C326</f>
        <v>SSEO</v>
      </c>
      <c r="D318">
        <f>'rockfish release'!D326</f>
        <v>781</v>
      </c>
      <c r="E318">
        <f>'YE release'!E327</f>
        <v>323</v>
      </c>
      <c r="F318">
        <f>IF([3]species_comp_Region1_forR!$H279&gt;49,[3]species_comp_Region1_forR!$AM279,[3]species_comp_Region1_forR!$AO279)</f>
        <v>0.93660531700000005</v>
      </c>
      <c r="G318">
        <f>IF([3]species_comp_Region1_forR!$H279&gt;49,[3]species_comp_Region1_forR!$AN279,[3]species_comp_Region1_forR!$AP279)</f>
        <v>1.21672E-4</v>
      </c>
      <c r="H318" s="13">
        <f t="shared" si="369"/>
        <v>302.52351739100004</v>
      </c>
      <c r="I318">
        <f t="shared" si="370"/>
        <v>12.693918088</v>
      </c>
      <c r="J318">
        <f t="shared" si="323"/>
        <v>3.5628525212250928</v>
      </c>
      <c r="K318" s="6">
        <f t="shared" si="324"/>
        <v>6.9831909416011815</v>
      </c>
      <c r="M318" s="2">
        <f>'rockfish release'!O326</f>
        <v>1415.472605893186</v>
      </c>
      <c r="N318">
        <f>'rockfish release'!P326</f>
        <v>1681921.937738688</v>
      </c>
      <c r="O318">
        <f>IF([3]species_comp_Region1_forR!$D301&gt;49,[3]species_comp_Region1_forR!$AI301,[3]species_comp_Region1_forR!$AK301)</f>
        <v>0.356164384</v>
      </c>
      <c r="P318">
        <f>IF([3]species_comp_Region1_forR!$D301&gt;49,[3]species_comp_Region1_forR!$AJ301,[3]species_comp_Region1_forR!$AL301)</f>
        <v>4.4963000000000002E-4</v>
      </c>
      <c r="Q318" s="13">
        <f t="shared" si="366"/>
        <v>504.14092874682137</v>
      </c>
      <c r="R318" s="14">
        <f t="shared" si="283"/>
        <v>215014.06311883376</v>
      </c>
      <c r="S318">
        <f t="shared" si="325"/>
        <v>463.69608917785121</v>
      </c>
      <c r="T318" s="6">
        <f t="shared" si="326"/>
        <v>908.8443347885883</v>
      </c>
      <c r="V318" s="13">
        <f t="shared" si="367"/>
        <v>806.66444613782141</v>
      </c>
      <c r="W318">
        <f t="shared" si="368"/>
        <v>215026.75703692177</v>
      </c>
      <c r="X318">
        <f t="shared" si="327"/>
        <v>463.70977673208677</v>
      </c>
      <c r="Y318" s="6">
        <f t="shared" si="328"/>
        <v>908.87116239489001</v>
      </c>
      <c r="Z318" s="14">
        <f t="shared" si="322"/>
        <v>0.57484841305731771</v>
      </c>
    </row>
    <row r="319" spans="1:26" x14ac:dyDescent="0.3">
      <c r="A319" t="str">
        <f>'rockfish release'!A327</f>
        <v>SE</v>
      </c>
      <c r="B319">
        <f>'rockfish release'!B327</f>
        <v>2012</v>
      </c>
      <c r="C319" t="str">
        <f>'rockfish release'!C327</f>
        <v>SSEO</v>
      </c>
      <c r="D319">
        <f>'rockfish release'!D327</f>
        <v>863</v>
      </c>
      <c r="E319">
        <f>'YE release'!E328</f>
        <v>245</v>
      </c>
      <c r="F319">
        <f>IF([3]species_comp_Region1_forR!$H280&gt;49,[3]species_comp_Region1_forR!$AM280,[3]species_comp_Region1_forR!$AO280)</f>
        <v>0.94803149600000003</v>
      </c>
      <c r="G319">
        <f>IF([3]species_comp_Region1_forR!$H280&gt;49,[3]species_comp_Region1_forR!$AN280,[3]species_comp_Region1_forR!$AP280)</f>
        <v>7.7700000000000005E-5</v>
      </c>
      <c r="H319" s="13">
        <f t="shared" si="369"/>
        <v>232.26771651999999</v>
      </c>
      <c r="I319">
        <f t="shared" si="370"/>
        <v>4.6639425000000001</v>
      </c>
      <c r="J319">
        <f t="shared" si="323"/>
        <v>2.1596162853618233</v>
      </c>
      <c r="K319" s="6">
        <f t="shared" si="324"/>
        <v>4.2328479193091733</v>
      </c>
      <c r="M319" s="2">
        <f>'rockfish release'!O327</f>
        <v>493.63653164946868</v>
      </c>
      <c r="N319">
        <f>'rockfish release'!P327</f>
        <v>195080.35783049298</v>
      </c>
      <c r="O319">
        <f>IF([3]species_comp_Region1_forR!$D302&gt;49,[3]species_comp_Region1_forR!$AI302,[3]species_comp_Region1_forR!$AK302)</f>
        <v>0.29084967299999998</v>
      </c>
      <c r="P319">
        <f>IF([3]species_comp_Region1_forR!$D302&gt;49,[3]species_comp_Region1_forR!$AJ302,[3]species_comp_Region1_forR!$AL302)</f>
        <v>3.37571E-4</v>
      </c>
      <c r="Q319" s="13">
        <f t="shared" si="366"/>
        <v>143.57402381110211</v>
      </c>
      <c r="R319" s="14">
        <f t="shared" si="283"/>
        <v>16650.648316755833</v>
      </c>
      <c r="S319">
        <f t="shared" si="325"/>
        <v>129.03739115758592</v>
      </c>
      <c r="T319" s="6">
        <f t="shared" si="326"/>
        <v>252.91328666886838</v>
      </c>
      <c r="V319" s="13">
        <f t="shared" si="367"/>
        <v>375.84174033110207</v>
      </c>
      <c r="W319">
        <f t="shared" si="368"/>
        <v>16655.312259255832</v>
      </c>
      <c r="X319">
        <f t="shared" si="327"/>
        <v>129.05546195049567</v>
      </c>
      <c r="Y319" s="6">
        <f t="shared" si="328"/>
        <v>252.9487054229715</v>
      </c>
      <c r="Z319" s="14">
        <f t="shared" si="322"/>
        <v>0.34337714016756837</v>
      </c>
    </row>
    <row r="320" spans="1:26" x14ac:dyDescent="0.3">
      <c r="A320" t="str">
        <f>'rockfish release'!A328</f>
        <v>SE</v>
      </c>
      <c r="B320">
        <f>'rockfish release'!B328</f>
        <v>2013</v>
      </c>
      <c r="C320" t="str">
        <f>'rockfish release'!C328</f>
        <v>SSEO</v>
      </c>
      <c r="D320">
        <f>'rockfish release'!D328</f>
        <v>1075</v>
      </c>
      <c r="E320">
        <f>'YE release'!E329</f>
        <v>327</v>
      </c>
      <c r="F320">
        <f>IF([3]species_comp_Region1_forR!$H281&gt;49,[3]species_comp_Region1_forR!$AM281,[3]species_comp_Region1_forR!$AO281)</f>
        <v>0.94444444400000005</v>
      </c>
      <c r="G320">
        <f>IF([3]species_comp_Region1_forR!$H281&gt;49,[3]species_comp_Region1_forR!$AN281,[3]species_comp_Region1_forR!$AP281)</f>
        <v>7.2999999999999999E-5</v>
      </c>
      <c r="H320" s="13">
        <f t="shared" si="369"/>
        <v>308.83333318800004</v>
      </c>
      <c r="I320">
        <f t="shared" si="370"/>
        <v>7.8058170000000002</v>
      </c>
      <c r="J320">
        <f t="shared" si="323"/>
        <v>2.7938892247188329</v>
      </c>
      <c r="K320" s="6">
        <f t="shared" si="324"/>
        <v>5.4760228804489124</v>
      </c>
      <c r="M320" s="2">
        <f>'rockfish release'!O328</f>
        <v>1483.4471455886369</v>
      </c>
      <c r="N320">
        <f>'rockfish release'!P328</f>
        <v>829827.47432759823</v>
      </c>
      <c r="O320">
        <f>IF([3]species_comp_Region1_forR!$D303&gt;49,[3]species_comp_Region1_forR!$AI303,[3]species_comp_Region1_forR!$AK303)</f>
        <v>0.29052631600000001</v>
      </c>
      <c r="P320">
        <f>IF([3]species_comp_Region1_forR!$D303&gt;49,[3]species_comp_Region1_forR!$AJ303,[3]species_comp_Region1_forR!$AL303)</f>
        <v>4.3485399999999998E-4</v>
      </c>
      <c r="Q320" s="13">
        <f t="shared" si="366"/>
        <v>430.98043418858231</v>
      </c>
      <c r="R320" s="14">
        <f t="shared" si="283"/>
        <v>71359.836537240131</v>
      </c>
      <c r="S320">
        <f t="shared" si="325"/>
        <v>267.13261975513234</v>
      </c>
      <c r="T320" s="6">
        <f t="shared" si="326"/>
        <v>523.57993472005933</v>
      </c>
      <c r="V320" s="13">
        <f t="shared" si="367"/>
        <v>739.81376737658229</v>
      </c>
      <c r="W320">
        <f t="shared" si="368"/>
        <v>71367.642354240132</v>
      </c>
      <c r="X320">
        <f t="shared" si="327"/>
        <v>267.14722973341895</v>
      </c>
      <c r="Y320" s="6">
        <f t="shared" si="328"/>
        <v>523.60857027750114</v>
      </c>
      <c r="Z320" s="14">
        <f t="shared" si="322"/>
        <v>0.36110064655965618</v>
      </c>
    </row>
    <row r="321" spans="1:26" x14ac:dyDescent="0.3">
      <c r="A321" t="str">
        <f>'rockfish release'!A329</f>
        <v>SE</v>
      </c>
      <c r="B321">
        <f>'rockfish release'!B329</f>
        <v>2014</v>
      </c>
      <c r="C321" t="str">
        <f>'rockfish release'!C329</f>
        <v>SSEO</v>
      </c>
      <c r="D321">
        <f>'rockfish release'!D329</f>
        <v>1870</v>
      </c>
      <c r="E321">
        <f>'YE release'!E330</f>
        <v>457</v>
      </c>
      <c r="F321">
        <f>IF([3]species_comp_Region1_forR!$H282&gt;49,[3]species_comp_Region1_forR!$AM282,[3]species_comp_Region1_forR!$AO282)</f>
        <v>0.95788442699999998</v>
      </c>
      <c r="G321">
        <f>IF([3]species_comp_Region1_forR!$H282&gt;49,[3]species_comp_Region1_forR!$AN282,[3]species_comp_Region1_forR!$AP282)</f>
        <v>3.96E-5</v>
      </c>
      <c r="H321" s="13">
        <f t="shared" si="369"/>
        <v>437.75318313899999</v>
      </c>
      <c r="I321">
        <f t="shared" si="370"/>
        <v>8.2704204000000008</v>
      </c>
      <c r="J321">
        <f t="shared" si="323"/>
        <v>2.8758338616825556</v>
      </c>
      <c r="K321" s="6">
        <f t="shared" si="324"/>
        <v>5.6366343688978091</v>
      </c>
      <c r="M321" s="2">
        <f>'rockfish release'!O329</f>
        <v>1194.4530800230282</v>
      </c>
      <c r="N321">
        <f>'rockfish release'!P329</f>
        <v>1200719.7854692191</v>
      </c>
      <c r="O321">
        <f>IF([3]species_comp_Region1_forR!$D304&gt;49,[3]species_comp_Region1_forR!$AI304,[3]species_comp_Region1_forR!$AK304)</f>
        <v>0.33171520999999998</v>
      </c>
      <c r="P321">
        <f>IF([3]species_comp_Region1_forR!$D304&gt;49,[3]species_comp_Region1_forR!$AJ304,[3]species_comp_Region1_forR!$AL304)</f>
        <v>3.5928700000000002E-4</v>
      </c>
      <c r="Q321" s="13">
        <f t="shared" si="366"/>
        <v>396.21825427498555</v>
      </c>
      <c r="R321" s="14">
        <f t="shared" si="283"/>
        <v>133065.18253176432</v>
      </c>
      <c r="S321">
        <f t="shared" si="325"/>
        <v>364.78100626508001</v>
      </c>
      <c r="T321" s="6">
        <f t="shared" si="326"/>
        <v>714.97077227955685</v>
      </c>
      <c r="V321" s="13">
        <f t="shared" si="367"/>
        <v>833.97143741398554</v>
      </c>
      <c r="W321">
        <f t="shared" si="368"/>
        <v>133073.45295216431</v>
      </c>
      <c r="X321">
        <f t="shared" si="327"/>
        <v>364.79234223344702</v>
      </c>
      <c r="Y321" s="6">
        <f t="shared" si="328"/>
        <v>714.99299077755609</v>
      </c>
      <c r="Z321" s="14">
        <f t="shared" si="322"/>
        <v>0.43741587045787894</v>
      </c>
    </row>
    <row r="322" spans="1:26" x14ac:dyDescent="0.3">
      <c r="A322" t="str">
        <f>'rockfish release'!A330</f>
        <v>SE</v>
      </c>
      <c r="B322">
        <f>'rockfish release'!B330</f>
        <v>2015</v>
      </c>
      <c r="C322" t="str">
        <f>'rockfish release'!C330</f>
        <v>SSEO</v>
      </c>
      <c r="D322">
        <f>'rockfish release'!D330</f>
        <v>1521</v>
      </c>
      <c r="E322">
        <f>'YE release'!E331</f>
        <v>409</v>
      </c>
      <c r="F322">
        <f>IF([3]species_comp_Region1_forR!$H283&gt;49,[3]species_comp_Region1_forR!$AM283,[3]species_comp_Region1_forR!$AO283)</f>
        <v>0.96391263100000002</v>
      </c>
      <c r="G322">
        <f>IF([3]species_comp_Region1_forR!$H283&gt;49,[3]species_comp_Region1_forR!$AN283,[3]species_comp_Region1_forR!$AP283)</f>
        <v>3.3099999999999998E-5</v>
      </c>
      <c r="H322" s="13">
        <f t="shared" si="369"/>
        <v>394.24026607899998</v>
      </c>
      <c r="I322">
        <f t="shared" si="370"/>
        <v>5.5370010999999995</v>
      </c>
      <c r="J322">
        <f t="shared" si="323"/>
        <v>2.353083317691917</v>
      </c>
      <c r="K322" s="6">
        <f t="shared" si="324"/>
        <v>4.6120433026761569</v>
      </c>
      <c r="M322" s="2">
        <f>'rockfish release'!O330</f>
        <v>2340.5297542043986</v>
      </c>
      <c r="N322">
        <f>'rockfish release'!P330</f>
        <v>4360864.0024804566</v>
      </c>
      <c r="O322">
        <f>IF([3]species_comp_Region1_forR!$D305&gt;49,[3]species_comp_Region1_forR!$AI305,[3]species_comp_Region1_forR!$AK305)</f>
        <v>0.31470588199999999</v>
      </c>
      <c r="P322">
        <f>IF([3]species_comp_Region1_forR!$D305&gt;49,[3]species_comp_Region1_forR!$AJ305,[3]species_comp_Region1_forR!$AL305)</f>
        <v>3.17623E-4</v>
      </c>
      <c r="Q322" s="13">
        <f t="shared" si="366"/>
        <v>736.57848064413849</v>
      </c>
      <c r="R322" s="14">
        <f t="shared" si="283"/>
        <v>435024.13922894723</v>
      </c>
      <c r="S322">
        <f t="shared" si="325"/>
        <v>659.56359756201471</v>
      </c>
      <c r="T322" s="6">
        <f t="shared" si="326"/>
        <v>1292.7446512215488</v>
      </c>
      <c r="V322" s="13">
        <f t="shared" si="367"/>
        <v>1130.8187467231385</v>
      </c>
      <c r="W322">
        <f t="shared" si="368"/>
        <v>435029.67623004725</v>
      </c>
      <c r="X322">
        <f t="shared" si="327"/>
        <v>659.56779502189704</v>
      </c>
      <c r="Y322" s="6">
        <f t="shared" si="328"/>
        <v>1292.7528782429181</v>
      </c>
      <c r="Z322" s="14">
        <f t="shared" si="322"/>
        <v>0.5832657063151615</v>
      </c>
    </row>
    <row r="323" spans="1:26" x14ac:dyDescent="0.3">
      <c r="A323" t="str">
        <f>'rockfish release'!A331</f>
        <v>SE</v>
      </c>
      <c r="B323">
        <f>'rockfish release'!B331</f>
        <v>2016</v>
      </c>
      <c r="C323" t="str">
        <f>'rockfish release'!C331</f>
        <v>SSEO</v>
      </c>
      <c r="D323">
        <f>'rockfish release'!D331</f>
        <v>1567</v>
      </c>
      <c r="E323">
        <f>'YE release'!E332</f>
        <v>639</v>
      </c>
      <c r="F323">
        <f>IF([3]species_comp_Region1_forR!$H284&gt;49,[3]species_comp_Region1_forR!$AM284,[3]species_comp_Region1_forR!$AO284)</f>
        <v>0.94742376399999995</v>
      </c>
      <c r="G323">
        <f>IF([3]species_comp_Region1_forR!$H284&gt;49,[3]species_comp_Region1_forR!$AN284,[3]species_comp_Region1_forR!$AP284)</f>
        <v>5.24E-5</v>
      </c>
      <c r="H323" s="13">
        <f t="shared" si="369"/>
        <v>605.40378519599994</v>
      </c>
      <c r="I323">
        <f t="shared" si="370"/>
        <v>21.396020400000001</v>
      </c>
      <c r="J323">
        <f t="shared" si="323"/>
        <v>4.625583249710246</v>
      </c>
      <c r="K323" s="6">
        <f t="shared" si="324"/>
        <v>9.0661431694320829</v>
      </c>
      <c r="M323" s="2">
        <f>'rockfish release'!O331</f>
        <v>676.75613079019104</v>
      </c>
      <c r="N323">
        <f>'rockfish release'!P331</f>
        <v>858832.40593622939</v>
      </c>
      <c r="O323">
        <f>IF([3]species_comp_Region1_forR!$D306&gt;49,[3]species_comp_Region1_forR!$AI306,[3]species_comp_Region1_forR!$AK306)</f>
        <v>0.35911602199999998</v>
      </c>
      <c r="P323">
        <f>IF([3]species_comp_Region1_forR!$D306&gt;49,[3]species_comp_Region1_forR!$AJ306,[3]species_comp_Region1_forR!$AL306)</f>
        <v>6.3753900000000001E-4</v>
      </c>
      <c r="Q323" s="13">
        <f t="shared" si="366"/>
        <v>243.03396955348512</v>
      </c>
      <c r="R323" s="14">
        <f t="shared" si="283"/>
        <v>111598.2661586543</v>
      </c>
      <c r="S323">
        <f t="shared" si="325"/>
        <v>334.06326670056723</v>
      </c>
      <c r="T323" s="6">
        <f t="shared" si="326"/>
        <v>654.76400273311174</v>
      </c>
      <c r="V323" s="13">
        <f t="shared" si="367"/>
        <v>848.43775474948507</v>
      </c>
      <c r="W323">
        <f t="shared" si="368"/>
        <v>111619.6621790543</v>
      </c>
      <c r="X323">
        <f t="shared" si="327"/>
        <v>334.09528907043017</v>
      </c>
      <c r="Y323" s="6">
        <f t="shared" si="328"/>
        <v>654.82676657804313</v>
      </c>
      <c r="Z323" s="14">
        <f t="shared" si="322"/>
        <v>0.39377701805488041</v>
      </c>
    </row>
    <row r="324" spans="1:26" x14ac:dyDescent="0.3">
      <c r="A324" t="str">
        <f>'rockfish release'!A332</f>
        <v>SE</v>
      </c>
      <c r="B324">
        <f>'rockfish release'!B332</f>
        <v>2017</v>
      </c>
      <c r="C324" t="str">
        <f>'rockfish release'!C332</f>
        <v>SSEO</v>
      </c>
      <c r="D324">
        <f>'rockfish release'!D332</f>
        <v>1717</v>
      </c>
      <c r="E324">
        <f>'YE release'!E333</f>
        <v>1007</v>
      </c>
      <c r="F324">
        <f>IF([3]species_comp_Region1_forR!$H285&gt;49,[3]species_comp_Region1_forR!$AM285,[3]species_comp_Region1_forR!$AO285)</f>
        <v>0.89492753599999997</v>
      </c>
      <c r="G324">
        <f>IF([3]species_comp_Region1_forR!$H285&gt;49,[3]species_comp_Region1_forR!$AN285,[3]species_comp_Region1_forR!$AP285)</f>
        <v>1.1370300000000001E-4</v>
      </c>
      <c r="H324" s="13">
        <f t="shared" si="369"/>
        <v>901.19202875199994</v>
      </c>
      <c r="I324">
        <f t="shared" si="370"/>
        <v>115.30041344700001</v>
      </c>
      <c r="J324">
        <f t="shared" si="323"/>
        <v>10.737803008390497</v>
      </c>
      <c r="K324" s="6">
        <f t="shared" si="324"/>
        <v>21.046093896445374</v>
      </c>
      <c r="M324" s="2">
        <f>'rockfish release'!O332</f>
        <v>1076.4645161290318</v>
      </c>
      <c r="N324">
        <f>'rockfish release'!P332</f>
        <v>2380506.427255095</v>
      </c>
      <c r="O324">
        <f>IF([3]species_comp_Region1_forR!$D307&gt;49,[3]species_comp_Region1_forR!$AI307,[3]species_comp_Region1_forR!$AK307)</f>
        <v>0.27027026999999998</v>
      </c>
      <c r="P324">
        <f>IF([3]species_comp_Region1_forR!$D307&gt;49,[3]species_comp_Region1_forR!$AJ307,[3]species_comp_Region1_forR!$AL307)</f>
        <v>5.3448299999999999E-4</v>
      </c>
      <c r="Q324" s="13">
        <f t="shared" si="366"/>
        <v>290.93635541961277</v>
      </c>
      <c r="R324" s="14">
        <f t="shared" si="283"/>
        <v>175778.20355978844</v>
      </c>
      <c r="S324">
        <f t="shared" si="325"/>
        <v>419.25911267352132</v>
      </c>
      <c r="T324" s="6">
        <f t="shared" si="326"/>
        <v>821.74786084010179</v>
      </c>
      <c r="V324" s="13">
        <f t="shared" si="367"/>
        <v>1192.1283841716127</v>
      </c>
      <c r="W324">
        <f t="shared" si="368"/>
        <v>175893.50397323543</v>
      </c>
      <c r="X324">
        <f t="shared" si="327"/>
        <v>419.39659509017883</v>
      </c>
      <c r="Y324" s="6">
        <f t="shared" si="328"/>
        <v>822.01732637675047</v>
      </c>
      <c r="Z324" s="14">
        <f t="shared" si="322"/>
        <v>0.35180489002584192</v>
      </c>
    </row>
    <row r="325" spans="1:26" x14ac:dyDescent="0.3">
      <c r="A325" t="str">
        <f>'rockfish release'!A333</f>
        <v>SE</v>
      </c>
      <c r="B325">
        <f>'rockfish release'!B333</f>
        <v>2018</v>
      </c>
      <c r="C325" t="str">
        <f>'rockfish release'!C333</f>
        <v>SSEO</v>
      </c>
      <c r="D325">
        <f>'rockfish release'!D333</f>
        <v>2540</v>
      </c>
      <c r="E325">
        <f>'YE release'!E334</f>
        <v>1454</v>
      </c>
      <c r="F325">
        <f>IF([3]species_comp_Region1_forR!$H286&gt;49,[3]species_comp_Region1_forR!$AM286,[3]species_comp_Region1_forR!$AO286)</f>
        <v>0.86350974899999999</v>
      </c>
      <c r="G325">
        <f>IF([3]species_comp_Region1_forR!$H286&gt;49,[3]species_comp_Region1_forR!$AN286,[3]species_comp_Region1_forR!$AP286)</f>
        <v>1.6437999999999999E-4</v>
      </c>
      <c r="H325" s="13">
        <f t="shared" si="369"/>
        <v>1255.543175046</v>
      </c>
      <c r="I325">
        <f t="shared" si="370"/>
        <v>347.51838807999997</v>
      </c>
      <c r="J325">
        <f t="shared" si="323"/>
        <v>18.641845082501892</v>
      </c>
      <c r="K325" s="6">
        <f t="shared" si="324"/>
        <v>36.538016361703704</v>
      </c>
      <c r="M325" s="2">
        <f>'rockfish release'!O333</f>
        <v>4677.8525932666062</v>
      </c>
      <c r="N325">
        <f>'rockfish release'!P333</f>
        <v>13242366.424017221</v>
      </c>
      <c r="O325">
        <f>IF([3]species_comp_Region1_forR!$D308&gt;49,[3]species_comp_Region1_forR!$AI308,[3]species_comp_Region1_forR!$AK308)</f>
        <v>0.24175824200000001</v>
      </c>
      <c r="P325">
        <f>IF([3]species_comp_Region1_forR!$D308&gt;49,[3]species_comp_Region1_forR!$AJ308,[3]species_comp_Region1_forR!$AL308)</f>
        <v>2.8822500000000003E-4</v>
      </c>
      <c r="Q325" s="13">
        <f>M325*O325</f>
        <v>1130.9094192832758</v>
      </c>
      <c r="R325" s="14">
        <f t="shared" si="283"/>
        <v>784101.02877704636</v>
      </c>
      <c r="S325">
        <f t="shared" si="325"/>
        <v>885.49479319589807</v>
      </c>
      <c r="T325" s="6">
        <f t="shared" si="326"/>
        <v>1735.5697946639602</v>
      </c>
      <c r="V325" s="13">
        <f t="shared" si="367"/>
        <v>2386.4525943292756</v>
      </c>
      <c r="W325">
        <f t="shared" si="368"/>
        <v>784448.54716512631</v>
      </c>
      <c r="X325">
        <f t="shared" si="327"/>
        <v>885.6909998216795</v>
      </c>
      <c r="Y325" s="6">
        <f t="shared" si="328"/>
        <v>1735.9543596504918</v>
      </c>
      <c r="Z325" s="14">
        <f t="shared" si="322"/>
        <v>0.37113286973572057</v>
      </c>
    </row>
    <row r="326" spans="1:26" x14ac:dyDescent="0.3">
      <c r="A326" t="str">
        <f>'rockfish release'!A334</f>
        <v>SE</v>
      </c>
      <c r="B326">
        <f>'rockfish release'!B334</f>
        <v>2019</v>
      </c>
      <c r="C326" t="str">
        <f>'rockfish release'!C334</f>
        <v>SSEO</v>
      </c>
      <c r="D326">
        <f>'rockfish release'!D334</f>
        <v>1758</v>
      </c>
      <c r="E326">
        <f>'YE release'!E335</f>
        <v>939</v>
      </c>
      <c r="F326">
        <v>0.94855305466237938</v>
      </c>
      <c r="G326">
        <v>7.8583183821334134E-5</v>
      </c>
      <c r="H326" s="13">
        <f t="shared" ref="H326:H327" si="371">E326*F326</f>
        <v>890.69131832797427</v>
      </c>
      <c r="I326">
        <f t="shared" ref="I326:I327" si="372">(E326^2)*G326</f>
        <v>69.288443422130555</v>
      </c>
      <c r="K326" s="6"/>
      <c r="M326" s="2">
        <f>'rockfish release'!O334</f>
        <v>915.83646861612988</v>
      </c>
      <c r="N326">
        <f>'rockfish release'!P334</f>
        <v>563570.7388226398</v>
      </c>
      <c r="O326">
        <v>0.36546184738955823</v>
      </c>
      <c r="P326">
        <v>4.6659856235848994E-4</v>
      </c>
      <c r="Q326" s="13">
        <f t="shared" ref="Q326:Q327" si="373">M326*O326</f>
        <v>334.70328772718</v>
      </c>
      <c r="R326" s="14">
        <f t="shared" si="283"/>
        <v>75926.162817718636</v>
      </c>
      <c r="S326">
        <f t="shared" ref="S326:S327" si="374">SQRT(R326)</f>
        <v>275.54702469400507</v>
      </c>
      <c r="T326" s="6">
        <f t="shared" ref="T326:T327" si="375">(1.96*S326)</f>
        <v>540.07216840024989</v>
      </c>
      <c r="V326" s="13">
        <f t="shared" ref="V326:V327" si="376">Q326+H326</f>
        <v>1225.3946060551543</v>
      </c>
      <c r="W326">
        <f t="shared" ref="W326:W327" si="377">R326+I326</f>
        <v>75995.45126114077</v>
      </c>
      <c r="X326">
        <f t="shared" ref="X326:X327" si="378">SQRT(W326)</f>
        <v>275.67272491333046</v>
      </c>
      <c r="Y326" s="6">
        <f t="shared" ref="Y326:Y327" si="379">(1.96*X326)</f>
        <v>540.31854083012763</v>
      </c>
      <c r="Z326" s="14">
        <f t="shared" si="322"/>
        <v>0.22496649124381946</v>
      </c>
    </row>
    <row r="327" spans="1:26" x14ac:dyDescent="0.3">
      <c r="A327" t="str">
        <f>'rockfish release'!A335</f>
        <v>SE</v>
      </c>
      <c r="B327">
        <f>'rockfish release'!B335</f>
        <v>2020</v>
      </c>
      <c r="C327" t="str">
        <f>'rockfish release'!C335</f>
        <v>SSEO</v>
      </c>
      <c r="D327">
        <f>'rockfish release'!D335</f>
        <v>998</v>
      </c>
      <c r="E327">
        <f>'YE release'!E336</f>
        <v>684</v>
      </c>
      <c r="F327" s="50">
        <v>0.94453026812896601</v>
      </c>
      <c r="G327" s="50">
        <v>9.17615064559204E-4</v>
      </c>
      <c r="H327" s="13">
        <f t="shared" si="371"/>
        <v>646.05870340021272</v>
      </c>
      <c r="I327">
        <f t="shared" si="372"/>
        <v>429.31171364441093</v>
      </c>
      <c r="J327">
        <f t="shared" ref="J327" si="380">SQRT(I327)</f>
        <v>20.719838649092104</v>
      </c>
      <c r="K327" s="6">
        <f t="shared" ref="K327" si="381">(1.96*J327)</f>
        <v>40.610883752220523</v>
      </c>
      <c r="M327" s="2">
        <f>'rockfish release'!O335</f>
        <v>1799.4390962671905</v>
      </c>
      <c r="N327">
        <f>'rockfish release'!P335</f>
        <v>2655235.7622625218</v>
      </c>
      <c r="O327" s="50">
        <v>0.33750976939867799</v>
      </c>
      <c r="P327" s="50">
        <v>4.4861759281358696E-3</v>
      </c>
      <c r="Q327" s="13">
        <f t="shared" si="373"/>
        <v>607.32827442810503</v>
      </c>
      <c r="R327" s="14">
        <f t="shared" si="283"/>
        <v>328903.46578952763</v>
      </c>
      <c r="S327">
        <f t="shared" si="374"/>
        <v>573.50105997245339</v>
      </c>
      <c r="T327" s="6">
        <f t="shared" si="375"/>
        <v>1124.0620775460086</v>
      </c>
      <c r="V327" s="13">
        <f t="shared" si="376"/>
        <v>1253.3869778283179</v>
      </c>
      <c r="W327">
        <f t="shared" si="377"/>
        <v>329332.77750317205</v>
      </c>
      <c r="X327">
        <f t="shared" si="378"/>
        <v>573.8752281665171</v>
      </c>
      <c r="Y327" s="6">
        <f t="shared" si="379"/>
        <v>1124.7954472063734</v>
      </c>
      <c r="Z327" s="14">
        <f t="shared" ref="Z327" si="382">X327/V327</f>
        <v>0.45785957435176372</v>
      </c>
    </row>
    <row r="328" spans="1:26" x14ac:dyDescent="0.3">
      <c r="A328" t="str">
        <f>'rockfish release'!A336</f>
        <v>SE</v>
      </c>
      <c r="B328">
        <f>'rockfish release'!B336</f>
        <v>2021</v>
      </c>
      <c r="C328" t="str">
        <f>'rockfish release'!C336</f>
        <v>SSEO</v>
      </c>
      <c r="D328">
        <f>'rockfish release'!D336</f>
        <v>1758</v>
      </c>
      <c r="E328">
        <f>'YE release'!E337</f>
        <v>1208</v>
      </c>
      <c r="F328" s="50">
        <v>0.94453026812896601</v>
      </c>
      <c r="G328" s="50">
        <v>9.17615064559204E-4</v>
      </c>
      <c r="H328" s="13">
        <f t="shared" ref="H328" si="383">E328*F328</f>
        <v>1140.9925638997909</v>
      </c>
      <c r="I328">
        <f t="shared" ref="I328" si="384">(E328^2)*G328</f>
        <v>1339.0426295689222</v>
      </c>
      <c r="J328">
        <f t="shared" ref="J328" si="385">SQRT(I328)</f>
        <v>36.592931415355643</v>
      </c>
      <c r="K328" s="6">
        <f t="shared" ref="K328" si="386">(1.96*J328)</f>
        <v>71.722145574097055</v>
      </c>
      <c r="M328" s="2">
        <f>'rockfish release'!O336</f>
        <v>1441.0195263813875</v>
      </c>
      <c r="N328">
        <f>'rockfish release'!P336</f>
        <v>1868355.4654755036</v>
      </c>
      <c r="O328" s="50">
        <v>0.33750976939867799</v>
      </c>
      <c r="P328" s="50">
        <v>4.4861759281358696E-3</v>
      </c>
      <c r="Q328" s="13">
        <f t="shared" ref="Q328" si="387">M328*O328</f>
        <v>486.35816804797429</v>
      </c>
      <c r="R328" s="14">
        <f t="shared" si="283"/>
        <v>230527.16834974126</v>
      </c>
      <c r="S328">
        <f t="shared" ref="S328" si="388">SQRT(R328)</f>
        <v>480.13244875736245</v>
      </c>
      <c r="T328" s="6">
        <f t="shared" ref="T328" si="389">(1.96*S328)</f>
        <v>941.05959956443041</v>
      </c>
      <c r="V328" s="13">
        <f t="shared" ref="V328" si="390">Q328+H328</f>
        <v>1627.3507319477651</v>
      </c>
      <c r="W328">
        <f t="shared" ref="W328" si="391">R328+I328</f>
        <v>231866.21097931018</v>
      </c>
      <c r="X328">
        <f t="shared" ref="X328" si="392">SQRT(W328)</f>
        <v>481.52488095560562</v>
      </c>
      <c r="Y328" s="6">
        <f t="shared" ref="Y328" si="393">(1.96*X328)</f>
        <v>943.78876667298698</v>
      </c>
      <c r="Z328" s="14">
        <f t="shared" ref="Z328" si="394">X328/V328</f>
        <v>0.2958949607496546</v>
      </c>
    </row>
    <row r="329" spans="1:26" x14ac:dyDescent="0.3">
      <c r="A329" t="str">
        <f>'rockfish release'!A337</f>
        <v>SE</v>
      </c>
      <c r="B329">
        <f>'rockfish release'!B337</f>
        <v>2022</v>
      </c>
      <c r="C329" t="str">
        <f>'rockfish release'!C337</f>
        <v>SSEO</v>
      </c>
      <c r="D329">
        <f>'rockfish release'!D337</f>
        <v>1506</v>
      </c>
      <c r="E329">
        <f>'YE release'!E338</f>
        <v>1130</v>
      </c>
      <c r="F329" s="50">
        <v>0.94453026812896601</v>
      </c>
      <c r="G329" s="50">
        <v>9.17615064559204E-4</v>
      </c>
      <c r="H329" s="13">
        <f t="shared" ref="H329" si="395">E329*F329</f>
        <v>1067.3192029857316</v>
      </c>
      <c r="I329">
        <f t="shared" ref="I329" si="396">(E329^2)*G329</f>
        <v>1171.7026759356477</v>
      </c>
      <c r="K329" s="6"/>
      <c r="M329" s="2">
        <f>'rockfish release'!O337</f>
        <v>1014.2448979591836</v>
      </c>
      <c r="N329">
        <f>'rockfish release'!P337</f>
        <v>942081.61866361462</v>
      </c>
      <c r="O329" s="50">
        <v>0.33750976939867799</v>
      </c>
      <c r="P329" s="50">
        <v>4.4861759281358696E-3</v>
      </c>
      <c r="Q329" s="13">
        <f t="shared" ref="Q329" si="397">M329*O329</f>
        <v>342.31756162398977</v>
      </c>
      <c r="R329" s="14">
        <f t="shared" si="283"/>
        <v>116156.43724284657</v>
      </c>
      <c r="S329">
        <f t="shared" ref="S329" si="398">SQRT(R329)</f>
        <v>340.81730772196204</v>
      </c>
      <c r="T329" s="6"/>
      <c r="V329" s="13">
        <f t="shared" ref="V329" si="399">Q329+H329</f>
        <v>1409.6367646097215</v>
      </c>
      <c r="W329">
        <f t="shared" ref="W329" si="400">R329+I329</f>
        <v>117328.13991878222</v>
      </c>
      <c r="X329">
        <f t="shared" ref="X329" si="401">SQRT(W329)</f>
        <v>342.53195459516218</v>
      </c>
      <c r="Y329" s="6">
        <f t="shared" ref="Y329" si="402">(1.96*X329)</f>
        <v>671.36263100651786</v>
      </c>
      <c r="Z329" s="14">
        <f t="shared" ref="Z329" si="403">X329/V329</f>
        <v>0.24299306260644893</v>
      </c>
    </row>
    <row r="330" spans="1:26" x14ac:dyDescent="0.3">
      <c r="A330" t="str">
        <f>'rockfish release'!A338</f>
        <v>SE</v>
      </c>
      <c r="B330">
        <f>'rockfish release'!B338</f>
        <v>1999</v>
      </c>
      <c r="C330" t="str">
        <f>'rockfish release'!C338</f>
        <v>EWYKT</v>
      </c>
      <c r="D330">
        <f>'rockfish release'!D338</f>
        <v>195</v>
      </c>
      <c r="E330">
        <f>'YE release'!E339</f>
        <v>8</v>
      </c>
      <c r="F330" s="29">
        <v>0.98821147200000004</v>
      </c>
      <c r="G330" s="29">
        <v>5.1523900000000002E-4</v>
      </c>
      <c r="H330" s="13">
        <f t="shared" ref="H330:H336" si="404">E330*F330</f>
        <v>7.9056917760000003</v>
      </c>
      <c r="I330">
        <f t="shared" ref="I330:I336" si="405">(E330^2)*G330</f>
        <v>3.2975296000000001E-2</v>
      </c>
      <c r="J330">
        <f t="shared" si="323"/>
        <v>0.1815910129934849</v>
      </c>
      <c r="K330" s="6">
        <f t="shared" si="324"/>
        <v>0.35591838546723042</v>
      </c>
      <c r="M330" s="2">
        <f>'rockfish release'!O338</f>
        <v>132.91363909694945</v>
      </c>
      <c r="N330">
        <f>'rockfish release'!P338</f>
        <v>32040.415270468704</v>
      </c>
      <c r="O330" s="29">
        <v>0.12334055100000001</v>
      </c>
      <c r="P330" s="29">
        <v>4.0210979999999999E-3</v>
      </c>
      <c r="Q330" s="13">
        <f t="shared" ref="Q330:Q348" si="406">M330*O330</f>
        <v>16.393641481632887</v>
      </c>
      <c r="R330" s="14">
        <f t="shared" si="283"/>
        <v>687.30187140822738</v>
      </c>
      <c r="S330">
        <f t="shared" si="325"/>
        <v>26.216442768007781</v>
      </c>
      <c r="T330" s="6">
        <f t="shared" si="326"/>
        <v>51.384227825295248</v>
      </c>
      <c r="V330" s="13">
        <f t="shared" ref="V330:V349" si="407">Q330+H330</f>
        <v>24.299333257632888</v>
      </c>
      <c r="W330">
        <f t="shared" ref="W330:W349" si="408">R330+I330</f>
        <v>687.3348467042274</v>
      </c>
      <c r="X330">
        <f t="shared" si="327"/>
        <v>26.217071665314329</v>
      </c>
      <c r="Y330" s="6">
        <f t="shared" si="328"/>
        <v>51.385460464016084</v>
      </c>
      <c r="Z330" s="14">
        <f t="shared" si="322"/>
        <v>1.0789214414794299</v>
      </c>
    </row>
    <row r="331" spans="1:26" x14ac:dyDescent="0.3">
      <c r="A331" t="str">
        <f>'rockfish release'!A339</f>
        <v>SE</v>
      </c>
      <c r="B331">
        <f>'rockfish release'!B339</f>
        <v>2000</v>
      </c>
      <c r="C331" t="str">
        <f>'rockfish release'!C339</f>
        <v>EWYKT</v>
      </c>
      <c r="D331">
        <f>'rockfish release'!D339</f>
        <v>361</v>
      </c>
      <c r="E331">
        <f>'YE release'!E340</f>
        <v>22</v>
      </c>
      <c r="F331" s="29">
        <v>0.98821147200000004</v>
      </c>
      <c r="G331" s="29">
        <v>5.1523900000000002E-4</v>
      </c>
      <c r="H331" s="13">
        <f t="shared" si="404"/>
        <v>21.740652384000001</v>
      </c>
      <c r="I331">
        <f t="shared" si="405"/>
        <v>0.24937567600000002</v>
      </c>
      <c r="J331">
        <f t="shared" si="323"/>
        <v>0.49937528573208351</v>
      </c>
      <c r="K331" s="6">
        <f t="shared" si="324"/>
        <v>0.97877556003488364</v>
      </c>
      <c r="M331" s="2">
        <f>'rockfish release'!O339</f>
        <v>246.06063443076289</v>
      </c>
      <c r="N331">
        <f>'rockfish release'!P339</f>
        <v>109810.36051184093</v>
      </c>
      <c r="O331" s="29">
        <v>0.12334055100000001</v>
      </c>
      <c r="P331" s="29">
        <v>4.0210979999999999E-3</v>
      </c>
      <c r="Q331" s="13">
        <f t="shared" si="406"/>
        <v>30.349254230099866</v>
      </c>
      <c r="R331" s="14">
        <f t="shared" si="283"/>
        <v>2355.5520626901139</v>
      </c>
      <c r="S331">
        <f t="shared" si="325"/>
        <v>48.534029944875932</v>
      </c>
      <c r="T331" s="6">
        <f t="shared" si="326"/>
        <v>95.126698691956832</v>
      </c>
      <c r="V331" s="13">
        <f t="shared" si="407"/>
        <v>52.089906614099867</v>
      </c>
      <c r="W331">
        <f t="shared" si="408"/>
        <v>2355.8014383661139</v>
      </c>
      <c r="X331">
        <f t="shared" si="327"/>
        <v>48.536598957550723</v>
      </c>
      <c r="Y331" s="6">
        <f t="shared" si="328"/>
        <v>95.131733956799408</v>
      </c>
      <c r="Z331" s="14">
        <f t="shared" si="322"/>
        <v>0.93178510219123101</v>
      </c>
    </row>
    <row r="332" spans="1:26" x14ac:dyDescent="0.3">
      <c r="A332" t="str">
        <f>'rockfish release'!A340</f>
        <v>SE</v>
      </c>
      <c r="B332">
        <f>'rockfish release'!B340</f>
        <v>2001</v>
      </c>
      <c r="C332" t="str">
        <f>'rockfish release'!C340</f>
        <v>EWYKT</v>
      </c>
      <c r="D332">
        <f>'rockfish release'!D340</f>
        <v>631</v>
      </c>
      <c r="E332">
        <f>'YE release'!E341</f>
        <v>53</v>
      </c>
      <c r="F332" s="29">
        <v>0.98821147200000004</v>
      </c>
      <c r="G332" s="29">
        <v>5.1523900000000002E-4</v>
      </c>
      <c r="H332" s="13">
        <f t="shared" si="404"/>
        <v>52.375208016000002</v>
      </c>
      <c r="I332">
        <f t="shared" si="405"/>
        <v>1.4473063510000002</v>
      </c>
      <c r="J332">
        <f t="shared" si="323"/>
        <v>1.2030404610818375</v>
      </c>
      <c r="K332" s="6">
        <f t="shared" si="324"/>
        <v>2.3579593037204014</v>
      </c>
      <c r="M332" s="2">
        <f>'rockfish release'!O340</f>
        <v>430.09490394961608</v>
      </c>
      <c r="N332">
        <f>'rockfish release'!P340</f>
        <v>335496.22049980506</v>
      </c>
      <c r="O332" s="29">
        <v>0.12334055100000001</v>
      </c>
      <c r="P332" s="29">
        <v>4.0210979999999999E-3</v>
      </c>
      <c r="Q332" s="13">
        <f t="shared" si="406"/>
        <v>53.048142435437725</v>
      </c>
      <c r="R332" s="14">
        <f t="shared" si="283"/>
        <v>7196.7600373904315</v>
      </c>
      <c r="S332">
        <f t="shared" si="325"/>
        <v>84.833719931348242</v>
      </c>
      <c r="T332" s="6">
        <f t="shared" si="326"/>
        <v>166.27409106544255</v>
      </c>
      <c r="V332" s="13">
        <f t="shared" si="407"/>
        <v>105.42335045143773</v>
      </c>
      <c r="W332">
        <f t="shared" si="408"/>
        <v>7198.2073437414319</v>
      </c>
      <c r="X332">
        <f t="shared" si="327"/>
        <v>84.842249756482957</v>
      </c>
      <c r="Y332" s="6">
        <f t="shared" si="328"/>
        <v>166.29080952270658</v>
      </c>
      <c r="Z332" s="14">
        <f t="shared" si="322"/>
        <v>0.80477664002496996</v>
      </c>
    </row>
    <row r="333" spans="1:26" x14ac:dyDescent="0.3">
      <c r="A333" t="str">
        <f>'rockfish release'!A341</f>
        <v>SE</v>
      </c>
      <c r="B333">
        <f>'rockfish release'!B341</f>
        <v>2002</v>
      </c>
      <c r="C333" t="str">
        <f>'rockfish release'!C341</f>
        <v>EWYKT</v>
      </c>
      <c r="D333">
        <f>'rockfish release'!D341</f>
        <v>810</v>
      </c>
      <c r="E333">
        <f>'YE release'!E342</f>
        <v>41</v>
      </c>
      <c r="F333" s="29">
        <v>0.98821147200000004</v>
      </c>
      <c r="G333" s="29">
        <v>5.1523900000000002E-4</v>
      </c>
      <c r="H333" s="13">
        <f t="shared" si="404"/>
        <v>40.516670351999998</v>
      </c>
      <c r="I333">
        <f t="shared" si="405"/>
        <v>0.86611675900000007</v>
      </c>
      <c r="J333">
        <f t="shared" si="323"/>
        <v>0.93065394159161008</v>
      </c>
      <c r="K333" s="6">
        <f t="shared" si="324"/>
        <v>1.8240817255195558</v>
      </c>
      <c r="M333" s="2">
        <f>'rockfish release'!O341</f>
        <v>552.10280855655947</v>
      </c>
      <c r="N333">
        <f>'rockfish release'!P341</f>
        <v>552839.35460761387</v>
      </c>
      <c r="O333" s="29">
        <v>0.12334055100000001</v>
      </c>
      <c r="P333" s="29">
        <v>4.0210979999999999E-3</v>
      </c>
      <c r="Q333" s="13">
        <f t="shared" si="406"/>
        <v>68.09666461601357</v>
      </c>
      <c r="R333" s="14">
        <f t="shared" si="283"/>
        <v>11859.007438025983</v>
      </c>
      <c r="S333">
        <f t="shared" si="325"/>
        <v>108.89906995941693</v>
      </c>
      <c r="T333" s="6">
        <f t="shared" si="326"/>
        <v>213.44217712045719</v>
      </c>
      <c r="V333" s="13">
        <f t="shared" si="407"/>
        <v>108.61333496801356</v>
      </c>
      <c r="W333">
        <f t="shared" si="408"/>
        <v>11859.873554784983</v>
      </c>
      <c r="X333">
        <f t="shared" si="327"/>
        <v>108.90304658174161</v>
      </c>
      <c r="Y333" s="6">
        <f t="shared" si="328"/>
        <v>213.44997130021355</v>
      </c>
      <c r="Z333" s="14">
        <f t="shared" si="322"/>
        <v>1.0026673668920429</v>
      </c>
    </row>
    <row r="334" spans="1:26" x14ac:dyDescent="0.3">
      <c r="A334" t="str">
        <f>'rockfish release'!A342</f>
        <v>SE</v>
      </c>
      <c r="B334">
        <f>'rockfish release'!B342</f>
        <v>2003</v>
      </c>
      <c r="C334" t="str">
        <f>'rockfish release'!C342</f>
        <v>EWYKT</v>
      </c>
      <c r="D334">
        <f>'rockfish release'!D342</f>
        <v>789</v>
      </c>
      <c r="E334">
        <f>'YE release'!E343</f>
        <v>136</v>
      </c>
      <c r="F334" s="29">
        <v>0.98821147200000004</v>
      </c>
      <c r="G334" s="29">
        <v>5.1523900000000002E-4</v>
      </c>
      <c r="H334" s="13">
        <f t="shared" si="404"/>
        <v>134.39676019200002</v>
      </c>
      <c r="I334">
        <f t="shared" si="405"/>
        <v>9.5298605439999999</v>
      </c>
      <c r="J334">
        <f t="shared" si="323"/>
        <v>3.087047220889243</v>
      </c>
      <c r="K334" s="6">
        <f t="shared" si="324"/>
        <v>6.0506125529429164</v>
      </c>
      <c r="M334" s="2">
        <f>'rockfish release'!O342</f>
        <v>537.78903203842628</v>
      </c>
      <c r="N334">
        <f>'rockfish release'!P342</f>
        <v>524545.20327646146</v>
      </c>
      <c r="O334" s="29">
        <v>0.12334055100000001</v>
      </c>
      <c r="P334" s="29">
        <v>4.0210979999999999E-3</v>
      </c>
      <c r="Q334" s="13">
        <f t="shared" si="406"/>
        <v>66.33119553337616</v>
      </c>
      <c r="R334" s="14">
        <f t="shared" si="283"/>
        <v>11252.067016197792</v>
      </c>
      <c r="S334">
        <f t="shared" si="325"/>
        <v>106.07576073824686</v>
      </c>
      <c r="T334" s="6">
        <f t="shared" si="326"/>
        <v>207.90849104696383</v>
      </c>
      <c r="V334" s="13">
        <f t="shared" si="407"/>
        <v>200.72795572537618</v>
      </c>
      <c r="W334">
        <f t="shared" si="408"/>
        <v>11261.596876741793</v>
      </c>
      <c r="X334">
        <f t="shared" si="327"/>
        <v>106.12067129801711</v>
      </c>
      <c r="Y334" s="6">
        <f t="shared" si="328"/>
        <v>207.99651574411354</v>
      </c>
      <c r="Z334" s="14">
        <f t="shared" si="322"/>
        <v>0.52867908166815081</v>
      </c>
    </row>
    <row r="335" spans="1:26" x14ac:dyDescent="0.3">
      <c r="A335" t="str">
        <f>'rockfish release'!A343</f>
        <v>SE</v>
      </c>
      <c r="B335">
        <f>'rockfish release'!B343</f>
        <v>2004</v>
      </c>
      <c r="C335" t="str">
        <f>'rockfish release'!C343</f>
        <v>EWYKT</v>
      </c>
      <c r="D335">
        <f>'rockfish release'!D343</f>
        <v>769</v>
      </c>
      <c r="E335">
        <f>'YE release'!E344</f>
        <v>63</v>
      </c>
      <c r="F335" s="29">
        <v>0.98821147200000004</v>
      </c>
      <c r="G335" s="29">
        <v>5.1523900000000002E-4</v>
      </c>
      <c r="H335" s="13">
        <f t="shared" si="404"/>
        <v>62.257322735999999</v>
      </c>
      <c r="I335">
        <f t="shared" si="405"/>
        <v>2.0449835910000003</v>
      </c>
      <c r="J335">
        <f t="shared" si="323"/>
        <v>1.4300292273236936</v>
      </c>
      <c r="K335" s="6">
        <f t="shared" si="324"/>
        <v>2.8028572855544396</v>
      </c>
      <c r="M335" s="2">
        <f>'rockfish release'!O343</f>
        <v>524.15686392591874</v>
      </c>
      <c r="N335">
        <f>'rockfish release'!P343</f>
        <v>498289.33635133842</v>
      </c>
      <c r="O335" s="29">
        <v>0.12334055100000001</v>
      </c>
      <c r="P335" s="29">
        <v>4.0210979999999999E-3</v>
      </c>
      <c r="Q335" s="13">
        <f t="shared" si="406"/>
        <v>64.649796407054851</v>
      </c>
      <c r="R335" s="14">
        <f t="shared" si="283"/>
        <v>10688.850019141111</v>
      </c>
      <c r="S335">
        <f t="shared" si="325"/>
        <v>103.38689481332298</v>
      </c>
      <c r="T335" s="6">
        <f t="shared" si="326"/>
        <v>202.63831383411303</v>
      </c>
      <c r="V335" s="13">
        <f t="shared" si="407"/>
        <v>126.90711914305484</v>
      </c>
      <c r="W335">
        <f t="shared" si="408"/>
        <v>10690.895002732112</v>
      </c>
      <c r="X335">
        <f t="shared" si="327"/>
        <v>103.39678429589632</v>
      </c>
      <c r="Y335" s="6">
        <f t="shared" si="328"/>
        <v>202.65769721995679</v>
      </c>
      <c r="Z335" s="14">
        <f t="shared" si="322"/>
        <v>0.81474376689099126</v>
      </c>
    </row>
    <row r="336" spans="1:26" x14ac:dyDescent="0.3">
      <c r="A336" t="str">
        <f>'rockfish release'!A344</f>
        <v>SE</v>
      </c>
      <c r="B336">
        <f>'rockfish release'!B344</f>
        <v>2005</v>
      </c>
      <c r="C336" t="str">
        <f>'rockfish release'!C344</f>
        <v>EWYKT</v>
      </c>
      <c r="D336">
        <f>'rockfish release'!D344</f>
        <v>686</v>
      </c>
      <c r="E336">
        <f>'YE release'!E345</f>
        <v>37</v>
      </c>
      <c r="F336" s="29">
        <v>0.98821147200000004</v>
      </c>
      <c r="G336" s="29">
        <v>5.1523900000000002E-4</v>
      </c>
      <c r="H336" s="13">
        <f t="shared" si="404"/>
        <v>36.563824464</v>
      </c>
      <c r="I336">
        <f t="shared" si="405"/>
        <v>0.70536219099999997</v>
      </c>
      <c r="J336">
        <f t="shared" si="323"/>
        <v>0.83985843509486757</v>
      </c>
      <c r="K336" s="6">
        <f t="shared" si="324"/>
        <v>1.6461225327859403</v>
      </c>
      <c r="M336" s="2">
        <f>'rockfish release'!O344</f>
        <v>467.58336625901211</v>
      </c>
      <c r="N336">
        <f>'rockfish release'!P344</f>
        <v>396530.9997270609</v>
      </c>
      <c r="O336" s="29">
        <v>0.12334055100000001</v>
      </c>
      <c r="P336" s="29">
        <v>4.0210979999999999E-3</v>
      </c>
      <c r="Q336" s="13">
        <f t="shared" si="406"/>
        <v>57.671990032821363</v>
      </c>
      <c r="R336" s="14">
        <f t="shared" si="283"/>
        <v>8506.022655548355</v>
      </c>
      <c r="S336">
        <f t="shared" si="325"/>
        <v>92.228101224888903</v>
      </c>
      <c r="T336" s="6">
        <f t="shared" si="326"/>
        <v>180.76707840078225</v>
      </c>
      <c r="V336" s="13">
        <f t="shared" si="407"/>
        <v>94.235814496821362</v>
      </c>
      <c r="W336">
        <f t="shared" si="408"/>
        <v>8506.728017739355</v>
      </c>
      <c r="X336">
        <f t="shared" si="327"/>
        <v>92.231925154684674</v>
      </c>
      <c r="Y336" s="6">
        <f t="shared" si="328"/>
        <v>180.77457330318197</v>
      </c>
      <c r="Z336" s="14">
        <f t="shared" si="322"/>
        <v>0.97873537409490652</v>
      </c>
    </row>
    <row r="337" spans="1:26" x14ac:dyDescent="0.3">
      <c r="A337" t="str">
        <f>'rockfish release'!A345</f>
        <v>SE</v>
      </c>
      <c r="B337">
        <f>'rockfish release'!B345</f>
        <v>2006</v>
      </c>
      <c r="C337" t="str">
        <f>'rockfish release'!C345</f>
        <v>EWYKT</v>
      </c>
      <c r="D337">
        <f>'rockfish release'!D345</f>
        <v>448</v>
      </c>
      <c r="E337">
        <f>'YE release'!E346</f>
        <v>26</v>
      </c>
      <c r="F337">
        <f>IF([3]species_comp_Region1_forR!$H318&gt;49,[3]species_comp_Region1_forR!$AM318,[3]species_comp_Region1_forR!$AO318)</f>
        <v>1</v>
      </c>
      <c r="G337">
        <f>IF([3]species_comp_Region1_forR!$H318&gt;49,[3]species_comp_Region1_forR!$AN318,[3]species_comp_Region1_forR!$AP318)</f>
        <v>0</v>
      </c>
      <c r="H337" s="13">
        <f t="shared" ref="H337:H349" si="409">E337*F337</f>
        <v>26</v>
      </c>
      <c r="I337">
        <f t="shared" ref="I337:I349" si="410">(E337^2)*G337</f>
        <v>0</v>
      </c>
      <c r="J337">
        <f t="shared" si="323"/>
        <v>0</v>
      </c>
      <c r="K337" s="6">
        <f t="shared" si="324"/>
        <v>0</v>
      </c>
      <c r="M337" s="2">
        <f>'rockfish release'!O345</f>
        <v>305.36056572017117</v>
      </c>
      <c r="N337">
        <f>'rockfish release'!P345</f>
        <v>169116.09484402766</v>
      </c>
      <c r="O337">
        <v>8.7499999999999994E-2</v>
      </c>
      <c r="P337">
        <v>5.0216200000000001E-4</v>
      </c>
      <c r="Q337" s="13">
        <f t="shared" si="406"/>
        <v>26.719049500514977</v>
      </c>
      <c r="R337" s="14">
        <f t="shared" si="283"/>
        <v>1426.5429109694842</v>
      </c>
      <c r="S337">
        <f t="shared" si="325"/>
        <v>37.769603002540073</v>
      </c>
      <c r="T337" s="6">
        <f t="shared" si="326"/>
        <v>74.028421884978542</v>
      </c>
      <c r="V337" s="13">
        <f t="shared" si="407"/>
        <v>52.719049500514977</v>
      </c>
      <c r="W337">
        <f t="shared" si="408"/>
        <v>1426.5429109694842</v>
      </c>
      <c r="X337">
        <f t="shared" si="327"/>
        <v>37.769603002540073</v>
      </c>
      <c r="Y337" s="6">
        <f t="shared" si="328"/>
        <v>74.028421884978542</v>
      </c>
      <c r="Z337" s="14">
        <f t="shared" si="322"/>
        <v>0.71643179003390656</v>
      </c>
    </row>
    <row r="338" spans="1:26" x14ac:dyDescent="0.3">
      <c r="A338" t="str">
        <f>'rockfish release'!A346</f>
        <v>SE</v>
      </c>
      <c r="B338">
        <f>'rockfish release'!B346</f>
        <v>2007</v>
      </c>
      <c r="C338" t="str">
        <f>'rockfish release'!C346</f>
        <v>EWYKT</v>
      </c>
      <c r="D338">
        <f>'rockfish release'!D346</f>
        <v>293</v>
      </c>
      <c r="E338">
        <f>'YE release'!E347</f>
        <v>23</v>
      </c>
      <c r="F338">
        <f>IF([3]species_comp_Region1_forR!$H319&gt;49,[3]species_comp_Region1_forR!$AM319,[3]species_comp_Region1_forR!$AO319)</f>
        <v>1</v>
      </c>
      <c r="G338">
        <f>IF([3]species_comp_Region1_forR!$H319&gt;49,[3]species_comp_Region1_forR!$AN319,[3]species_comp_Region1_forR!$AP319)</f>
        <v>0</v>
      </c>
      <c r="H338" s="13">
        <f t="shared" si="409"/>
        <v>23</v>
      </c>
      <c r="I338">
        <f t="shared" si="410"/>
        <v>0</v>
      </c>
      <c r="J338">
        <f t="shared" si="323"/>
        <v>0</v>
      </c>
      <c r="K338" s="6">
        <f t="shared" si="324"/>
        <v>0</v>
      </c>
      <c r="M338" s="2">
        <f>'rockfish release'!O346</f>
        <v>199.71126284823691</v>
      </c>
      <c r="N338">
        <f>'rockfish release'!P346</f>
        <v>72337.609745022157</v>
      </c>
      <c r="O338">
        <v>5.0955413999999997E-2</v>
      </c>
      <c r="P338">
        <v>3.09993E-4</v>
      </c>
      <c r="Q338" s="13">
        <f t="shared" si="406"/>
        <v>10.176370078894731</v>
      </c>
      <c r="R338" s="14">
        <f t="shared" si="283"/>
        <v>222.6093876946008</v>
      </c>
      <c r="S338">
        <f t="shared" si="325"/>
        <v>14.92010012347775</v>
      </c>
      <c r="T338" s="6">
        <f t="shared" si="326"/>
        <v>29.243396242016392</v>
      </c>
      <c r="V338" s="13">
        <f t="shared" si="407"/>
        <v>33.176370078894735</v>
      </c>
      <c r="W338">
        <f t="shared" si="408"/>
        <v>222.6093876946008</v>
      </c>
      <c r="X338">
        <f t="shared" si="327"/>
        <v>14.92010012347775</v>
      </c>
      <c r="Y338" s="6">
        <f t="shared" si="328"/>
        <v>29.243396242016392</v>
      </c>
      <c r="Z338" s="14">
        <f t="shared" si="322"/>
        <v>0.44972069240839657</v>
      </c>
    </row>
    <row r="339" spans="1:26" x14ac:dyDescent="0.3">
      <c r="A339" t="str">
        <f>'rockfish release'!A347</f>
        <v>SE</v>
      </c>
      <c r="B339">
        <f>'rockfish release'!B347</f>
        <v>2008</v>
      </c>
      <c r="C339" t="str">
        <f>'rockfish release'!C347</f>
        <v>EWYKT</v>
      </c>
      <c r="D339">
        <f>'rockfish release'!D347</f>
        <v>64</v>
      </c>
      <c r="E339">
        <f>'YE release'!E348</f>
        <v>26</v>
      </c>
      <c r="F339">
        <f>IF([3]species_comp_Region1_forR!$H320&gt;49,[3]species_comp_Region1_forR!$AM320,[3]species_comp_Region1_forR!$AO320)</f>
        <v>1</v>
      </c>
      <c r="G339">
        <f>IF([3]species_comp_Region1_forR!$H320&gt;49,[3]species_comp_Region1_forR!$AN320,[3]species_comp_Region1_forR!$AP320)</f>
        <v>0</v>
      </c>
      <c r="H339" s="13">
        <f t="shared" si="409"/>
        <v>26</v>
      </c>
      <c r="I339">
        <f t="shared" si="410"/>
        <v>0</v>
      </c>
      <c r="J339">
        <f t="shared" si="323"/>
        <v>0</v>
      </c>
      <c r="K339" s="6">
        <f t="shared" si="324"/>
        <v>0</v>
      </c>
      <c r="M339" s="2">
        <f>'rockfish release'!O347</f>
        <v>43.622937960024444</v>
      </c>
      <c r="N339">
        <f>'rockfish release'!P347</f>
        <v>3451.3488743679109</v>
      </c>
      <c r="O339">
        <v>0.20895522399999999</v>
      </c>
      <c r="P339">
        <v>2.5044379999999999E-3</v>
      </c>
      <c r="Q339" s="13">
        <f t="shared" si="406"/>
        <v>9.1152407729750102</v>
      </c>
      <c r="R339" s="14">
        <f t="shared" ref="R339:R353" si="411">(M339^2)*P339+(O339^2)*N339+(P339*N339)</f>
        <v>164.10331678775447</v>
      </c>
      <c r="S339">
        <f t="shared" si="325"/>
        <v>12.810281682607704</v>
      </c>
      <c r="T339" s="6">
        <f t="shared" si="326"/>
        <v>25.108152097911098</v>
      </c>
      <c r="V339" s="13">
        <f t="shared" si="407"/>
        <v>35.115240772975014</v>
      </c>
      <c r="W339">
        <f t="shared" si="408"/>
        <v>164.10331678775447</v>
      </c>
      <c r="X339">
        <f t="shared" si="327"/>
        <v>12.810281682607704</v>
      </c>
      <c r="Y339" s="6">
        <f t="shared" si="328"/>
        <v>25.108152097911098</v>
      </c>
      <c r="Z339" s="14">
        <f t="shared" si="322"/>
        <v>0.36480688728372906</v>
      </c>
    </row>
    <row r="340" spans="1:26" x14ac:dyDescent="0.3">
      <c r="A340" t="str">
        <f>'rockfish release'!A348</f>
        <v>SE</v>
      </c>
      <c r="B340">
        <f>'rockfish release'!B348</f>
        <v>2009</v>
      </c>
      <c r="C340" t="str">
        <f>'rockfish release'!C348</f>
        <v>EWYKT</v>
      </c>
      <c r="D340">
        <f>'rockfish release'!D348</f>
        <v>124</v>
      </c>
      <c r="E340">
        <f>'YE release'!E349</f>
        <v>5</v>
      </c>
      <c r="F340">
        <f>IF([3]species_comp_Region1_forR!$H321&gt;49,[3]species_comp_Region1_forR!$AM321,[3]species_comp_Region1_forR!$AO321)</f>
        <v>1</v>
      </c>
      <c r="G340">
        <f>IF([3]species_comp_Region1_forR!$H321&gt;49,[3]species_comp_Region1_forR!$AN321,[3]species_comp_Region1_forR!$AP321)</f>
        <v>0</v>
      </c>
      <c r="H340" s="13">
        <f t="shared" si="409"/>
        <v>5</v>
      </c>
      <c r="I340">
        <f t="shared" si="410"/>
        <v>0</v>
      </c>
      <c r="J340">
        <f t="shared" si="323"/>
        <v>0</v>
      </c>
      <c r="K340" s="6">
        <f t="shared" si="324"/>
        <v>0</v>
      </c>
      <c r="M340" s="2">
        <f>'rockfish release'!O348</f>
        <v>84.519442297547357</v>
      </c>
      <c r="N340">
        <f>'rockfish release'!P348</f>
        <v>12956.040110420165</v>
      </c>
      <c r="O340">
        <v>5.7291666999999998E-2</v>
      </c>
      <c r="P340">
        <v>2.8277100000000002E-4</v>
      </c>
      <c r="Q340" s="13">
        <f t="shared" si="406"/>
        <v>4.8422597431367977</v>
      </c>
      <c r="R340" s="14">
        <f t="shared" si="411"/>
        <v>48.209642582440061</v>
      </c>
      <c r="S340">
        <f t="shared" si="325"/>
        <v>6.943316396538477</v>
      </c>
      <c r="T340" s="6">
        <f t="shared" si="326"/>
        <v>13.608900137215414</v>
      </c>
      <c r="V340" s="13">
        <f t="shared" si="407"/>
        <v>9.8422597431367969</v>
      </c>
      <c r="W340">
        <f t="shared" si="408"/>
        <v>48.209642582440061</v>
      </c>
      <c r="X340">
        <f t="shared" si="327"/>
        <v>6.943316396538477</v>
      </c>
      <c r="Y340" s="6">
        <f t="shared" si="328"/>
        <v>13.608900137215414</v>
      </c>
      <c r="Z340" s="14">
        <f t="shared" si="322"/>
        <v>0.7054595771443839</v>
      </c>
    </row>
    <row r="341" spans="1:26" x14ac:dyDescent="0.3">
      <c r="A341" t="str">
        <f>'rockfish release'!A349</f>
        <v>SE</v>
      </c>
      <c r="B341">
        <f>'rockfish release'!B349</f>
        <v>2010</v>
      </c>
      <c r="C341" t="str">
        <f>'rockfish release'!C349</f>
        <v>EWYKT</v>
      </c>
      <c r="D341">
        <f>'rockfish release'!D349</f>
        <v>116</v>
      </c>
      <c r="E341">
        <f>'YE release'!E350</f>
        <v>21</v>
      </c>
      <c r="F341">
        <f>IF([3]species_comp_Region1_forR!$H322&gt;49,[3]species_comp_Region1_forR!$AM322,[3]species_comp_Region1_forR!$AO322)</f>
        <v>1</v>
      </c>
      <c r="G341">
        <f>IF([3]species_comp_Region1_forR!$H322&gt;49,[3]species_comp_Region1_forR!$AN322,[3]species_comp_Region1_forR!$AP322)</f>
        <v>0</v>
      </c>
      <c r="H341" s="13">
        <f t="shared" si="409"/>
        <v>21</v>
      </c>
      <c r="I341">
        <f t="shared" si="410"/>
        <v>0</v>
      </c>
      <c r="J341">
        <f t="shared" si="323"/>
        <v>0</v>
      </c>
      <c r="K341" s="6">
        <f t="shared" si="324"/>
        <v>0</v>
      </c>
      <c r="M341" s="2">
        <f>'rockfish release'!O349</f>
        <v>79.066575052544295</v>
      </c>
      <c r="N341">
        <f>'rockfish release'!P349</f>
        <v>11338.220325560207</v>
      </c>
      <c r="O341">
        <v>0.104477612</v>
      </c>
      <c r="P341">
        <v>4.6780999999999998E-4</v>
      </c>
      <c r="Q341" s="13">
        <f t="shared" si="406"/>
        <v>8.2606869505086014</v>
      </c>
      <c r="R341" s="14">
        <f t="shared" si="411"/>
        <v>131.99181157819856</v>
      </c>
      <c r="S341">
        <f t="shared" si="325"/>
        <v>11.488768932231102</v>
      </c>
      <c r="T341" s="6">
        <f t="shared" si="326"/>
        <v>22.51798710717296</v>
      </c>
      <c r="V341" s="13">
        <f t="shared" si="407"/>
        <v>29.2606869505086</v>
      </c>
      <c r="W341">
        <f t="shared" si="408"/>
        <v>131.99181157819856</v>
      </c>
      <c r="X341">
        <f t="shared" si="327"/>
        <v>11.488768932231102</v>
      </c>
      <c r="Y341" s="6">
        <f t="shared" si="328"/>
        <v>22.51798710717296</v>
      </c>
      <c r="Z341" s="14">
        <f t="shared" si="322"/>
        <v>0.39263496963222894</v>
      </c>
    </row>
    <row r="342" spans="1:26" x14ac:dyDescent="0.3">
      <c r="A342" t="str">
        <f>'rockfish release'!A350</f>
        <v>SE</v>
      </c>
      <c r="B342">
        <f>'rockfish release'!B350</f>
        <v>2011</v>
      </c>
      <c r="C342" t="str">
        <f>'rockfish release'!C350</f>
        <v>EWYKT</v>
      </c>
      <c r="D342">
        <f>'rockfish release'!D350</f>
        <v>79</v>
      </c>
      <c r="E342">
        <f>'YE release'!E351</f>
        <v>25</v>
      </c>
      <c r="F342">
        <f>IF([3]species_comp_Region1_forR!$H323&gt;49,[3]species_comp_Region1_forR!$AM323,[3]species_comp_Region1_forR!$AO323)</f>
        <v>0.97685185200000002</v>
      </c>
      <c r="G342">
        <f>IF([3]species_comp_Region1_forR!$H323&gt;49,[3]species_comp_Region1_forR!$AN323,[3]species_comp_Region1_forR!$AP323)</f>
        <v>1.0517400000000001E-4</v>
      </c>
      <c r="H342" s="13">
        <f t="shared" si="409"/>
        <v>24.421296300000002</v>
      </c>
      <c r="I342">
        <f t="shared" si="410"/>
        <v>6.5733750000000007E-2</v>
      </c>
      <c r="J342">
        <f t="shared" si="323"/>
        <v>0.2563859395520745</v>
      </c>
      <c r="K342" s="6">
        <f t="shared" si="324"/>
        <v>0.50251644152206598</v>
      </c>
      <c r="M342" s="2">
        <f>'rockfish release'!O350</f>
        <v>14.483333333333334</v>
      </c>
      <c r="N342">
        <f>'rockfish release'!P350</f>
        <v>4560.0925333656087</v>
      </c>
      <c r="O342">
        <v>0.17391304299999999</v>
      </c>
      <c r="P342">
        <v>5.22427E-4</v>
      </c>
      <c r="Q342" s="13">
        <f t="shared" si="406"/>
        <v>2.5188405727833332</v>
      </c>
      <c r="R342" s="14">
        <f t="shared" si="411"/>
        <v>140.4153062745057</v>
      </c>
      <c r="S342">
        <f t="shared" si="325"/>
        <v>11.84969646339119</v>
      </c>
      <c r="T342" s="6">
        <f t="shared" si="326"/>
        <v>23.225405068246733</v>
      </c>
      <c r="V342" s="13">
        <f t="shared" si="407"/>
        <v>26.940136872783334</v>
      </c>
      <c r="W342">
        <f t="shared" si="408"/>
        <v>140.48104002450569</v>
      </c>
      <c r="X342">
        <f t="shared" si="327"/>
        <v>11.852469785850783</v>
      </c>
      <c r="Y342" s="6">
        <f t="shared" si="328"/>
        <v>23.230840780267535</v>
      </c>
      <c r="Z342" s="14">
        <f t="shared" si="322"/>
        <v>0.43995581172510351</v>
      </c>
    </row>
    <row r="343" spans="1:26" x14ac:dyDescent="0.3">
      <c r="A343" t="str">
        <f>'rockfish release'!A351</f>
        <v>SE</v>
      </c>
      <c r="B343">
        <f>'rockfish release'!B351</f>
        <v>2012</v>
      </c>
      <c r="C343" t="str">
        <f>'rockfish release'!C351</f>
        <v>EWYKT</v>
      </c>
      <c r="D343">
        <f>'rockfish release'!D351</f>
        <v>61</v>
      </c>
      <c r="E343">
        <f>'YE release'!E352</f>
        <v>18</v>
      </c>
      <c r="F343">
        <f>IF([3]species_comp_Region1_forR!$H324&gt;49,[3]species_comp_Region1_forR!$AM324,[3]species_comp_Region1_forR!$AO324)</f>
        <v>0.92682926799999998</v>
      </c>
      <c r="G343">
        <f>IF([3]species_comp_Region1_forR!$H324&gt;49,[3]species_comp_Region1_forR!$AN324,[3]species_comp_Region1_forR!$AP324)</f>
        <v>2.3712200000000001E-4</v>
      </c>
      <c r="H343" s="13">
        <f t="shared" si="409"/>
        <v>16.682926823999999</v>
      </c>
      <c r="I343">
        <f t="shared" si="410"/>
        <v>7.6827528000000006E-2</v>
      </c>
      <c r="J343">
        <f t="shared" si="323"/>
        <v>0.27717779131813575</v>
      </c>
      <c r="K343" s="6">
        <f t="shared" si="324"/>
        <v>0.54326847098354603</v>
      </c>
      <c r="M343" s="2">
        <f>'rockfish release'!O351</f>
        <v>24.46321243523316</v>
      </c>
      <c r="N343">
        <f>'rockfish release'!P351</f>
        <v>1532.2908081915966</v>
      </c>
      <c r="O343">
        <v>0.17037036999999999</v>
      </c>
      <c r="P343">
        <v>1.054808E-3</v>
      </c>
      <c r="Q343" s="13">
        <f t="shared" si="406"/>
        <v>4.1678065539792746</v>
      </c>
      <c r="R343" s="14">
        <f t="shared" si="411"/>
        <v>46.723890638195648</v>
      </c>
      <c r="S343">
        <f t="shared" si="325"/>
        <v>6.8354875933027373</v>
      </c>
      <c r="T343" s="6">
        <f t="shared" si="326"/>
        <v>13.397555682873366</v>
      </c>
      <c r="V343" s="13">
        <f t="shared" si="407"/>
        <v>20.850733377979275</v>
      </c>
      <c r="W343">
        <f t="shared" si="408"/>
        <v>46.800718166195651</v>
      </c>
      <c r="X343">
        <f t="shared" si="327"/>
        <v>6.8411050398452184</v>
      </c>
      <c r="Y343" s="6">
        <f t="shared" si="328"/>
        <v>13.408565878096628</v>
      </c>
      <c r="Z343" s="14">
        <f t="shared" si="322"/>
        <v>0.32809901291386695</v>
      </c>
    </row>
    <row r="344" spans="1:26" x14ac:dyDescent="0.3">
      <c r="A344" t="str">
        <f>'rockfish release'!A352</f>
        <v>SE</v>
      </c>
      <c r="B344">
        <f>'rockfish release'!B352</f>
        <v>2013</v>
      </c>
      <c r="C344" t="str">
        <f>'rockfish release'!C352</f>
        <v>EWYKT</v>
      </c>
      <c r="D344">
        <f>'rockfish release'!D352</f>
        <v>88</v>
      </c>
      <c r="E344">
        <f>'YE release'!E353</f>
        <v>25</v>
      </c>
      <c r="F344">
        <f>IF([3]species_comp_Region1_forR!$H325&gt;49,[3]species_comp_Region1_forR!$AM325,[3]species_comp_Region1_forR!$AO325)</f>
        <v>1</v>
      </c>
      <c r="G344">
        <f>IF([3]species_comp_Region1_forR!$H325&gt;49,[3]species_comp_Region1_forR!$AN325,[3]species_comp_Region1_forR!$AP325)</f>
        <v>0</v>
      </c>
      <c r="H344" s="13">
        <f t="shared" si="409"/>
        <v>25</v>
      </c>
      <c r="I344">
        <f t="shared" si="410"/>
        <v>0</v>
      </c>
      <c r="J344">
        <f t="shared" si="323"/>
        <v>0</v>
      </c>
      <c r="K344" s="6">
        <f t="shared" si="324"/>
        <v>0</v>
      </c>
      <c r="M344" s="2">
        <f>'rockfish release'!O352</f>
        <v>120.12167300380227</v>
      </c>
      <c r="N344">
        <f>'rockfish release'!P352</f>
        <v>343213.55001227942</v>
      </c>
      <c r="O344" s="29">
        <v>0.12334055100000001</v>
      </c>
      <c r="P344" s="29">
        <v>4.0210979999999999E-3</v>
      </c>
      <c r="Q344" s="13">
        <f t="shared" si="406"/>
        <v>14.815873335330798</v>
      </c>
      <c r="R344" s="14">
        <f t="shared" si="411"/>
        <v>6659.3871173027237</v>
      </c>
      <c r="S344">
        <f t="shared" si="325"/>
        <v>81.605067963348475</v>
      </c>
      <c r="T344" s="6">
        <f t="shared" si="326"/>
        <v>159.94593320816301</v>
      </c>
      <c r="V344" s="13">
        <f t="shared" si="407"/>
        <v>39.815873335330799</v>
      </c>
      <c r="W344">
        <f t="shared" si="408"/>
        <v>6659.3871173027237</v>
      </c>
      <c r="X344">
        <f t="shared" si="327"/>
        <v>81.605067963348475</v>
      </c>
      <c r="Y344" s="6">
        <f t="shared" si="328"/>
        <v>159.94593320816301</v>
      </c>
      <c r="Z344" s="14">
        <f t="shared" si="322"/>
        <v>2.0495611706433636</v>
      </c>
    </row>
    <row r="345" spans="1:26" x14ac:dyDescent="0.3">
      <c r="A345" t="str">
        <f>'rockfish release'!A353</f>
        <v>SE</v>
      </c>
      <c r="B345">
        <f>'rockfish release'!B353</f>
        <v>2014</v>
      </c>
      <c r="C345" t="str">
        <f>'rockfish release'!C353</f>
        <v>EWYKT</v>
      </c>
      <c r="D345">
        <f>'rockfish release'!D353</f>
        <v>132</v>
      </c>
      <c r="E345">
        <f>'YE release'!E354</f>
        <v>50</v>
      </c>
      <c r="F345">
        <f>IF([3]species_comp_Region1_forR!$H326&gt;49,[3]species_comp_Region1_forR!$AM326,[3]species_comp_Region1_forR!$AO326)</f>
        <v>1</v>
      </c>
      <c r="G345">
        <f>IF([3]species_comp_Region1_forR!$H326&gt;49,[3]species_comp_Region1_forR!$AN326,[3]species_comp_Region1_forR!$AP326)</f>
        <v>0</v>
      </c>
      <c r="H345" s="13">
        <f t="shared" si="409"/>
        <v>50</v>
      </c>
      <c r="I345">
        <f t="shared" si="410"/>
        <v>0</v>
      </c>
      <c r="J345">
        <f t="shared" si="323"/>
        <v>0</v>
      </c>
      <c r="K345" s="6">
        <f t="shared" si="324"/>
        <v>0</v>
      </c>
      <c r="M345" s="2">
        <f>'rockfish release'!O353</f>
        <v>97.335952848722968</v>
      </c>
      <c r="N345">
        <f>'rockfish release'!P353</f>
        <v>24263.558845755815</v>
      </c>
      <c r="O345" s="29">
        <v>0.12334055100000001</v>
      </c>
      <c r="P345" s="29">
        <v>4.0210979999999999E-3</v>
      </c>
      <c r="Q345" s="13">
        <f t="shared" si="406"/>
        <v>12.005470056471511</v>
      </c>
      <c r="R345" s="14">
        <f t="shared" si="411"/>
        <v>504.78207597116426</v>
      </c>
      <c r="S345">
        <f t="shared" si="325"/>
        <v>22.467355785030964</v>
      </c>
      <c r="T345" s="6">
        <f t="shared" si="326"/>
        <v>44.036017338660692</v>
      </c>
      <c r="V345" s="13">
        <f t="shared" si="407"/>
        <v>62.005470056471509</v>
      </c>
      <c r="W345">
        <f t="shared" si="408"/>
        <v>504.78207597116426</v>
      </c>
      <c r="X345">
        <f t="shared" si="327"/>
        <v>22.467355785030964</v>
      </c>
      <c r="Y345" s="6">
        <f t="shared" si="328"/>
        <v>44.036017338660692</v>
      </c>
      <c r="Z345" s="14">
        <f t="shared" si="322"/>
        <v>0.36234473772344294</v>
      </c>
    </row>
    <row r="346" spans="1:26" x14ac:dyDescent="0.3">
      <c r="A346" t="str">
        <f>'rockfish release'!A354</f>
        <v>SE</v>
      </c>
      <c r="B346">
        <f>'rockfish release'!B354</f>
        <v>2015</v>
      </c>
      <c r="C346" t="str">
        <f>'rockfish release'!C354</f>
        <v>EWYKT</v>
      </c>
      <c r="D346">
        <f>'rockfish release'!D354</f>
        <v>194</v>
      </c>
      <c r="E346">
        <f>'YE release'!E355</f>
        <v>74</v>
      </c>
      <c r="F346">
        <f>IF([3]species_comp_Region1_forR!$H327&gt;49,[3]species_comp_Region1_forR!$AM327,[3]species_comp_Region1_forR!$AO327)</f>
        <v>1</v>
      </c>
      <c r="G346">
        <f>IF([3]species_comp_Region1_forR!$H327&gt;49,[3]species_comp_Region1_forR!$AN327,[3]species_comp_Region1_forR!$AP327)</f>
        <v>0</v>
      </c>
      <c r="H346" s="13">
        <f t="shared" si="409"/>
        <v>74</v>
      </c>
      <c r="I346">
        <f t="shared" si="410"/>
        <v>0</v>
      </c>
      <c r="J346">
        <f t="shared" si="323"/>
        <v>0</v>
      </c>
      <c r="K346" s="6">
        <f t="shared" si="324"/>
        <v>0</v>
      </c>
      <c r="M346" s="2">
        <f>'rockfish release'!O354</f>
        <v>245.45304437564499</v>
      </c>
      <c r="N346">
        <f>'rockfish release'!P354</f>
        <v>132044.62506099432</v>
      </c>
      <c r="O346">
        <v>1.8181817999999999E-2</v>
      </c>
      <c r="P346">
        <v>3.3057900000000001E-4</v>
      </c>
      <c r="Q346" s="13">
        <f t="shared" si="406"/>
        <v>4.4627825803839007</v>
      </c>
      <c r="R346" s="14">
        <f t="shared" si="411"/>
        <v>107.21875309249786</v>
      </c>
      <c r="S346">
        <f t="shared" si="325"/>
        <v>10.354648863795328</v>
      </c>
      <c r="T346" s="6">
        <f t="shared" si="326"/>
        <v>20.29511177303884</v>
      </c>
      <c r="V346" s="13">
        <f t="shared" si="407"/>
        <v>78.462782580383902</v>
      </c>
      <c r="W346">
        <f t="shared" si="408"/>
        <v>107.21875309249786</v>
      </c>
      <c r="X346">
        <f t="shared" si="327"/>
        <v>10.354648863795328</v>
      </c>
      <c r="Y346" s="6">
        <f t="shared" si="328"/>
        <v>20.29511177303884</v>
      </c>
      <c r="Z346" s="14">
        <f t="shared" si="322"/>
        <v>0.1319689223765057</v>
      </c>
    </row>
    <row r="347" spans="1:26" x14ac:dyDescent="0.3">
      <c r="A347" t="str">
        <f>'rockfish release'!A355</f>
        <v>SE</v>
      </c>
      <c r="B347">
        <f>'rockfish release'!B355</f>
        <v>2016</v>
      </c>
      <c r="C347" t="str">
        <f>'rockfish release'!C355</f>
        <v>EWYKT</v>
      </c>
      <c r="D347">
        <f>'rockfish release'!D355</f>
        <v>568</v>
      </c>
      <c r="E347">
        <f>'YE release'!E356</f>
        <v>166</v>
      </c>
      <c r="F347">
        <f>IF([3]species_comp_Region1_forR!$H328&gt;49,[3]species_comp_Region1_forR!$AM328,[3]species_comp_Region1_forR!$AO328)</f>
        <v>1</v>
      </c>
      <c r="G347">
        <f>IF([3]species_comp_Region1_forR!$H328&gt;49,[3]species_comp_Region1_forR!$AN328,[3]species_comp_Region1_forR!$AP328)</f>
        <v>0</v>
      </c>
      <c r="H347" s="13">
        <f t="shared" si="409"/>
        <v>166</v>
      </c>
      <c r="I347">
        <f t="shared" si="410"/>
        <v>0</v>
      </c>
      <c r="J347">
        <f t="shared" si="323"/>
        <v>0</v>
      </c>
      <c r="K347" s="6">
        <f t="shared" si="324"/>
        <v>0</v>
      </c>
      <c r="M347" s="2">
        <f>'rockfish release'!O355</f>
        <v>1016.1164483260552</v>
      </c>
      <c r="N347">
        <f>'rockfish release'!P355</f>
        <v>3827485.2374486667</v>
      </c>
      <c r="O347">
        <v>0.15</v>
      </c>
      <c r="P347">
        <v>1.6139240000000001E-3</v>
      </c>
      <c r="Q347" s="13">
        <f t="shared" si="406"/>
        <v>152.41746724890828</v>
      </c>
      <c r="R347" s="14">
        <f t="shared" si="411"/>
        <v>93962.052772924551</v>
      </c>
      <c r="S347">
        <f t="shared" si="325"/>
        <v>306.53230298440741</v>
      </c>
      <c r="T347" s="6">
        <f t="shared" si="326"/>
        <v>600.8033138494385</v>
      </c>
      <c r="V347" s="13">
        <f t="shared" si="407"/>
        <v>318.41746724890828</v>
      </c>
      <c r="W347">
        <f t="shared" si="408"/>
        <v>93962.052772924551</v>
      </c>
      <c r="X347">
        <f t="shared" si="327"/>
        <v>306.53230298440741</v>
      </c>
      <c r="Y347" s="6">
        <f t="shared" si="328"/>
        <v>600.8033138494385</v>
      </c>
      <c r="Z347" s="14">
        <f t="shared" si="322"/>
        <v>0.96267427045636855</v>
      </c>
    </row>
    <row r="348" spans="1:26" x14ac:dyDescent="0.3">
      <c r="A348" t="str">
        <f>'rockfish release'!A356</f>
        <v>SE</v>
      </c>
      <c r="B348">
        <f>'rockfish release'!B356</f>
        <v>2017</v>
      </c>
      <c r="C348" t="str">
        <f>'rockfish release'!C356</f>
        <v>EWYKT</v>
      </c>
      <c r="D348">
        <f>'rockfish release'!D356</f>
        <v>310</v>
      </c>
      <c r="E348">
        <f>'YE release'!E357</f>
        <v>151</v>
      </c>
      <c r="F348">
        <f>IF([3]species_comp_Region1_forR!$H329&gt;49,[3]species_comp_Region1_forR!$AM329,[3]species_comp_Region1_forR!$AO329)</f>
        <v>0.988416988</v>
      </c>
      <c r="G348">
        <f>IF([3]species_comp_Region1_forR!$H329&gt;49,[3]species_comp_Region1_forR!$AN329,[3]species_comp_Region1_forR!$AP329)</f>
        <v>4.4400000000000002E-5</v>
      </c>
      <c r="H348" s="13">
        <f t="shared" si="409"/>
        <v>149.25096518800001</v>
      </c>
      <c r="I348">
        <f t="shared" si="410"/>
        <v>1.0123644000000001</v>
      </c>
      <c r="J348">
        <f t="shared" si="323"/>
        <v>1.0061632074370439</v>
      </c>
      <c r="K348" s="6">
        <f t="shared" si="324"/>
        <v>1.972079886576606</v>
      </c>
      <c r="M348" s="2">
        <f>'rockfish release'!O356</f>
        <v>111.38528138528142</v>
      </c>
      <c r="N348">
        <f>'rockfish release'!P356</f>
        <v>42121.122626875811</v>
      </c>
      <c r="O348">
        <v>9.2071610999999998E-2</v>
      </c>
      <c r="P348">
        <v>2.1434500000000001E-4</v>
      </c>
      <c r="Q348" s="13">
        <f t="shared" si="406"/>
        <v>10.255422298831171</v>
      </c>
      <c r="R348" s="14">
        <f t="shared" si="411"/>
        <v>368.75616573673824</v>
      </c>
      <c r="S348">
        <f t="shared" si="325"/>
        <v>19.203024911110703</v>
      </c>
      <c r="T348" s="6">
        <f t="shared" si="326"/>
        <v>37.637928825776974</v>
      </c>
      <c r="V348" s="13">
        <f t="shared" si="407"/>
        <v>159.50638748683119</v>
      </c>
      <c r="W348">
        <f t="shared" si="408"/>
        <v>369.76853013673826</v>
      </c>
      <c r="X348">
        <f t="shared" si="327"/>
        <v>19.229366347769712</v>
      </c>
      <c r="Y348" s="6">
        <f t="shared" si="328"/>
        <v>37.689558041628636</v>
      </c>
      <c r="Z348" s="14">
        <f t="shared" si="322"/>
        <v>0.12055546270432138</v>
      </c>
    </row>
    <row r="349" spans="1:26" x14ac:dyDescent="0.3">
      <c r="A349" t="str">
        <f>'rockfish release'!A357</f>
        <v>SE</v>
      </c>
      <c r="B349">
        <f>'rockfish release'!B357</f>
        <v>2018</v>
      </c>
      <c r="C349" t="str">
        <f>'rockfish release'!C357</f>
        <v>EWYKT</v>
      </c>
      <c r="D349">
        <f>'rockfish release'!D357</f>
        <v>1167</v>
      </c>
      <c r="E349">
        <f>'YE release'!E358</f>
        <v>612</v>
      </c>
      <c r="F349">
        <f>IF([3]species_comp_Region1_forR!$H330&gt;49,[3]species_comp_Region1_forR!$AM330,[3]species_comp_Region1_forR!$AO330)</f>
        <v>0.94980695000000004</v>
      </c>
      <c r="G349">
        <f>IF([3]species_comp_Region1_forR!$H330&gt;49,[3]species_comp_Region1_forR!$AN330,[3]species_comp_Region1_forR!$AP330)</f>
        <v>1.8478200000000001E-4</v>
      </c>
      <c r="H349" s="13">
        <f t="shared" si="409"/>
        <v>581.28185340000005</v>
      </c>
      <c r="I349">
        <f t="shared" si="410"/>
        <v>69.208989408000008</v>
      </c>
      <c r="J349">
        <f t="shared" si="323"/>
        <v>8.3191940359628589</v>
      </c>
      <c r="K349" s="6">
        <f t="shared" si="324"/>
        <v>16.305620310487203</v>
      </c>
      <c r="M349" s="2">
        <f>'rockfish release'!O357</f>
        <v>589.38799192734632</v>
      </c>
      <c r="N349">
        <f>'rockfish release'!P357</f>
        <v>481215.42757237318</v>
      </c>
      <c r="O349">
        <v>0.185185185</v>
      </c>
      <c r="P349">
        <v>6.23519E-4</v>
      </c>
      <c r="Q349" s="13">
        <f>M349*O349</f>
        <v>109.14592432184413</v>
      </c>
      <c r="R349" s="14">
        <f t="shared" si="411"/>
        <v>17019.230519636938</v>
      </c>
      <c r="S349">
        <f t="shared" si="325"/>
        <v>130.45777293682787</v>
      </c>
      <c r="T349" s="6">
        <f t="shared" si="326"/>
        <v>255.6972349561826</v>
      </c>
      <c r="V349" s="13">
        <f t="shared" si="407"/>
        <v>690.42777772184422</v>
      </c>
      <c r="W349">
        <f t="shared" si="408"/>
        <v>17088.43950904494</v>
      </c>
      <c r="X349">
        <f t="shared" si="327"/>
        <v>130.72275819093224</v>
      </c>
      <c r="Y349" s="6">
        <f t="shared" si="328"/>
        <v>256.21660605422716</v>
      </c>
      <c r="Z349" s="14">
        <f t="shared" si="322"/>
        <v>0.18933589060143102</v>
      </c>
    </row>
    <row r="350" spans="1:26" x14ac:dyDescent="0.3">
      <c r="A350" t="str">
        <f>'rockfish release'!A358</f>
        <v>SE</v>
      </c>
      <c r="B350">
        <f>'rockfish release'!B358</f>
        <v>2019</v>
      </c>
      <c r="C350" t="str">
        <f>'rockfish release'!C358</f>
        <v>EWYKT</v>
      </c>
      <c r="D350">
        <f>'rockfish release'!D358</f>
        <v>1608</v>
      </c>
      <c r="E350">
        <f>'YE release'!E359</f>
        <v>797</v>
      </c>
      <c r="F350">
        <v>0.99315068493150682</v>
      </c>
      <c r="G350">
        <v>2.3375951723662165E-5</v>
      </c>
      <c r="H350" s="13">
        <f t="shared" ref="H350:H351" si="412">E350*F350</f>
        <v>791.54109589041093</v>
      </c>
      <c r="I350">
        <f t="shared" ref="I350:I351" si="413">(E350^2)*G350</f>
        <v>14.84861491843572</v>
      </c>
      <c r="K350" s="6"/>
      <c r="M350" s="2">
        <f>'rockfish release'!O358</f>
        <v>1721.7065409546258</v>
      </c>
      <c r="N350">
        <f>'rockfish release'!P358</f>
        <v>4522629.7108261948</v>
      </c>
      <c r="O350">
        <v>0.12582781500000001</v>
      </c>
      <c r="P350">
        <v>2.4335200000000001E-4</v>
      </c>
      <c r="Q350" s="13">
        <f t="shared" ref="Q350:Q351" si="414">M350*O350</f>
        <v>216.63857211952859</v>
      </c>
      <c r="R350" s="14">
        <f t="shared" si="411"/>
        <v>73427.11651637555</v>
      </c>
      <c r="S350">
        <f t="shared" ref="S350:S351" si="415">SQRT(R350)</f>
        <v>270.97438350585014</v>
      </c>
      <c r="T350" s="6">
        <f t="shared" ref="T350:T351" si="416">(1.96*S350)</f>
        <v>531.10979167146627</v>
      </c>
      <c r="V350" s="13">
        <f t="shared" ref="V350:V351" si="417">Q350+H350</f>
        <v>1008.1796680099395</v>
      </c>
      <c r="W350">
        <f t="shared" ref="W350:W351" si="418">R350+I350</f>
        <v>73441.965131293982</v>
      </c>
      <c r="X350">
        <f t="shared" ref="X350:X351" si="419">SQRT(W350)</f>
        <v>271.00178067919404</v>
      </c>
      <c r="Y350" s="6">
        <f t="shared" ref="Y350:Y351" si="420">(1.96*X350)</f>
        <v>531.16349013122033</v>
      </c>
      <c r="Z350" s="55">
        <f t="shared" ref="Z350:Z351" si="421">X350/V350</f>
        <v>0.26880306088113082</v>
      </c>
    </row>
    <row r="351" spans="1:26" x14ac:dyDescent="0.3">
      <c r="A351" t="str">
        <f>'rockfish release'!A359</f>
        <v>SE</v>
      </c>
      <c r="B351">
        <f>'rockfish release'!B359</f>
        <v>2020</v>
      </c>
      <c r="C351" t="str">
        <f>'rockfish release'!C359</f>
        <v>EWYKT</v>
      </c>
      <c r="D351">
        <f>'rockfish release'!D359</f>
        <v>1131</v>
      </c>
      <c r="E351">
        <f>'YE release'!E360</f>
        <v>367</v>
      </c>
      <c r="F351" s="50">
        <v>0.98821826737856999</v>
      </c>
      <c r="G351" s="50">
        <v>5.1478259499795496E-4</v>
      </c>
      <c r="H351" s="13">
        <f t="shared" si="412"/>
        <v>362.67610412793516</v>
      </c>
      <c r="I351">
        <f t="shared" si="413"/>
        <v>69.335552937679552</v>
      </c>
      <c r="J351">
        <f t="shared" ref="J351" si="422">SQRT(I351)</f>
        <v>8.3267972797276357</v>
      </c>
      <c r="K351" s="6">
        <f t="shared" ref="K351" si="423">(1.96*J351)</f>
        <v>16.320522668266165</v>
      </c>
      <c r="M351" s="2">
        <f>'rockfish release'!O359</f>
        <v>1396.475884244373</v>
      </c>
      <c r="N351">
        <f>'rockfish release'!P359</f>
        <v>3767077.26261531</v>
      </c>
      <c r="O351" s="50">
        <v>0.118727479961556</v>
      </c>
      <c r="P351" s="50">
        <v>3.69659785017778E-3</v>
      </c>
      <c r="Q351" s="13">
        <f t="shared" si="414"/>
        <v>165.80006256342</v>
      </c>
      <c r="R351" s="14">
        <f t="shared" si="411"/>
        <v>74235.800262295932</v>
      </c>
      <c r="S351">
        <f t="shared" si="415"/>
        <v>272.46247496177511</v>
      </c>
      <c r="T351" s="6">
        <f t="shared" si="416"/>
        <v>534.02645092507919</v>
      </c>
      <c r="V351" s="13">
        <f t="shared" si="417"/>
        <v>528.47616669135516</v>
      </c>
      <c r="W351">
        <f t="shared" si="418"/>
        <v>74305.135815233618</v>
      </c>
      <c r="X351">
        <f t="shared" si="419"/>
        <v>272.5896839853512</v>
      </c>
      <c r="Y351" s="6">
        <f t="shared" si="420"/>
        <v>534.27578061128838</v>
      </c>
      <c r="Z351" s="14">
        <f t="shared" si="421"/>
        <v>0.5158031736643125</v>
      </c>
    </row>
    <row r="352" spans="1:26" x14ac:dyDescent="0.3">
      <c r="A352" t="str">
        <f>'rockfish release'!A360</f>
        <v>SE</v>
      </c>
      <c r="B352">
        <f>'rockfish release'!B360</f>
        <v>2021</v>
      </c>
      <c r="C352" t="str">
        <f>'rockfish release'!C360</f>
        <v>EWYKT</v>
      </c>
      <c r="D352">
        <f>'rockfish release'!D360</f>
        <v>1454</v>
      </c>
      <c r="E352">
        <f>'YE release'!E361</f>
        <v>577</v>
      </c>
      <c r="F352" s="50">
        <v>0.98821826737856999</v>
      </c>
      <c r="G352" s="50">
        <v>5.1478259499795496E-4</v>
      </c>
      <c r="H352" s="13">
        <f t="shared" ref="H352" si="424">E352*F352</f>
        <v>570.20194027743491</v>
      </c>
      <c r="I352">
        <f t="shared" ref="I352" si="425">(E352^2)*G352</f>
        <v>171.38605457007415</v>
      </c>
      <c r="J352">
        <f t="shared" ref="J352" si="426">SQRT(I352)</f>
        <v>13.091449674122195</v>
      </c>
      <c r="K352" s="6">
        <f t="shared" ref="K352" si="427">(1.96*J352)</f>
        <v>25.659241361279502</v>
      </c>
      <c r="M352" s="2">
        <f>'rockfish release'!O360</f>
        <v>747.7879269261316</v>
      </c>
      <c r="N352">
        <f>'rockfish release'!P360</f>
        <v>641624.81516238826</v>
      </c>
      <c r="O352" s="50">
        <v>0.118727479961556</v>
      </c>
      <c r="P352" s="50">
        <v>3.69659785017778E-3</v>
      </c>
      <c r="Q352" s="13">
        <f t="shared" ref="Q352" si="428">M352*O352</f>
        <v>88.782976109615788</v>
      </c>
      <c r="R352" s="14">
        <f t="shared" si="411"/>
        <v>13483.398596444915</v>
      </c>
      <c r="S352">
        <f t="shared" ref="S352" si="429">SQRT(R352)</f>
        <v>116.11803734323499</v>
      </c>
      <c r="T352" s="6">
        <f t="shared" ref="T352" si="430">(1.96*S352)</f>
        <v>227.59135319274057</v>
      </c>
      <c r="V352" s="13">
        <f t="shared" ref="V352" si="431">Q352+H352</f>
        <v>658.9849163870507</v>
      </c>
      <c r="W352">
        <f t="shared" ref="W352" si="432">R352+I352</f>
        <v>13654.784651014988</v>
      </c>
      <c r="X352">
        <f t="shared" ref="X352" si="433">SQRT(W352)</f>
        <v>116.8536890774741</v>
      </c>
      <c r="Y352" s="6">
        <f t="shared" ref="Y352" si="434">(1.96*X352)</f>
        <v>229.03323059184925</v>
      </c>
      <c r="Z352" s="14">
        <f t="shared" ref="Z352" si="435">X352/V352</f>
        <v>0.17732376898417629</v>
      </c>
    </row>
    <row r="353" spans="1:26" x14ac:dyDescent="0.3">
      <c r="A353" t="str">
        <f>'rockfish release'!A361</f>
        <v>SE</v>
      </c>
      <c r="B353">
        <f>'rockfish release'!B361</f>
        <v>2022</v>
      </c>
      <c r="C353" t="str">
        <f>'rockfish release'!C361</f>
        <v>EWYKT</v>
      </c>
      <c r="D353">
        <f>'rockfish release'!D361</f>
        <v>1444</v>
      </c>
      <c r="E353">
        <f>'YE release'!E362</f>
        <v>671</v>
      </c>
      <c r="F353" s="50">
        <v>0.98821826737856999</v>
      </c>
      <c r="G353" s="50">
        <v>5.1478259499795496E-4</v>
      </c>
      <c r="H353" s="13">
        <f t="shared" ref="H353" si="436">E353*F353</f>
        <v>663.09445741102047</v>
      </c>
      <c r="I353">
        <f t="shared" ref="I353" si="437">(E353^2)*G353</f>
        <v>231.77623035447425</v>
      </c>
      <c r="K353" s="6"/>
      <c r="M353" s="2">
        <f>'rockfish release'!O361</f>
        <v>485.06197183098584</v>
      </c>
      <c r="N353">
        <f>'rockfish release'!P361</f>
        <v>2457066.7825371064</v>
      </c>
      <c r="O353" s="50">
        <v>0.118727479961556</v>
      </c>
      <c r="P353" s="50">
        <v>3.69659785017778E-3</v>
      </c>
      <c r="Q353" s="13">
        <f t="shared" ref="Q353" si="438">M353*O353</f>
        <v>57.59018554067621</v>
      </c>
      <c r="R353" s="14">
        <f t="shared" si="411"/>
        <v>44587.882644570906</v>
      </c>
      <c r="S353">
        <f t="shared" ref="S353" si="439">SQRT(R353)</f>
        <v>211.15843020010095</v>
      </c>
      <c r="T353" s="6"/>
      <c r="V353" s="13">
        <f t="shared" ref="V353" si="440">Q353+H353</f>
        <v>720.68464295169667</v>
      </c>
      <c r="W353">
        <f t="shared" ref="W353" si="441">R353+I353</f>
        <v>44819.658874925379</v>
      </c>
      <c r="X353">
        <f t="shared" ref="X353" si="442">SQRT(W353)</f>
        <v>211.70653951856417</v>
      </c>
      <c r="Y353" s="6">
        <f t="shared" ref="Y353" si="443">(1.96*X353)</f>
        <v>414.94481745638575</v>
      </c>
      <c r="Z353" s="14">
        <f t="shared" ref="Z353" si="444">X353/V353</f>
        <v>0.29375752846832015</v>
      </c>
    </row>
    <row r="354" spans="1:26" x14ac:dyDescent="0.3">
      <c r="K354" s="6"/>
      <c r="M354" s="2"/>
      <c r="S354"/>
      <c r="T354" s="6"/>
      <c r="Y354" s="6"/>
    </row>
    <row r="355" spans="1:26" x14ac:dyDescent="0.3">
      <c r="K355" s="6"/>
      <c r="M355" s="2"/>
      <c r="S355"/>
      <c r="T355" s="6"/>
      <c r="Y355" s="6"/>
    </row>
    <row r="356" spans="1:26" x14ac:dyDescent="0.3">
      <c r="K356" s="6"/>
      <c r="M356" s="2"/>
      <c r="S356"/>
      <c r="T356" s="6"/>
      <c r="Y356" s="6"/>
    </row>
    <row r="357" spans="1:26" x14ac:dyDescent="0.3">
      <c r="K357" s="6"/>
      <c r="M357" s="2"/>
      <c r="S357"/>
      <c r="T357" s="6"/>
      <c r="Y357" s="6"/>
    </row>
    <row r="358" spans="1:26" x14ac:dyDescent="0.3">
      <c r="K358" s="6"/>
      <c r="M358" s="2"/>
      <c r="S358"/>
      <c r="T358" s="6"/>
      <c r="Y358" s="6"/>
    </row>
    <row r="359" spans="1:26" x14ac:dyDescent="0.3">
      <c r="K359" s="6"/>
      <c r="M359" s="2"/>
      <c r="S359"/>
      <c r="T359" s="6"/>
      <c r="Y359" s="6"/>
    </row>
    <row r="360" spans="1:26" x14ac:dyDescent="0.3">
      <c r="K360" s="6"/>
      <c r="M360" s="2"/>
      <c r="S360"/>
      <c r="T360" s="6"/>
      <c r="Y360" s="6"/>
    </row>
    <row r="361" spans="1:26" x14ac:dyDescent="0.3">
      <c r="K361" s="6"/>
      <c r="M361" s="2"/>
      <c r="S361"/>
      <c r="T361" s="6"/>
      <c r="Y361" s="6"/>
    </row>
    <row r="362" spans="1:26" x14ac:dyDescent="0.3">
      <c r="K362" s="6"/>
      <c r="M362" s="2"/>
      <c r="S362"/>
      <c r="T362" s="6"/>
      <c r="Y362" s="6"/>
    </row>
    <row r="363" spans="1:26" x14ac:dyDescent="0.3">
      <c r="K363" s="6"/>
      <c r="M363" s="2"/>
      <c r="S363"/>
      <c r="T363" s="6"/>
      <c r="Y363" s="6"/>
    </row>
    <row r="364" spans="1:26" x14ac:dyDescent="0.3">
      <c r="K364" s="6"/>
      <c r="M364" s="2"/>
      <c r="S364"/>
      <c r="T364" s="6"/>
      <c r="Y364" s="6"/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8AFC-6EEA-46C4-8DE0-9B64B073E267}">
  <sheetPr>
    <tabColor theme="9"/>
  </sheetPr>
  <dimension ref="A1:AD373"/>
  <sheetViews>
    <sheetView tabSelected="1" zoomScale="80" zoomScaleNormal="80" workbookViewId="0">
      <pane ySplit="2" topLeftCell="A328" activePane="bottomLeft" state="frozen"/>
      <selection pane="bottomLeft" activeCell="R219" sqref="R219:R362"/>
    </sheetView>
  </sheetViews>
  <sheetFormatPr defaultRowHeight="14.4" x14ac:dyDescent="0.3"/>
  <cols>
    <col min="3" max="3" width="14.88671875" customWidth="1"/>
    <col min="4" max="4" width="14" customWidth="1"/>
    <col min="7" max="7" width="12" bestFit="1" customWidth="1"/>
    <col min="8" max="8" width="9.5546875" style="13" bestFit="1" customWidth="1"/>
    <col min="9" max="9" width="11.33203125" customWidth="1"/>
    <col min="10" max="10" width="9.109375" hidden="1" customWidth="1"/>
    <col min="11" max="11" width="12.88671875" hidden="1" customWidth="1"/>
    <col min="12" max="12" width="1.6640625" customWidth="1"/>
    <col min="16" max="16" width="12.33203125" bestFit="1" customWidth="1"/>
    <col min="17" max="17" width="10.5546875" style="13" bestFit="1" customWidth="1"/>
    <col min="18" max="18" width="12.88671875" customWidth="1"/>
    <col min="19" max="19" width="0.109375" style="4" customWidth="1"/>
    <col min="20" max="20" width="9.109375" style="4" hidden="1" customWidth="1"/>
    <col min="21" max="21" width="14.5546875" customWidth="1"/>
    <col min="22" max="22" width="10.5546875" style="13" bestFit="1" customWidth="1"/>
    <col min="23" max="23" width="14.109375" bestFit="1" customWidth="1"/>
    <col min="24" max="24" width="0.109375" customWidth="1"/>
    <col min="25" max="25" width="8.33203125" bestFit="1" customWidth="1"/>
  </cols>
  <sheetData>
    <row r="1" spans="1:30" x14ac:dyDescent="0.3">
      <c r="A1" s="84" t="str">
        <f>'rockfish release'!A1</f>
        <v>Region</v>
      </c>
      <c r="B1" s="84" t="str">
        <f>'rockfish release'!B1</f>
        <v>year</v>
      </c>
      <c r="C1" s="84" t="str">
        <f>'rockfish release'!C1</f>
        <v>RptArea</v>
      </c>
      <c r="D1" s="83" t="s">
        <v>9</v>
      </c>
      <c r="E1" s="83"/>
      <c r="F1" s="83"/>
      <c r="G1" s="83"/>
      <c r="H1" s="83"/>
      <c r="I1" s="83"/>
      <c r="J1" s="83"/>
      <c r="K1" s="83"/>
      <c r="M1" s="83" t="s">
        <v>10</v>
      </c>
      <c r="N1" s="83"/>
      <c r="O1" s="83"/>
      <c r="P1" s="83"/>
      <c r="Q1" s="83"/>
      <c r="R1" s="83"/>
      <c r="S1" s="9"/>
      <c r="T1" s="9"/>
      <c r="V1" s="83" t="s">
        <v>22</v>
      </c>
      <c r="W1" s="83"/>
      <c r="X1" s="83"/>
      <c r="Y1" s="83"/>
    </row>
    <row r="2" spans="1:30" s="3" customFormat="1" ht="101.25" customHeight="1" x14ac:dyDescent="0.35">
      <c r="A2" s="84"/>
      <c r="B2" s="84"/>
      <c r="C2" s="84"/>
      <c r="D2" s="3" t="s">
        <v>98</v>
      </c>
      <c r="E2" s="3" t="s">
        <v>99</v>
      </c>
      <c r="F2" s="3" t="s">
        <v>137</v>
      </c>
      <c r="G2" s="3" t="s">
        <v>138</v>
      </c>
      <c r="H2" s="8" t="s">
        <v>139</v>
      </c>
      <c r="I2" s="3" t="s">
        <v>140</v>
      </c>
      <c r="J2" s="3" t="s">
        <v>11</v>
      </c>
      <c r="K2" s="3" t="s">
        <v>17</v>
      </c>
      <c r="M2" s="3" t="s">
        <v>125</v>
      </c>
      <c r="N2" s="3" t="s">
        <v>126</v>
      </c>
      <c r="O2" s="3" t="s">
        <v>141</v>
      </c>
      <c r="P2" s="3" t="s">
        <v>142</v>
      </c>
      <c r="Q2" s="15" t="s">
        <v>143</v>
      </c>
      <c r="R2" s="3" t="s">
        <v>144</v>
      </c>
      <c r="S2" s="3" t="s">
        <v>18</v>
      </c>
      <c r="T2" s="3" t="s">
        <v>19</v>
      </c>
      <c r="V2" s="12" t="s">
        <v>145</v>
      </c>
      <c r="W2" s="3" t="s">
        <v>146</v>
      </c>
      <c r="X2" s="3" t="s">
        <v>20</v>
      </c>
      <c r="Y2" s="3" t="s">
        <v>21</v>
      </c>
    </row>
    <row r="3" spans="1:30" x14ac:dyDescent="0.3">
      <c r="A3" t="str">
        <f>'rockfish release'!A2</f>
        <v>SC</v>
      </c>
      <c r="B3">
        <f>'rockfish release'!B2</f>
        <v>1999</v>
      </c>
      <c r="C3" t="str">
        <f>'rockfish release'!C2</f>
        <v>AFOGNAK</v>
      </c>
      <c r="D3">
        <f>'rockfish release'!D2</f>
        <v>770</v>
      </c>
      <c r="E3">
        <f>'YE release'!E3</f>
        <v>2</v>
      </c>
      <c r="F3" s="30"/>
      <c r="G3" s="31"/>
      <c r="H3" s="13">
        <f t="shared" ref="H3:H22" si="0">E3*F3</f>
        <v>0</v>
      </c>
      <c r="I3">
        <f t="shared" ref="I3:I22" si="1">(E3^2)*G3</f>
        <v>0</v>
      </c>
      <c r="J3">
        <f>SQRT(I3)</f>
        <v>0</v>
      </c>
      <c r="K3" s="6">
        <f>(1.96*J3)</f>
        <v>0</v>
      </c>
      <c r="M3" s="2">
        <f>'rockfish release'!O2</f>
        <v>411.55200774024797</v>
      </c>
      <c r="N3">
        <f>'rockfish release'!P2</f>
        <v>129118.93437544322</v>
      </c>
      <c r="Q3" s="13">
        <f t="shared" ref="Q3:Q22" si="2">M3*O3</f>
        <v>0</v>
      </c>
      <c r="R3" s="14">
        <f t="shared" ref="R3:R22" si="3">(M3^2)*P3+(O3^2)*N3-(P3*N3)</f>
        <v>0</v>
      </c>
      <c r="S3">
        <f>SQRT(R3)</f>
        <v>0</v>
      </c>
      <c r="T3" s="6">
        <f>(1.96*S3)</f>
        <v>0</v>
      </c>
      <c r="V3" s="13">
        <f t="shared" ref="V3:W22" si="4">Q3+H3</f>
        <v>0</v>
      </c>
      <c r="W3">
        <f t="shared" si="4"/>
        <v>0</v>
      </c>
      <c r="X3">
        <f>SQRT(W3)</f>
        <v>0</v>
      </c>
      <c r="Y3" s="6">
        <f>(1.96*X3)</f>
        <v>0</v>
      </c>
      <c r="AD3" s="30" t="s">
        <v>53</v>
      </c>
    </row>
    <row r="4" spans="1:30" x14ac:dyDescent="0.3">
      <c r="A4" t="str">
        <f>'rockfish release'!A3</f>
        <v>SC</v>
      </c>
      <c r="B4">
        <f>'rockfish release'!B3</f>
        <v>2000</v>
      </c>
      <c r="C4" t="str">
        <f>'rockfish release'!C3</f>
        <v>AFOGNAK</v>
      </c>
      <c r="D4">
        <f>'rockfish release'!D3</f>
        <v>2000</v>
      </c>
      <c r="E4">
        <f>'YE release'!E4</f>
        <v>51</v>
      </c>
      <c r="F4" s="30"/>
      <c r="G4" s="31"/>
      <c r="H4" s="13">
        <f t="shared" si="0"/>
        <v>0</v>
      </c>
      <c r="I4">
        <f t="shared" si="1"/>
        <v>0</v>
      </c>
      <c r="J4">
        <f t="shared" ref="J4:J76" si="5">SQRT(I4)</f>
        <v>0</v>
      </c>
      <c r="K4" s="6">
        <f t="shared" ref="K4:K76" si="6">(1.96*J4)</f>
        <v>0</v>
      </c>
      <c r="M4" s="2">
        <f>'rockfish release'!O3</f>
        <v>1068.9662538707739</v>
      </c>
      <c r="N4">
        <f>'rockfish release'!P3</f>
        <v>871100.92343021231</v>
      </c>
      <c r="Q4" s="13">
        <f t="shared" si="2"/>
        <v>0</v>
      </c>
      <c r="R4" s="14">
        <f t="shared" si="3"/>
        <v>0</v>
      </c>
      <c r="S4">
        <f t="shared" ref="S4:S76" si="7">SQRT(R4)</f>
        <v>0</v>
      </c>
      <c r="T4" s="6">
        <f t="shared" ref="T4:T76" si="8">(1.96*S4)</f>
        <v>0</v>
      </c>
      <c r="V4" s="13">
        <f t="shared" si="4"/>
        <v>0</v>
      </c>
      <c r="W4">
        <f t="shared" si="4"/>
        <v>0</v>
      </c>
      <c r="X4">
        <f t="shared" ref="X4:X76" si="9">SQRT(W4)</f>
        <v>0</v>
      </c>
      <c r="Y4" s="6">
        <f t="shared" ref="Y4:Y76" si="10">(1.96*X4)</f>
        <v>0</v>
      </c>
    </row>
    <row r="5" spans="1:30" x14ac:dyDescent="0.3">
      <c r="A5" t="str">
        <f>'rockfish release'!A4</f>
        <v>SC</v>
      </c>
      <c r="B5">
        <f>'rockfish release'!B4</f>
        <v>2001</v>
      </c>
      <c r="C5" t="str">
        <f>'rockfish release'!C4</f>
        <v>AFOGNAK</v>
      </c>
      <c r="D5">
        <f>'rockfish release'!D4</f>
        <v>910</v>
      </c>
      <c r="E5">
        <f>'YE release'!E5</f>
        <v>57</v>
      </c>
      <c r="F5" s="30"/>
      <c r="G5" s="31"/>
      <c r="H5" s="13">
        <f t="shared" si="0"/>
        <v>0</v>
      </c>
      <c r="I5">
        <f t="shared" si="1"/>
        <v>0</v>
      </c>
      <c r="J5">
        <f t="shared" si="5"/>
        <v>0</v>
      </c>
      <c r="K5" s="6">
        <f t="shared" si="6"/>
        <v>0</v>
      </c>
      <c r="M5" s="2">
        <f>'rockfish release'!O4</f>
        <v>486.37964551120217</v>
      </c>
      <c r="N5">
        <f>'rockfish release'!P4</f>
        <v>180339.66867313968</v>
      </c>
      <c r="Q5" s="13">
        <f t="shared" si="2"/>
        <v>0</v>
      </c>
      <c r="R5" s="14">
        <f t="shared" si="3"/>
        <v>0</v>
      </c>
      <c r="S5">
        <f t="shared" si="7"/>
        <v>0</v>
      </c>
      <c r="T5" s="6">
        <f t="shared" si="8"/>
        <v>0</v>
      </c>
      <c r="V5" s="13">
        <f t="shared" si="4"/>
        <v>0</v>
      </c>
      <c r="W5">
        <f t="shared" si="4"/>
        <v>0</v>
      </c>
      <c r="X5">
        <f t="shared" si="9"/>
        <v>0</v>
      </c>
      <c r="Y5" s="6">
        <f t="shared" si="10"/>
        <v>0</v>
      </c>
    </row>
    <row r="6" spans="1:30" x14ac:dyDescent="0.3">
      <c r="A6" t="str">
        <f>'rockfish release'!A5</f>
        <v>SC</v>
      </c>
      <c r="B6">
        <f>'rockfish release'!B5</f>
        <v>2002</v>
      </c>
      <c r="C6" t="str">
        <f>'rockfish release'!C5</f>
        <v>AFOGNAK</v>
      </c>
      <c r="D6">
        <f>'rockfish release'!D5</f>
        <v>708</v>
      </c>
      <c r="E6">
        <f>'YE release'!E6</f>
        <v>12</v>
      </c>
      <c r="F6" s="30"/>
      <c r="G6" s="31"/>
      <c r="H6" s="13">
        <f t="shared" si="0"/>
        <v>0</v>
      </c>
      <c r="I6">
        <f t="shared" si="1"/>
        <v>0</v>
      </c>
      <c r="J6">
        <f t="shared" si="5"/>
        <v>0</v>
      </c>
      <c r="K6" s="6">
        <f t="shared" si="6"/>
        <v>0</v>
      </c>
      <c r="M6" s="2">
        <f>'rockfish release'!O5</f>
        <v>378.41405387025407</v>
      </c>
      <c r="N6">
        <f>'rockfish release'!P5</f>
        <v>109162.88332058047</v>
      </c>
      <c r="Q6" s="13">
        <f t="shared" si="2"/>
        <v>0</v>
      </c>
      <c r="R6" s="14">
        <f t="shared" si="3"/>
        <v>0</v>
      </c>
      <c r="S6">
        <f t="shared" si="7"/>
        <v>0</v>
      </c>
      <c r="T6" s="6">
        <f t="shared" si="8"/>
        <v>0</v>
      </c>
      <c r="V6" s="13">
        <f t="shared" si="4"/>
        <v>0</v>
      </c>
      <c r="W6">
        <f t="shared" si="4"/>
        <v>0</v>
      </c>
      <c r="X6">
        <f t="shared" si="9"/>
        <v>0</v>
      </c>
      <c r="Y6" s="6">
        <f t="shared" si="10"/>
        <v>0</v>
      </c>
    </row>
    <row r="7" spans="1:30" x14ac:dyDescent="0.3">
      <c r="A7" t="str">
        <f>'rockfish release'!A6</f>
        <v>SC</v>
      </c>
      <c r="B7">
        <f>'rockfish release'!B6</f>
        <v>2003</v>
      </c>
      <c r="C7" t="str">
        <f>'rockfish release'!C6</f>
        <v>AFOGNAK</v>
      </c>
      <c r="D7">
        <f>'rockfish release'!D6</f>
        <v>818</v>
      </c>
      <c r="E7">
        <f>'YE release'!E7</f>
        <v>42</v>
      </c>
      <c r="F7" s="30"/>
      <c r="G7" s="31"/>
      <c r="H7" s="13">
        <f t="shared" si="0"/>
        <v>0</v>
      </c>
      <c r="I7">
        <f t="shared" si="1"/>
        <v>0</v>
      </c>
      <c r="J7">
        <f t="shared" si="5"/>
        <v>0</v>
      </c>
      <c r="K7" s="6">
        <f t="shared" si="6"/>
        <v>0</v>
      </c>
      <c r="M7" s="2">
        <f>'rockfish release'!O6</f>
        <v>437.20719783314667</v>
      </c>
      <c r="N7">
        <f>'rockfish release'!P6</f>
        <v>145718.63357232933</v>
      </c>
      <c r="Q7" s="13">
        <f t="shared" si="2"/>
        <v>0</v>
      </c>
      <c r="R7" s="14">
        <f t="shared" si="3"/>
        <v>0</v>
      </c>
      <c r="S7">
        <f t="shared" si="7"/>
        <v>0</v>
      </c>
      <c r="T7" s="6">
        <f t="shared" si="8"/>
        <v>0</v>
      </c>
      <c r="V7" s="13">
        <f t="shared" si="4"/>
        <v>0</v>
      </c>
      <c r="W7">
        <f t="shared" si="4"/>
        <v>0</v>
      </c>
      <c r="X7">
        <f t="shared" si="9"/>
        <v>0</v>
      </c>
      <c r="Y7" s="6">
        <f t="shared" si="10"/>
        <v>0</v>
      </c>
    </row>
    <row r="8" spans="1:30" x14ac:dyDescent="0.3">
      <c r="A8" t="str">
        <f>'rockfish release'!A7</f>
        <v>SC</v>
      </c>
      <c r="B8">
        <f>'rockfish release'!B7</f>
        <v>2004</v>
      </c>
      <c r="C8" t="str">
        <f>'rockfish release'!C7</f>
        <v>AFOGNAK</v>
      </c>
      <c r="D8">
        <f>'rockfish release'!D7</f>
        <v>758</v>
      </c>
      <c r="E8">
        <f>'YE release'!E8</f>
        <v>117</v>
      </c>
      <c r="F8" s="30"/>
      <c r="G8" s="31"/>
      <c r="H8" s="13">
        <f t="shared" si="0"/>
        <v>0</v>
      </c>
      <c r="I8">
        <f t="shared" si="1"/>
        <v>0</v>
      </c>
      <c r="J8">
        <f t="shared" si="5"/>
        <v>0</v>
      </c>
      <c r="K8" s="6">
        <f t="shared" si="6"/>
        <v>0</v>
      </c>
      <c r="M8" s="2">
        <f>'rockfish release'!O7</f>
        <v>405.13821021702324</v>
      </c>
      <c r="N8">
        <f>'rockfish release'!P7</f>
        <v>125125.80774243911</v>
      </c>
      <c r="Q8" s="13">
        <f t="shared" si="2"/>
        <v>0</v>
      </c>
      <c r="R8" s="14">
        <f t="shared" si="3"/>
        <v>0</v>
      </c>
      <c r="S8">
        <f t="shared" si="7"/>
        <v>0</v>
      </c>
      <c r="T8" s="6">
        <f t="shared" si="8"/>
        <v>0</v>
      </c>
      <c r="V8" s="13">
        <f t="shared" si="4"/>
        <v>0</v>
      </c>
      <c r="W8">
        <f t="shared" si="4"/>
        <v>0</v>
      </c>
      <c r="X8">
        <f t="shared" si="9"/>
        <v>0</v>
      </c>
      <c r="Y8" s="6">
        <f t="shared" si="10"/>
        <v>0</v>
      </c>
    </row>
    <row r="9" spans="1:30" x14ac:dyDescent="0.3">
      <c r="A9" t="str">
        <f>'rockfish release'!A8</f>
        <v>SC</v>
      </c>
      <c r="B9">
        <f>'rockfish release'!B8</f>
        <v>2005</v>
      </c>
      <c r="C9" t="str">
        <f>'rockfish release'!C8</f>
        <v>AFOGNAK</v>
      </c>
      <c r="D9">
        <f>'rockfish release'!D8</f>
        <v>1426</v>
      </c>
      <c r="E9">
        <f>'YE release'!E9</f>
        <v>51</v>
      </c>
      <c r="F9" s="30"/>
      <c r="G9" s="31"/>
      <c r="H9" s="13">
        <f t="shared" si="0"/>
        <v>0</v>
      </c>
      <c r="I9">
        <f t="shared" si="1"/>
        <v>0</v>
      </c>
      <c r="J9">
        <f t="shared" si="5"/>
        <v>0</v>
      </c>
      <c r="K9" s="6">
        <f t="shared" si="6"/>
        <v>0</v>
      </c>
      <c r="M9" s="2">
        <f>'rockfish release'!O8</f>
        <v>762.17293900986169</v>
      </c>
      <c r="N9">
        <f>'rockfish release'!P8</f>
        <v>442840.70534329361</v>
      </c>
      <c r="Q9" s="13">
        <f t="shared" si="2"/>
        <v>0</v>
      </c>
      <c r="R9" s="14">
        <f t="shared" si="3"/>
        <v>0</v>
      </c>
      <c r="S9">
        <f t="shared" si="7"/>
        <v>0</v>
      </c>
      <c r="T9" s="6">
        <f t="shared" si="8"/>
        <v>0</v>
      </c>
      <c r="V9" s="13">
        <f t="shared" si="4"/>
        <v>0</v>
      </c>
      <c r="W9">
        <f t="shared" si="4"/>
        <v>0</v>
      </c>
      <c r="X9">
        <f t="shared" si="9"/>
        <v>0</v>
      </c>
      <c r="Y9" s="6">
        <f t="shared" si="10"/>
        <v>0</v>
      </c>
    </row>
    <row r="10" spans="1:30" x14ac:dyDescent="0.3">
      <c r="A10" t="str">
        <f>'rockfish release'!A9</f>
        <v>SC</v>
      </c>
      <c r="B10">
        <f>'rockfish release'!B9</f>
        <v>2006</v>
      </c>
      <c r="C10" t="str">
        <f>'rockfish release'!C9</f>
        <v>AFOGNAK</v>
      </c>
      <c r="D10">
        <f>'rockfish release'!D9</f>
        <v>842</v>
      </c>
      <c r="E10">
        <f>'YE release'!E10</f>
        <v>36</v>
      </c>
      <c r="F10" s="30"/>
      <c r="G10" s="31"/>
      <c r="H10" s="13">
        <f t="shared" si="0"/>
        <v>0</v>
      </c>
      <c r="I10">
        <f t="shared" si="1"/>
        <v>0</v>
      </c>
      <c r="J10">
        <f t="shared" si="5"/>
        <v>0</v>
      </c>
      <c r="K10" s="6">
        <f t="shared" si="6"/>
        <v>0</v>
      </c>
      <c r="M10" s="2">
        <f>'rockfish release'!O9</f>
        <v>450.0347928795959</v>
      </c>
      <c r="N10">
        <f>'rockfish release'!P9</f>
        <v>154394.79876969426</v>
      </c>
      <c r="Q10" s="13">
        <f t="shared" si="2"/>
        <v>0</v>
      </c>
      <c r="R10" s="14">
        <f t="shared" si="3"/>
        <v>0</v>
      </c>
      <c r="S10">
        <f t="shared" si="7"/>
        <v>0</v>
      </c>
      <c r="T10" s="6">
        <f t="shared" si="8"/>
        <v>0</v>
      </c>
      <c r="V10" s="13">
        <f t="shared" si="4"/>
        <v>0</v>
      </c>
      <c r="W10">
        <f t="shared" si="4"/>
        <v>0</v>
      </c>
      <c r="X10">
        <f t="shared" si="9"/>
        <v>0</v>
      </c>
      <c r="Y10" s="6">
        <f t="shared" si="10"/>
        <v>0</v>
      </c>
    </row>
    <row r="11" spans="1:30" x14ac:dyDescent="0.3">
      <c r="A11" t="str">
        <f>'rockfish release'!A10</f>
        <v>SC</v>
      </c>
      <c r="B11">
        <f>'rockfish release'!B10</f>
        <v>2007</v>
      </c>
      <c r="C11" t="str">
        <f>'rockfish release'!C10</f>
        <v>AFOGNAK</v>
      </c>
      <c r="D11">
        <f>'rockfish release'!D10</f>
        <v>2835</v>
      </c>
      <c r="E11">
        <f>'YE release'!E11</f>
        <v>76</v>
      </c>
      <c r="H11" s="13">
        <f t="shared" si="0"/>
        <v>0</v>
      </c>
      <c r="I11">
        <f t="shared" si="1"/>
        <v>0</v>
      </c>
      <c r="J11">
        <f t="shared" si="5"/>
        <v>0</v>
      </c>
      <c r="K11" s="6">
        <f t="shared" si="6"/>
        <v>0</v>
      </c>
      <c r="M11" s="2">
        <f>'rockfish release'!O10</f>
        <v>1515.2596648618219</v>
      </c>
      <c r="N11">
        <f>'rockfish release'!P10</f>
        <v>1750308.529829097</v>
      </c>
      <c r="Q11" s="13">
        <f t="shared" si="2"/>
        <v>0</v>
      </c>
      <c r="R11" s="14">
        <f t="shared" si="3"/>
        <v>0</v>
      </c>
      <c r="S11">
        <f t="shared" si="7"/>
        <v>0</v>
      </c>
      <c r="T11" s="6">
        <f t="shared" si="8"/>
        <v>0</v>
      </c>
      <c r="V11" s="13">
        <f t="shared" si="4"/>
        <v>0</v>
      </c>
      <c r="W11">
        <f t="shared" si="4"/>
        <v>0</v>
      </c>
      <c r="X11">
        <f t="shared" si="9"/>
        <v>0</v>
      </c>
      <c r="Y11" s="6">
        <f t="shared" si="10"/>
        <v>0</v>
      </c>
    </row>
    <row r="12" spans="1:30" x14ac:dyDescent="0.3">
      <c r="A12" t="str">
        <f>'rockfish release'!A11</f>
        <v>SC</v>
      </c>
      <c r="B12">
        <f>'rockfish release'!B11</f>
        <v>2008</v>
      </c>
      <c r="C12" t="str">
        <f>'rockfish release'!C11</f>
        <v>AFOGNAK</v>
      </c>
      <c r="D12">
        <f>'rockfish release'!D11</f>
        <v>1487</v>
      </c>
      <c r="E12">
        <f>'YE release'!E12</f>
        <v>38</v>
      </c>
      <c r="H12" s="13">
        <f t="shared" si="0"/>
        <v>0</v>
      </c>
      <c r="I12">
        <f t="shared" si="1"/>
        <v>0</v>
      </c>
      <c r="J12">
        <f t="shared" si="5"/>
        <v>0</v>
      </c>
      <c r="K12" s="6">
        <f t="shared" si="6"/>
        <v>0</v>
      </c>
      <c r="M12" s="2">
        <f>'rockfish release'!O11</f>
        <v>794.77640975292024</v>
      </c>
      <c r="N12">
        <f>'rockfish release'!P11</f>
        <v>481537.83944006474</v>
      </c>
      <c r="Q12" s="13">
        <f t="shared" si="2"/>
        <v>0</v>
      </c>
      <c r="R12" s="14">
        <f t="shared" si="3"/>
        <v>0</v>
      </c>
      <c r="S12">
        <f t="shared" si="7"/>
        <v>0</v>
      </c>
      <c r="T12" s="6">
        <f t="shared" si="8"/>
        <v>0</v>
      </c>
      <c r="V12" s="13">
        <f t="shared" si="4"/>
        <v>0</v>
      </c>
      <c r="W12">
        <f t="shared" si="4"/>
        <v>0</v>
      </c>
      <c r="X12">
        <f t="shared" si="9"/>
        <v>0</v>
      </c>
      <c r="Y12" s="6">
        <f t="shared" si="10"/>
        <v>0</v>
      </c>
    </row>
    <row r="13" spans="1:30" x14ac:dyDescent="0.3">
      <c r="A13" t="str">
        <f>'rockfish release'!A12</f>
        <v>SC</v>
      </c>
      <c r="B13">
        <f>'rockfish release'!B12</f>
        <v>2009</v>
      </c>
      <c r="C13" t="str">
        <f>'rockfish release'!C12</f>
        <v>AFOGNAK</v>
      </c>
      <c r="D13">
        <f>'rockfish release'!D12</f>
        <v>1564</v>
      </c>
      <c r="E13">
        <f>'YE release'!E13</f>
        <v>42</v>
      </c>
      <c r="H13" s="13">
        <f t="shared" si="0"/>
        <v>0</v>
      </c>
      <c r="I13">
        <f t="shared" si="1"/>
        <v>0</v>
      </c>
      <c r="J13">
        <f t="shared" si="5"/>
        <v>0</v>
      </c>
      <c r="K13" s="6">
        <f t="shared" si="6"/>
        <v>0</v>
      </c>
      <c r="M13" s="2">
        <f>'rockfish release'!O12</f>
        <v>835.93161052694541</v>
      </c>
      <c r="N13">
        <f>'rockfish release'!P12</f>
        <v>532699.12109973712</v>
      </c>
      <c r="Q13" s="13">
        <f t="shared" si="2"/>
        <v>0</v>
      </c>
      <c r="R13" s="14">
        <f t="shared" si="3"/>
        <v>0</v>
      </c>
      <c r="S13">
        <f t="shared" si="7"/>
        <v>0</v>
      </c>
      <c r="T13" s="6">
        <f t="shared" si="8"/>
        <v>0</v>
      </c>
      <c r="V13" s="13">
        <f t="shared" si="4"/>
        <v>0</v>
      </c>
      <c r="W13">
        <f t="shared" si="4"/>
        <v>0</v>
      </c>
      <c r="X13">
        <f t="shared" si="9"/>
        <v>0</v>
      </c>
      <c r="Y13" s="6">
        <f t="shared" si="10"/>
        <v>0</v>
      </c>
    </row>
    <row r="14" spans="1:30" x14ac:dyDescent="0.3">
      <c r="A14" t="str">
        <f>'rockfish release'!A13</f>
        <v>SC</v>
      </c>
      <c r="B14">
        <f>'rockfish release'!B13</f>
        <v>2010</v>
      </c>
      <c r="C14" t="str">
        <f>'rockfish release'!C13</f>
        <v>AFOGNAK</v>
      </c>
      <c r="D14">
        <f>'rockfish release'!D13</f>
        <v>1405</v>
      </c>
      <c r="E14">
        <f>'YE release'!E14</f>
        <v>178</v>
      </c>
      <c r="H14" s="13">
        <f t="shared" si="0"/>
        <v>0</v>
      </c>
      <c r="I14">
        <f t="shared" si="1"/>
        <v>0</v>
      </c>
      <c r="J14">
        <f t="shared" si="5"/>
        <v>0</v>
      </c>
      <c r="K14" s="6">
        <f t="shared" si="6"/>
        <v>0</v>
      </c>
      <c r="M14" s="2">
        <f>'rockfish release'!O13</f>
        <v>750.94879334421876</v>
      </c>
      <c r="N14">
        <f>'rockfish release'!P13</f>
        <v>429893.75009358121</v>
      </c>
      <c r="Q14" s="13">
        <f t="shared" si="2"/>
        <v>0</v>
      </c>
      <c r="R14" s="14">
        <f t="shared" si="3"/>
        <v>0</v>
      </c>
      <c r="S14">
        <f t="shared" si="7"/>
        <v>0</v>
      </c>
      <c r="T14" s="6">
        <f t="shared" si="8"/>
        <v>0</v>
      </c>
      <c r="V14" s="13">
        <f t="shared" si="4"/>
        <v>0</v>
      </c>
      <c r="W14">
        <f t="shared" si="4"/>
        <v>0</v>
      </c>
      <c r="X14">
        <f t="shared" si="9"/>
        <v>0</v>
      </c>
      <c r="Y14" s="6">
        <f t="shared" si="10"/>
        <v>0</v>
      </c>
    </row>
    <row r="15" spans="1:30" x14ac:dyDescent="0.3">
      <c r="A15" t="str">
        <f>'rockfish release'!A14</f>
        <v>SC</v>
      </c>
      <c r="B15">
        <f>'rockfish release'!B14</f>
        <v>2011</v>
      </c>
      <c r="C15" t="str">
        <f>'rockfish release'!C14</f>
        <v>AFOGNAK</v>
      </c>
      <c r="D15">
        <f>'rockfish release'!D14</f>
        <v>2417</v>
      </c>
      <c r="E15">
        <f>'YE release'!E15</f>
        <v>232</v>
      </c>
      <c r="H15" s="13">
        <f t="shared" si="0"/>
        <v>0</v>
      </c>
      <c r="I15">
        <f t="shared" si="1"/>
        <v>0</v>
      </c>
      <c r="J15">
        <f t="shared" si="5"/>
        <v>0</v>
      </c>
      <c r="K15" s="6">
        <f t="shared" si="6"/>
        <v>0</v>
      </c>
      <c r="M15" s="2">
        <f>'rockfish release'!O14</f>
        <v>2788.8461538461534</v>
      </c>
      <c r="N15">
        <f>'rockfish release'!P14</f>
        <v>11082356.88873749</v>
      </c>
      <c r="Q15" s="13">
        <f t="shared" si="2"/>
        <v>0</v>
      </c>
      <c r="R15" s="14">
        <f t="shared" si="3"/>
        <v>0</v>
      </c>
      <c r="S15">
        <f t="shared" si="7"/>
        <v>0</v>
      </c>
      <c r="T15" s="6">
        <f t="shared" si="8"/>
        <v>0</v>
      </c>
      <c r="V15" s="13">
        <f t="shared" si="4"/>
        <v>0</v>
      </c>
      <c r="W15">
        <f t="shared" si="4"/>
        <v>0</v>
      </c>
      <c r="X15">
        <f t="shared" si="9"/>
        <v>0</v>
      </c>
      <c r="Y15" s="6">
        <f t="shared" si="10"/>
        <v>0</v>
      </c>
    </row>
    <row r="16" spans="1:30" x14ac:dyDescent="0.3">
      <c r="A16" t="str">
        <f>'rockfish release'!A15</f>
        <v>SC</v>
      </c>
      <c r="B16">
        <f>'rockfish release'!B15</f>
        <v>2012</v>
      </c>
      <c r="C16" t="str">
        <f>'rockfish release'!C15</f>
        <v>AFOGNAK</v>
      </c>
      <c r="D16">
        <f>'rockfish release'!D15</f>
        <v>1340</v>
      </c>
      <c r="E16">
        <f>'YE release'!E16</f>
        <v>174</v>
      </c>
      <c r="H16" s="13">
        <f t="shared" si="0"/>
        <v>0</v>
      </c>
      <c r="I16">
        <f t="shared" si="1"/>
        <v>0</v>
      </c>
      <c r="J16">
        <f t="shared" si="5"/>
        <v>0</v>
      </c>
      <c r="K16" s="6">
        <f t="shared" si="6"/>
        <v>0</v>
      </c>
      <c r="M16" s="2">
        <f>'rockfish release'!O15</f>
        <v>723.99671052631584</v>
      </c>
      <c r="N16">
        <f>'rockfish release'!P15</f>
        <v>686590.42837578885</v>
      </c>
      <c r="Q16" s="13">
        <f t="shared" si="2"/>
        <v>0</v>
      </c>
      <c r="R16" s="14">
        <f t="shared" si="3"/>
        <v>0</v>
      </c>
      <c r="S16">
        <f t="shared" si="7"/>
        <v>0</v>
      </c>
      <c r="T16" s="6">
        <f t="shared" si="8"/>
        <v>0</v>
      </c>
      <c r="V16" s="13">
        <f t="shared" si="4"/>
        <v>0</v>
      </c>
      <c r="W16">
        <f t="shared" si="4"/>
        <v>0</v>
      </c>
      <c r="X16">
        <f t="shared" si="9"/>
        <v>0</v>
      </c>
      <c r="Y16" s="6">
        <f t="shared" si="10"/>
        <v>0</v>
      </c>
    </row>
    <row r="17" spans="1:25" x14ac:dyDescent="0.3">
      <c r="A17" t="str">
        <f>'rockfish release'!A16</f>
        <v>SC</v>
      </c>
      <c r="B17">
        <f>'rockfish release'!B16</f>
        <v>2013</v>
      </c>
      <c r="C17" t="str">
        <f>'rockfish release'!C16</f>
        <v>AFOGNAK</v>
      </c>
      <c r="D17">
        <f>'rockfish release'!D16</f>
        <v>1722</v>
      </c>
      <c r="E17">
        <f>'YE release'!E17</f>
        <v>179</v>
      </c>
      <c r="H17" s="13">
        <f t="shared" si="0"/>
        <v>0</v>
      </c>
      <c r="I17">
        <f t="shared" si="1"/>
        <v>0</v>
      </c>
      <c r="J17">
        <f t="shared" si="5"/>
        <v>0</v>
      </c>
      <c r="K17" s="6">
        <f t="shared" si="6"/>
        <v>0</v>
      </c>
      <c r="M17" s="2">
        <f>'rockfish release'!O16</f>
        <v>672.37786774628876</v>
      </c>
      <c r="N17">
        <f>'rockfish release'!P16</f>
        <v>639080.19897492125</v>
      </c>
      <c r="Q17" s="13">
        <f t="shared" si="2"/>
        <v>0</v>
      </c>
      <c r="R17" s="14">
        <f t="shared" si="3"/>
        <v>0</v>
      </c>
      <c r="S17">
        <f t="shared" si="7"/>
        <v>0</v>
      </c>
      <c r="T17" s="6">
        <f t="shared" si="8"/>
        <v>0</v>
      </c>
      <c r="V17" s="13">
        <f t="shared" si="4"/>
        <v>0</v>
      </c>
      <c r="W17">
        <f t="shared" si="4"/>
        <v>0</v>
      </c>
      <c r="X17">
        <f t="shared" si="9"/>
        <v>0</v>
      </c>
      <c r="Y17" s="6">
        <f t="shared" si="10"/>
        <v>0</v>
      </c>
    </row>
    <row r="18" spans="1:25" x14ac:dyDescent="0.3">
      <c r="A18" t="str">
        <f>'rockfish release'!A17</f>
        <v>SC</v>
      </c>
      <c r="B18">
        <f>'rockfish release'!B17</f>
        <v>2014</v>
      </c>
      <c r="C18" t="str">
        <f>'rockfish release'!C17</f>
        <v>AFOGNAK</v>
      </c>
      <c r="D18">
        <f>'rockfish release'!D17</f>
        <v>2290</v>
      </c>
      <c r="E18">
        <f>'YE release'!E18</f>
        <v>317</v>
      </c>
      <c r="H18" s="13">
        <f t="shared" si="0"/>
        <v>0</v>
      </c>
      <c r="I18">
        <f t="shared" si="1"/>
        <v>0</v>
      </c>
      <c r="J18">
        <f t="shared" si="5"/>
        <v>0</v>
      </c>
      <c r="K18" s="6">
        <f t="shared" si="6"/>
        <v>0</v>
      </c>
      <c r="M18" s="2">
        <f>'rockfish release'!O17</f>
        <v>2052.3738450604123</v>
      </c>
      <c r="N18">
        <f>'rockfish release'!P17</f>
        <v>4444516.3562333081</v>
      </c>
      <c r="Q18" s="13">
        <f t="shared" si="2"/>
        <v>0</v>
      </c>
      <c r="R18" s="14">
        <f t="shared" si="3"/>
        <v>0</v>
      </c>
      <c r="S18">
        <f t="shared" si="7"/>
        <v>0</v>
      </c>
      <c r="T18" s="6">
        <f t="shared" si="8"/>
        <v>0</v>
      </c>
      <c r="V18" s="13">
        <f t="shared" si="4"/>
        <v>0</v>
      </c>
      <c r="W18">
        <f t="shared" si="4"/>
        <v>0</v>
      </c>
      <c r="X18">
        <f t="shared" si="9"/>
        <v>0</v>
      </c>
      <c r="Y18" s="6">
        <f t="shared" si="10"/>
        <v>0</v>
      </c>
    </row>
    <row r="19" spans="1:25" x14ac:dyDescent="0.3">
      <c r="A19" t="str">
        <f>'rockfish release'!A18</f>
        <v>SC</v>
      </c>
      <c r="B19">
        <f>'rockfish release'!B18</f>
        <v>2015</v>
      </c>
      <c r="C19" t="str">
        <f>'rockfish release'!C18</f>
        <v>AFOGNAK</v>
      </c>
      <c r="D19">
        <f>'rockfish release'!D18</f>
        <v>1554</v>
      </c>
      <c r="E19">
        <f>'YE release'!E19</f>
        <v>294</v>
      </c>
      <c r="H19" s="13">
        <f t="shared" si="0"/>
        <v>0</v>
      </c>
      <c r="I19">
        <f t="shared" si="1"/>
        <v>0</v>
      </c>
      <c r="J19">
        <f t="shared" si="5"/>
        <v>0</v>
      </c>
      <c r="K19" s="6">
        <f t="shared" si="6"/>
        <v>0</v>
      </c>
      <c r="M19" s="2">
        <f>'rockfish release'!O18</f>
        <v>423.3732283464567</v>
      </c>
      <c r="N19">
        <f>'rockfish release'!P18</f>
        <v>541004.16542835603</v>
      </c>
      <c r="Q19" s="13">
        <f t="shared" si="2"/>
        <v>0</v>
      </c>
      <c r="R19" s="14">
        <f t="shared" si="3"/>
        <v>0</v>
      </c>
      <c r="S19">
        <f t="shared" si="7"/>
        <v>0</v>
      </c>
      <c r="T19" s="6">
        <f t="shared" si="8"/>
        <v>0</v>
      </c>
      <c r="V19" s="13">
        <f t="shared" si="4"/>
        <v>0</v>
      </c>
      <c r="W19">
        <f t="shared" si="4"/>
        <v>0</v>
      </c>
      <c r="X19">
        <f t="shared" si="9"/>
        <v>0</v>
      </c>
      <c r="Y19" s="6">
        <f t="shared" si="10"/>
        <v>0</v>
      </c>
    </row>
    <row r="20" spans="1:25" x14ac:dyDescent="0.3">
      <c r="A20" t="str">
        <f>'rockfish release'!A19</f>
        <v>SC</v>
      </c>
      <c r="B20">
        <f>'rockfish release'!B19</f>
        <v>2016</v>
      </c>
      <c r="C20" t="str">
        <f>'rockfish release'!C19</f>
        <v>AFOGNAK</v>
      </c>
      <c r="D20">
        <f>'rockfish release'!D19</f>
        <v>1266</v>
      </c>
      <c r="E20">
        <f>'YE release'!E20</f>
        <v>160</v>
      </c>
      <c r="H20" s="13">
        <f t="shared" si="0"/>
        <v>0</v>
      </c>
      <c r="I20">
        <f t="shared" si="1"/>
        <v>0</v>
      </c>
      <c r="J20">
        <f t="shared" si="5"/>
        <v>0</v>
      </c>
      <c r="K20" s="6">
        <f t="shared" si="6"/>
        <v>0</v>
      </c>
      <c r="M20" s="2">
        <f>'rockfish release'!O19</f>
        <v>989.82927835051532</v>
      </c>
      <c r="N20">
        <f>'rockfish release'!P19</f>
        <v>1922869.0069858201</v>
      </c>
      <c r="Q20" s="13">
        <f t="shared" si="2"/>
        <v>0</v>
      </c>
      <c r="R20" s="14">
        <f t="shared" si="3"/>
        <v>0</v>
      </c>
      <c r="S20">
        <f t="shared" si="7"/>
        <v>0</v>
      </c>
      <c r="T20" s="6">
        <f t="shared" si="8"/>
        <v>0</v>
      </c>
      <c r="V20" s="13">
        <f t="shared" si="4"/>
        <v>0</v>
      </c>
      <c r="W20">
        <f t="shared" si="4"/>
        <v>0</v>
      </c>
      <c r="X20">
        <f t="shared" si="9"/>
        <v>0</v>
      </c>
      <c r="Y20" s="6">
        <f t="shared" si="10"/>
        <v>0</v>
      </c>
    </row>
    <row r="21" spans="1:25" x14ac:dyDescent="0.3">
      <c r="A21" t="str">
        <f>'rockfish release'!A20</f>
        <v>SC</v>
      </c>
      <c r="B21">
        <f>'rockfish release'!B20</f>
        <v>2017</v>
      </c>
      <c r="C21" t="str">
        <f>'rockfish release'!C20</f>
        <v>AFOGNAK</v>
      </c>
      <c r="D21">
        <f>'rockfish release'!D20</f>
        <v>1358</v>
      </c>
      <c r="E21">
        <f>'YE release'!E21</f>
        <v>173</v>
      </c>
      <c r="H21" s="13">
        <f t="shared" si="0"/>
        <v>0</v>
      </c>
      <c r="I21">
        <f t="shared" si="1"/>
        <v>0</v>
      </c>
      <c r="J21">
        <f t="shared" si="5"/>
        <v>0</v>
      </c>
      <c r="K21" s="6">
        <f t="shared" si="6"/>
        <v>0</v>
      </c>
      <c r="M21" s="2">
        <f>'rockfish release'!O20</f>
        <v>143.3143183114662</v>
      </c>
      <c r="N21">
        <f>'rockfish release'!P20</f>
        <v>108175.83458450034</v>
      </c>
      <c r="Q21" s="13">
        <f t="shared" si="2"/>
        <v>0</v>
      </c>
      <c r="R21" s="14">
        <f t="shared" si="3"/>
        <v>0</v>
      </c>
      <c r="S21">
        <f t="shared" si="7"/>
        <v>0</v>
      </c>
      <c r="T21" s="6">
        <f t="shared" si="8"/>
        <v>0</v>
      </c>
      <c r="V21" s="13">
        <f t="shared" si="4"/>
        <v>0</v>
      </c>
      <c r="W21">
        <f t="shared" si="4"/>
        <v>0</v>
      </c>
      <c r="X21">
        <f t="shared" si="9"/>
        <v>0</v>
      </c>
      <c r="Y21" s="6">
        <f t="shared" si="10"/>
        <v>0</v>
      </c>
    </row>
    <row r="22" spans="1:25" x14ac:dyDescent="0.3">
      <c r="A22" t="str">
        <f>'rockfish release'!A21</f>
        <v>SC</v>
      </c>
      <c r="B22">
        <f>'rockfish release'!B21</f>
        <v>2018</v>
      </c>
      <c r="C22" t="str">
        <f>'rockfish release'!C21</f>
        <v>AFOGNAK</v>
      </c>
      <c r="D22">
        <f>'rockfish release'!D21</f>
        <v>872</v>
      </c>
      <c r="E22">
        <f>'YE release'!E22</f>
        <v>10</v>
      </c>
      <c r="H22" s="13">
        <f t="shared" si="0"/>
        <v>0</v>
      </c>
      <c r="I22">
        <f t="shared" si="1"/>
        <v>0</v>
      </c>
      <c r="J22">
        <f t="shared" si="5"/>
        <v>0</v>
      </c>
      <c r="K22" s="6">
        <f t="shared" si="6"/>
        <v>0</v>
      </c>
      <c r="M22" s="2">
        <f>'rockfish release'!O21</f>
        <v>577.0351201478743</v>
      </c>
      <c r="N22">
        <f>'rockfish release'!P21</f>
        <v>627701.40047612309</v>
      </c>
      <c r="Q22" s="13">
        <f t="shared" si="2"/>
        <v>0</v>
      </c>
      <c r="R22" s="14">
        <f t="shared" si="3"/>
        <v>0</v>
      </c>
      <c r="S22">
        <f t="shared" si="7"/>
        <v>0</v>
      </c>
      <c r="T22" s="6">
        <f t="shared" si="8"/>
        <v>0</v>
      </c>
      <c r="V22" s="13">
        <f t="shared" si="4"/>
        <v>0</v>
      </c>
      <c r="W22">
        <f t="shared" si="4"/>
        <v>0</v>
      </c>
      <c r="X22">
        <f t="shared" si="9"/>
        <v>0</v>
      </c>
      <c r="Y22" s="6">
        <f t="shared" si="10"/>
        <v>0</v>
      </c>
    </row>
    <row r="23" spans="1:25" x14ac:dyDescent="0.3">
      <c r="A23" t="str">
        <f>'rockfish release'!A22</f>
        <v>SC</v>
      </c>
      <c r="B23">
        <f>'rockfish release'!B22</f>
        <v>2019</v>
      </c>
      <c r="C23" t="str">
        <f>'rockfish release'!C22</f>
        <v>AFOGNAK</v>
      </c>
      <c r="D23">
        <f>'rockfish release'!D22</f>
        <v>833</v>
      </c>
      <c r="E23">
        <f>'YE release'!E23</f>
        <v>32</v>
      </c>
      <c r="H23" s="13">
        <f t="shared" ref="H23:H25" si="11">E23*F23</f>
        <v>0</v>
      </c>
      <c r="I23">
        <f t="shared" ref="I23:I25" si="12">(E23^2)*G23</f>
        <v>0</v>
      </c>
      <c r="J23">
        <f t="shared" ref="J23:J25" si="13">SQRT(I23)</f>
        <v>0</v>
      </c>
      <c r="K23" s="6">
        <f t="shared" ref="K23:K25" si="14">(1.96*J23)</f>
        <v>0</v>
      </c>
      <c r="M23" s="2">
        <f>'rockfish release'!O22</f>
        <v>2090.5684702738808</v>
      </c>
      <c r="N23">
        <f>'rockfish release'!P22</f>
        <v>8383202.9864030564</v>
      </c>
      <c r="Q23" s="13">
        <f t="shared" ref="Q23:Q25" si="15">M23*O23</f>
        <v>0</v>
      </c>
      <c r="R23" s="14">
        <f t="shared" ref="R23:R25" si="16">(M23^2)*P23+(O23^2)*N23-(P23*N23)</f>
        <v>0</v>
      </c>
      <c r="S23">
        <f t="shared" ref="S23:S25" si="17">SQRT(R23)</f>
        <v>0</v>
      </c>
      <c r="T23" s="6">
        <f t="shared" ref="T23:T25" si="18">(1.96*S23)</f>
        <v>0</v>
      </c>
      <c r="V23" s="13">
        <f t="shared" ref="V23:V25" si="19">Q23+H23</f>
        <v>0</v>
      </c>
      <c r="W23">
        <f t="shared" ref="W23:W25" si="20">R23+I23</f>
        <v>0</v>
      </c>
      <c r="X23">
        <f t="shared" ref="X23:X25" si="21">SQRT(W23)</f>
        <v>0</v>
      </c>
      <c r="Y23" s="6">
        <f t="shared" ref="Y23:Y25" si="22">(1.96*X23)</f>
        <v>0</v>
      </c>
    </row>
    <row r="24" spans="1:25" x14ac:dyDescent="0.3">
      <c r="A24" t="str">
        <f>'rockfish release'!A23</f>
        <v>SC</v>
      </c>
      <c r="B24">
        <f>'rockfish release'!B23</f>
        <v>2020</v>
      </c>
      <c r="C24" t="str">
        <f>'rockfish release'!C23</f>
        <v>AFOGNAK</v>
      </c>
      <c r="D24">
        <f>'rockfish release'!D23</f>
        <v>237</v>
      </c>
      <c r="E24">
        <f>'YE release'!E24</f>
        <v>45</v>
      </c>
      <c r="H24" s="13">
        <f t="shared" si="11"/>
        <v>0</v>
      </c>
      <c r="I24">
        <f t="shared" si="12"/>
        <v>0</v>
      </c>
      <c r="J24">
        <f t="shared" si="13"/>
        <v>0</v>
      </c>
      <c r="K24" s="6">
        <f t="shared" si="14"/>
        <v>0</v>
      </c>
      <c r="M24" s="2">
        <f>'rockfish release'!O23</f>
        <v>657.07351225204206</v>
      </c>
      <c r="N24">
        <f>'rockfish release'!P23</f>
        <v>1093965.4017216102</v>
      </c>
      <c r="Q24" s="13">
        <f t="shared" si="15"/>
        <v>0</v>
      </c>
      <c r="R24" s="14">
        <f t="shared" si="16"/>
        <v>0</v>
      </c>
      <c r="S24">
        <f t="shared" si="17"/>
        <v>0</v>
      </c>
      <c r="T24" s="6">
        <f t="shared" si="18"/>
        <v>0</v>
      </c>
      <c r="V24" s="13">
        <f t="shared" si="19"/>
        <v>0</v>
      </c>
      <c r="W24">
        <f t="shared" si="20"/>
        <v>0</v>
      </c>
      <c r="X24">
        <f t="shared" si="21"/>
        <v>0</v>
      </c>
      <c r="Y24" s="6">
        <f t="shared" si="22"/>
        <v>0</v>
      </c>
    </row>
    <row r="25" spans="1:25" x14ac:dyDescent="0.3">
      <c r="A25" t="str">
        <f>'rockfish release'!A24</f>
        <v>SC</v>
      </c>
      <c r="B25">
        <f>'rockfish release'!B24</f>
        <v>2021</v>
      </c>
      <c r="C25" t="str">
        <f>'rockfish release'!C24</f>
        <v>AFOGNAK</v>
      </c>
      <c r="D25">
        <f>'rockfish release'!D24</f>
        <v>1479</v>
      </c>
      <c r="E25">
        <f>'YE release'!E25</f>
        <v>86</v>
      </c>
      <c r="H25" s="13">
        <f t="shared" si="11"/>
        <v>0</v>
      </c>
      <c r="I25">
        <f t="shared" si="12"/>
        <v>0</v>
      </c>
      <c r="J25">
        <f t="shared" si="13"/>
        <v>0</v>
      </c>
      <c r="K25" s="6">
        <f t="shared" si="14"/>
        <v>0</v>
      </c>
      <c r="M25" s="2">
        <f>'rockfish release'!O24</f>
        <v>181.81495257578558</v>
      </c>
      <c r="N25">
        <f>'rockfish release'!P24</f>
        <v>69799.784950581394</v>
      </c>
      <c r="Q25" s="13">
        <f t="shared" si="15"/>
        <v>0</v>
      </c>
      <c r="R25" s="14">
        <f t="shared" si="16"/>
        <v>0</v>
      </c>
      <c r="S25">
        <f t="shared" si="17"/>
        <v>0</v>
      </c>
      <c r="T25" s="6">
        <f t="shared" si="18"/>
        <v>0</v>
      </c>
      <c r="V25" s="13">
        <f t="shared" si="19"/>
        <v>0</v>
      </c>
      <c r="W25">
        <f t="shared" si="20"/>
        <v>0</v>
      </c>
      <c r="X25">
        <f t="shared" si="21"/>
        <v>0</v>
      </c>
      <c r="Y25" s="6">
        <f t="shared" si="22"/>
        <v>0</v>
      </c>
    </row>
    <row r="26" spans="1:25" s="57" customFormat="1" x14ac:dyDescent="0.3">
      <c r="A26" s="57" t="s">
        <v>147</v>
      </c>
      <c r="B26" s="57">
        <v>2022</v>
      </c>
      <c r="C26" s="57" t="s">
        <v>31</v>
      </c>
      <c r="D26" s="57">
        <v>583</v>
      </c>
      <c r="H26" s="56"/>
      <c r="K26" s="54"/>
      <c r="M26" s="66"/>
      <c r="Q26" s="56"/>
      <c r="R26" s="55"/>
      <c r="T26" s="54"/>
      <c r="V26" s="56"/>
      <c r="Y26" s="54"/>
    </row>
    <row r="27" spans="1:25" x14ac:dyDescent="0.3">
      <c r="A27" t="str">
        <f>'rockfish release'!A26</f>
        <v>SC</v>
      </c>
      <c r="B27">
        <f>'rockfish release'!B26</f>
        <v>1999</v>
      </c>
      <c r="C27" t="str">
        <f>'rockfish release'!C26</f>
        <v>WKMA</v>
      </c>
      <c r="D27">
        <f>'rockfish release'!D26</f>
        <v>315</v>
      </c>
      <c r="E27">
        <f>'YE release'!E27</f>
        <v>93</v>
      </c>
      <c r="F27" s="31"/>
      <c r="G27" s="31"/>
      <c r="H27" s="13">
        <f t="shared" ref="H27:H46" si="23">E27*F27</f>
        <v>0</v>
      </c>
      <c r="I27">
        <f t="shared" ref="I27:I46" si="24">(E27^2)*G27</f>
        <v>0</v>
      </c>
      <c r="J27">
        <f t="shared" si="5"/>
        <v>0</v>
      </c>
      <c r="K27" s="6">
        <f t="shared" si="6"/>
        <v>0</v>
      </c>
      <c r="M27" s="2">
        <f>'rockfish release'!O26</f>
        <v>118.82748975180436</v>
      </c>
      <c r="N27">
        <f>'rockfish release'!P26</f>
        <v>29144.62947539573</v>
      </c>
      <c r="Q27" s="13">
        <f t="shared" ref="Q27:Q46" si="25">M27*O27</f>
        <v>0</v>
      </c>
      <c r="R27" s="14">
        <f t="shared" ref="R27:R46" si="26">(M27^2)*P27+(O27^2)*N27-(P27*N27)</f>
        <v>0</v>
      </c>
      <c r="S27">
        <f t="shared" si="7"/>
        <v>0</v>
      </c>
      <c r="T27" s="6">
        <f t="shared" si="8"/>
        <v>0</v>
      </c>
      <c r="V27" s="13">
        <f t="shared" ref="V27:W46" si="27">Q27+H27</f>
        <v>0</v>
      </c>
      <c r="W27">
        <f t="shared" si="27"/>
        <v>0</v>
      </c>
      <c r="X27">
        <f t="shared" si="9"/>
        <v>0</v>
      </c>
      <c r="Y27" s="6">
        <f t="shared" si="10"/>
        <v>0</v>
      </c>
    </row>
    <row r="28" spans="1:25" x14ac:dyDescent="0.3">
      <c r="A28" t="str">
        <f>'rockfish release'!A27</f>
        <v>SC</v>
      </c>
      <c r="B28">
        <f>'rockfish release'!B27</f>
        <v>2000</v>
      </c>
      <c r="C28" t="str">
        <f>'rockfish release'!C27</f>
        <v>WKMA</v>
      </c>
      <c r="D28">
        <f>'rockfish release'!D27</f>
        <v>436</v>
      </c>
      <c r="E28">
        <f>'YE release'!E28</f>
        <v>151</v>
      </c>
      <c r="F28" s="31"/>
      <c r="G28" s="31"/>
      <c r="H28" s="13">
        <f t="shared" si="23"/>
        <v>0</v>
      </c>
      <c r="I28">
        <f t="shared" si="24"/>
        <v>0</v>
      </c>
      <c r="J28">
        <f t="shared" si="5"/>
        <v>0</v>
      </c>
      <c r="K28" s="6">
        <f t="shared" si="6"/>
        <v>0</v>
      </c>
      <c r="M28" s="2">
        <f>'rockfish release'!O27</f>
        <v>164.47233502154506</v>
      </c>
      <c r="N28">
        <f>'rockfish release'!P27</f>
        <v>55835.499972333862</v>
      </c>
      <c r="Q28" s="13">
        <f t="shared" si="25"/>
        <v>0</v>
      </c>
      <c r="R28" s="14">
        <f t="shared" si="26"/>
        <v>0</v>
      </c>
      <c r="S28">
        <f t="shared" si="7"/>
        <v>0</v>
      </c>
      <c r="T28" s="6">
        <f t="shared" si="8"/>
        <v>0</v>
      </c>
      <c r="V28" s="13">
        <f t="shared" si="27"/>
        <v>0</v>
      </c>
      <c r="W28">
        <f t="shared" si="27"/>
        <v>0</v>
      </c>
      <c r="X28">
        <f t="shared" si="9"/>
        <v>0</v>
      </c>
      <c r="Y28" s="6">
        <f t="shared" si="10"/>
        <v>0</v>
      </c>
    </row>
    <row r="29" spans="1:25" x14ac:dyDescent="0.3">
      <c r="A29" t="str">
        <f>'rockfish release'!A28</f>
        <v>SC</v>
      </c>
      <c r="B29">
        <f>'rockfish release'!B28</f>
        <v>2001</v>
      </c>
      <c r="C29" t="str">
        <f>'rockfish release'!C28</f>
        <v>WKMA</v>
      </c>
      <c r="D29">
        <f>'rockfish release'!D28</f>
        <v>432</v>
      </c>
      <c r="E29">
        <f>'YE release'!E29</f>
        <v>162</v>
      </c>
      <c r="F29" s="31"/>
      <c r="G29" s="31"/>
      <c r="H29" s="13">
        <f t="shared" si="23"/>
        <v>0</v>
      </c>
      <c r="I29">
        <f t="shared" si="24"/>
        <v>0</v>
      </c>
      <c r="J29">
        <f t="shared" si="5"/>
        <v>0</v>
      </c>
      <c r="K29" s="6">
        <f t="shared" si="6"/>
        <v>0</v>
      </c>
      <c r="M29" s="2">
        <f>'rockfish release'!O28</f>
        <v>162.96341451676028</v>
      </c>
      <c r="N29">
        <f>'rockfish release'!P28</f>
        <v>54815.694948009608</v>
      </c>
      <c r="Q29" s="13">
        <f t="shared" si="25"/>
        <v>0</v>
      </c>
      <c r="R29" s="14">
        <f t="shared" si="26"/>
        <v>0</v>
      </c>
      <c r="S29">
        <f t="shared" si="7"/>
        <v>0</v>
      </c>
      <c r="T29" s="6">
        <f t="shared" si="8"/>
        <v>0</v>
      </c>
      <c r="V29" s="13">
        <f t="shared" si="27"/>
        <v>0</v>
      </c>
      <c r="W29">
        <f t="shared" si="27"/>
        <v>0</v>
      </c>
      <c r="X29">
        <f t="shared" si="9"/>
        <v>0</v>
      </c>
      <c r="Y29" s="6">
        <f t="shared" si="10"/>
        <v>0</v>
      </c>
    </row>
    <row r="30" spans="1:25" x14ac:dyDescent="0.3">
      <c r="A30" t="str">
        <f>'rockfish release'!A29</f>
        <v>SC</v>
      </c>
      <c r="B30">
        <f>'rockfish release'!B29</f>
        <v>2002</v>
      </c>
      <c r="C30" t="str">
        <f>'rockfish release'!C29</f>
        <v>WKMA</v>
      </c>
      <c r="D30">
        <f>'rockfish release'!D29</f>
        <v>411</v>
      </c>
      <c r="E30">
        <f>'YE release'!E30</f>
        <v>111</v>
      </c>
      <c r="F30" s="31"/>
      <c r="G30" s="31"/>
      <c r="H30" s="13">
        <f t="shared" si="23"/>
        <v>0</v>
      </c>
      <c r="I30">
        <f t="shared" si="24"/>
        <v>0</v>
      </c>
      <c r="J30">
        <f t="shared" si="5"/>
        <v>0</v>
      </c>
      <c r="K30" s="6">
        <f t="shared" si="6"/>
        <v>0</v>
      </c>
      <c r="M30" s="2">
        <f>'rockfish release'!O29</f>
        <v>155.04158186663994</v>
      </c>
      <c r="N30">
        <f>'rockfish release'!P29</f>
        <v>49615.922959065989</v>
      </c>
      <c r="Q30" s="13">
        <f t="shared" si="25"/>
        <v>0</v>
      </c>
      <c r="R30" s="14">
        <f t="shared" si="26"/>
        <v>0</v>
      </c>
      <c r="S30">
        <f t="shared" si="7"/>
        <v>0</v>
      </c>
      <c r="T30" s="6">
        <f t="shared" si="8"/>
        <v>0</v>
      </c>
      <c r="V30" s="13">
        <f t="shared" si="27"/>
        <v>0</v>
      </c>
      <c r="W30">
        <f t="shared" si="27"/>
        <v>0</v>
      </c>
      <c r="X30">
        <f t="shared" si="9"/>
        <v>0</v>
      </c>
      <c r="Y30" s="6">
        <f t="shared" si="10"/>
        <v>0</v>
      </c>
    </row>
    <row r="31" spans="1:25" x14ac:dyDescent="0.3">
      <c r="A31" t="str">
        <f>'rockfish release'!A30</f>
        <v>SC</v>
      </c>
      <c r="B31">
        <f>'rockfish release'!B30</f>
        <v>2003</v>
      </c>
      <c r="C31" t="str">
        <f>'rockfish release'!C30</f>
        <v>WKMA</v>
      </c>
      <c r="D31">
        <f>'rockfish release'!D30</f>
        <v>649</v>
      </c>
      <c r="E31">
        <f>'YE release'!E31</f>
        <v>54</v>
      </c>
      <c r="F31" s="31"/>
      <c r="G31" s="31"/>
      <c r="H31" s="13">
        <f t="shared" si="23"/>
        <v>0</v>
      </c>
      <c r="I31">
        <f t="shared" si="24"/>
        <v>0</v>
      </c>
      <c r="J31">
        <f t="shared" si="5"/>
        <v>0</v>
      </c>
      <c r="K31" s="6">
        <f t="shared" si="6"/>
        <v>0</v>
      </c>
      <c r="M31" s="2">
        <f>'rockfish release'!O30</f>
        <v>244.82235190133656</v>
      </c>
      <c r="N31">
        <f>'rockfish release'!P30</f>
        <v>123716.27190391693</v>
      </c>
      <c r="Q31" s="13">
        <f t="shared" si="25"/>
        <v>0</v>
      </c>
      <c r="R31" s="14">
        <f t="shared" si="26"/>
        <v>0</v>
      </c>
      <c r="S31">
        <f t="shared" si="7"/>
        <v>0</v>
      </c>
      <c r="T31" s="6">
        <f t="shared" si="8"/>
        <v>0</v>
      </c>
      <c r="V31" s="13">
        <f t="shared" si="27"/>
        <v>0</v>
      </c>
      <c r="W31">
        <f t="shared" si="27"/>
        <v>0</v>
      </c>
      <c r="X31">
        <f t="shared" si="9"/>
        <v>0</v>
      </c>
      <c r="Y31" s="6">
        <f t="shared" si="10"/>
        <v>0</v>
      </c>
    </row>
    <row r="32" spans="1:25" x14ac:dyDescent="0.3">
      <c r="A32" t="str">
        <f>'rockfish release'!A31</f>
        <v>SC</v>
      </c>
      <c r="B32">
        <f>'rockfish release'!B31</f>
        <v>2004</v>
      </c>
      <c r="C32" t="str">
        <f>'rockfish release'!C31</f>
        <v>WKMA</v>
      </c>
      <c r="D32">
        <f>'rockfish release'!D31</f>
        <v>318</v>
      </c>
      <c r="E32">
        <f>'YE release'!E32</f>
        <v>60</v>
      </c>
      <c r="F32" s="31"/>
      <c r="G32" s="31"/>
      <c r="H32" s="13">
        <f t="shared" si="23"/>
        <v>0</v>
      </c>
      <c r="I32">
        <f t="shared" si="24"/>
        <v>0</v>
      </c>
      <c r="J32">
        <f t="shared" si="5"/>
        <v>0</v>
      </c>
      <c r="K32" s="6">
        <f t="shared" si="6"/>
        <v>0</v>
      </c>
      <c r="M32" s="2">
        <f>'rockfish release'!O31</f>
        <v>119.95918013039295</v>
      </c>
      <c r="N32">
        <f>'rockfish release'!P31</f>
        <v>29702.408778734371</v>
      </c>
      <c r="Q32" s="13">
        <f t="shared" si="25"/>
        <v>0</v>
      </c>
      <c r="R32" s="14">
        <f t="shared" si="26"/>
        <v>0</v>
      </c>
      <c r="S32">
        <f t="shared" si="7"/>
        <v>0</v>
      </c>
      <c r="T32" s="6">
        <f t="shared" si="8"/>
        <v>0</v>
      </c>
      <c r="V32" s="13">
        <f t="shared" si="27"/>
        <v>0</v>
      </c>
      <c r="W32">
        <f t="shared" si="27"/>
        <v>0</v>
      </c>
      <c r="X32">
        <f t="shared" si="9"/>
        <v>0</v>
      </c>
      <c r="Y32" s="6">
        <f t="shared" si="10"/>
        <v>0</v>
      </c>
    </row>
    <row r="33" spans="1:25" x14ac:dyDescent="0.3">
      <c r="A33" t="str">
        <f>'rockfish release'!A32</f>
        <v>SC</v>
      </c>
      <c r="B33">
        <f>'rockfish release'!B32</f>
        <v>2005</v>
      </c>
      <c r="C33" t="str">
        <f>'rockfish release'!C32</f>
        <v>WKMA</v>
      </c>
      <c r="D33">
        <f>'rockfish release'!D32</f>
        <v>421</v>
      </c>
      <c r="E33">
        <f>'YE release'!E33</f>
        <v>34</v>
      </c>
      <c r="F33" s="31"/>
      <c r="G33" s="31"/>
      <c r="H33" s="13">
        <f t="shared" si="23"/>
        <v>0</v>
      </c>
      <c r="I33">
        <f t="shared" si="24"/>
        <v>0</v>
      </c>
      <c r="J33">
        <f t="shared" si="5"/>
        <v>0</v>
      </c>
      <c r="K33" s="6">
        <f t="shared" si="6"/>
        <v>0</v>
      </c>
      <c r="M33" s="2">
        <f>'rockfish release'!O32</f>
        <v>158.81388312860201</v>
      </c>
      <c r="N33">
        <f>'rockfish release'!P32</f>
        <v>52059.695367584929</v>
      </c>
      <c r="Q33" s="13">
        <f t="shared" si="25"/>
        <v>0</v>
      </c>
      <c r="R33" s="14">
        <f t="shared" si="26"/>
        <v>0</v>
      </c>
      <c r="S33">
        <f t="shared" si="7"/>
        <v>0</v>
      </c>
      <c r="T33" s="6">
        <f t="shared" si="8"/>
        <v>0</v>
      </c>
      <c r="V33" s="13">
        <f t="shared" si="27"/>
        <v>0</v>
      </c>
      <c r="W33">
        <f t="shared" si="27"/>
        <v>0</v>
      </c>
      <c r="X33">
        <f t="shared" si="9"/>
        <v>0</v>
      </c>
      <c r="Y33" s="6">
        <f t="shared" si="10"/>
        <v>0</v>
      </c>
    </row>
    <row r="34" spans="1:25" x14ac:dyDescent="0.3">
      <c r="A34" t="str">
        <f>'rockfish release'!A33</f>
        <v>SC</v>
      </c>
      <c r="B34">
        <f>'rockfish release'!B33</f>
        <v>2006</v>
      </c>
      <c r="C34" t="str">
        <f>'rockfish release'!C33</f>
        <v>WKMA</v>
      </c>
      <c r="D34">
        <f>'rockfish release'!D33</f>
        <v>547</v>
      </c>
      <c r="E34">
        <f>'YE release'!E34</f>
        <v>32</v>
      </c>
      <c r="F34" s="30"/>
      <c r="G34" s="31"/>
      <c r="H34" s="13">
        <f t="shared" si="23"/>
        <v>0</v>
      </c>
      <c r="I34">
        <f t="shared" si="24"/>
        <v>0</v>
      </c>
      <c r="J34">
        <f t="shared" si="5"/>
        <v>0</v>
      </c>
      <c r="K34" s="6">
        <f t="shared" si="6"/>
        <v>0</v>
      </c>
      <c r="M34" s="2">
        <f>'rockfish release'!O33</f>
        <v>206.34487902932369</v>
      </c>
      <c r="N34">
        <f>'rockfish release'!P33</f>
        <v>87884.458964007878</v>
      </c>
      <c r="Q34" s="13">
        <f t="shared" si="25"/>
        <v>0</v>
      </c>
      <c r="R34" s="14">
        <f t="shared" si="26"/>
        <v>0</v>
      </c>
      <c r="S34">
        <f t="shared" si="7"/>
        <v>0</v>
      </c>
      <c r="T34" s="6">
        <f t="shared" si="8"/>
        <v>0</v>
      </c>
      <c r="V34" s="13">
        <f t="shared" si="27"/>
        <v>0</v>
      </c>
      <c r="W34">
        <f t="shared" si="27"/>
        <v>0</v>
      </c>
      <c r="X34">
        <f t="shared" si="9"/>
        <v>0</v>
      </c>
      <c r="Y34" s="6">
        <f t="shared" si="10"/>
        <v>0</v>
      </c>
    </row>
    <row r="35" spans="1:25" x14ac:dyDescent="0.3">
      <c r="A35" t="str">
        <f>'rockfish release'!A34</f>
        <v>SC</v>
      </c>
      <c r="B35">
        <f>'rockfish release'!B34</f>
        <v>2007</v>
      </c>
      <c r="C35" t="str">
        <f>'rockfish release'!C34</f>
        <v>WKMA</v>
      </c>
      <c r="D35">
        <f>'rockfish release'!D34</f>
        <v>396</v>
      </c>
      <c r="E35">
        <f>'YE release'!E35</f>
        <v>47</v>
      </c>
      <c r="F35" s="30"/>
      <c r="G35" s="31"/>
      <c r="H35" s="13">
        <f t="shared" si="23"/>
        <v>0</v>
      </c>
      <c r="I35">
        <f t="shared" si="24"/>
        <v>0</v>
      </c>
      <c r="J35">
        <f t="shared" si="5"/>
        <v>0</v>
      </c>
      <c r="K35" s="6">
        <f t="shared" si="6"/>
        <v>0</v>
      </c>
      <c r="M35" s="2">
        <f>'rockfish release'!O34</f>
        <v>149.3831299736969</v>
      </c>
      <c r="N35">
        <f>'rockfish release'!P34</f>
        <v>46060.410338258072</v>
      </c>
      <c r="Q35" s="13">
        <f t="shared" si="25"/>
        <v>0</v>
      </c>
      <c r="R35" s="14">
        <f t="shared" si="26"/>
        <v>0</v>
      </c>
      <c r="S35">
        <f t="shared" si="7"/>
        <v>0</v>
      </c>
      <c r="T35" s="6">
        <f t="shared" si="8"/>
        <v>0</v>
      </c>
      <c r="V35" s="13">
        <f t="shared" si="27"/>
        <v>0</v>
      </c>
      <c r="W35">
        <f t="shared" si="27"/>
        <v>0</v>
      </c>
      <c r="X35">
        <f t="shared" si="9"/>
        <v>0</v>
      </c>
      <c r="Y35" s="6">
        <f t="shared" si="10"/>
        <v>0</v>
      </c>
    </row>
    <row r="36" spans="1:25" x14ac:dyDescent="0.3">
      <c r="A36" t="str">
        <f>'rockfish release'!A35</f>
        <v>SC</v>
      </c>
      <c r="B36">
        <f>'rockfish release'!B35</f>
        <v>2008</v>
      </c>
      <c r="C36" t="str">
        <f>'rockfish release'!C35</f>
        <v>WKMA</v>
      </c>
      <c r="D36">
        <f>'rockfish release'!D35</f>
        <v>575</v>
      </c>
      <c r="E36">
        <f>'YE release'!E36</f>
        <v>85</v>
      </c>
      <c r="H36" s="13">
        <f t="shared" si="23"/>
        <v>0</v>
      </c>
      <c r="I36">
        <f t="shared" si="24"/>
        <v>0</v>
      </c>
      <c r="J36">
        <f t="shared" si="5"/>
        <v>0</v>
      </c>
      <c r="K36" s="6">
        <f t="shared" si="6"/>
        <v>0</v>
      </c>
      <c r="M36" s="2">
        <f>'rockfish release'!O35</f>
        <v>216.9073225628174</v>
      </c>
      <c r="N36">
        <f>'rockfish release'!P35</f>
        <v>97112.049587328933</v>
      </c>
      <c r="Q36" s="13">
        <f t="shared" si="25"/>
        <v>0</v>
      </c>
      <c r="R36" s="14">
        <f t="shared" si="26"/>
        <v>0</v>
      </c>
      <c r="S36">
        <f t="shared" si="7"/>
        <v>0</v>
      </c>
      <c r="T36" s="6">
        <f t="shared" si="8"/>
        <v>0</v>
      </c>
      <c r="V36" s="13">
        <f t="shared" si="27"/>
        <v>0</v>
      </c>
      <c r="W36">
        <f t="shared" si="27"/>
        <v>0</v>
      </c>
      <c r="X36">
        <f t="shared" si="9"/>
        <v>0</v>
      </c>
      <c r="Y36" s="6">
        <f t="shared" si="10"/>
        <v>0</v>
      </c>
    </row>
    <row r="37" spans="1:25" x14ac:dyDescent="0.3">
      <c r="A37" t="str">
        <f>'rockfish release'!A36</f>
        <v>SC</v>
      </c>
      <c r="B37">
        <f>'rockfish release'!B36</f>
        <v>2009</v>
      </c>
      <c r="C37" t="str">
        <f>'rockfish release'!C36</f>
        <v>WKMA</v>
      </c>
      <c r="D37">
        <f>'rockfish release'!D36</f>
        <v>695</v>
      </c>
      <c r="E37">
        <f>'YE release'!E37</f>
        <v>67</v>
      </c>
      <c r="H37" s="13">
        <f t="shared" si="23"/>
        <v>0</v>
      </c>
      <c r="I37">
        <f t="shared" si="24"/>
        <v>0</v>
      </c>
      <c r="J37">
        <f t="shared" si="5"/>
        <v>0</v>
      </c>
      <c r="K37" s="6">
        <f t="shared" si="6"/>
        <v>0</v>
      </c>
      <c r="M37" s="2">
        <f>'rockfish release'!O36</f>
        <v>262.1749377063619</v>
      </c>
      <c r="N37">
        <f>'rockfish release'!P36</f>
        <v>141875.38072414233</v>
      </c>
      <c r="Q37" s="13">
        <f t="shared" si="25"/>
        <v>0</v>
      </c>
      <c r="R37" s="14">
        <f t="shared" si="26"/>
        <v>0</v>
      </c>
      <c r="S37">
        <f t="shared" si="7"/>
        <v>0</v>
      </c>
      <c r="T37" s="6">
        <f t="shared" si="8"/>
        <v>0</v>
      </c>
      <c r="V37" s="13">
        <f t="shared" si="27"/>
        <v>0</v>
      </c>
      <c r="W37">
        <f t="shared" si="27"/>
        <v>0</v>
      </c>
      <c r="X37">
        <f t="shared" si="9"/>
        <v>0</v>
      </c>
      <c r="Y37" s="6">
        <f t="shared" si="10"/>
        <v>0</v>
      </c>
    </row>
    <row r="38" spans="1:25" x14ac:dyDescent="0.3">
      <c r="A38" t="str">
        <f>'rockfish release'!A37</f>
        <v>SC</v>
      </c>
      <c r="B38">
        <f>'rockfish release'!B37</f>
        <v>2010</v>
      </c>
      <c r="C38" t="str">
        <f>'rockfish release'!C37</f>
        <v>WKMA</v>
      </c>
      <c r="D38">
        <f>'rockfish release'!D37</f>
        <v>527</v>
      </c>
      <c r="E38">
        <f>'YE release'!E38</f>
        <v>80</v>
      </c>
      <c r="H38" s="13">
        <f t="shared" si="23"/>
        <v>0</v>
      </c>
      <c r="I38">
        <f t="shared" si="24"/>
        <v>0</v>
      </c>
      <c r="J38">
        <f t="shared" si="5"/>
        <v>0</v>
      </c>
      <c r="K38" s="6">
        <f t="shared" si="6"/>
        <v>0</v>
      </c>
      <c r="M38" s="2">
        <f>'rockfish release'!O37</f>
        <v>198.80027650539967</v>
      </c>
      <c r="N38">
        <f>'rockfish release'!P37</f>
        <v>81575.296543937322</v>
      </c>
      <c r="Q38" s="13">
        <f t="shared" si="25"/>
        <v>0</v>
      </c>
      <c r="R38" s="14">
        <f t="shared" si="26"/>
        <v>0</v>
      </c>
      <c r="S38">
        <f t="shared" si="7"/>
        <v>0</v>
      </c>
      <c r="T38" s="6">
        <f t="shared" si="8"/>
        <v>0</v>
      </c>
      <c r="V38" s="13">
        <f t="shared" si="27"/>
        <v>0</v>
      </c>
      <c r="W38">
        <f t="shared" si="27"/>
        <v>0</v>
      </c>
      <c r="X38">
        <f t="shared" si="9"/>
        <v>0</v>
      </c>
      <c r="Y38" s="6">
        <f t="shared" si="10"/>
        <v>0</v>
      </c>
    </row>
    <row r="39" spans="1:25" x14ac:dyDescent="0.3">
      <c r="A39" t="str">
        <f>'rockfish release'!A38</f>
        <v>SC</v>
      </c>
      <c r="B39">
        <f>'rockfish release'!B38</f>
        <v>2011</v>
      </c>
      <c r="C39" t="str">
        <f>'rockfish release'!C38</f>
        <v>WKMA</v>
      </c>
      <c r="D39">
        <f>'rockfish release'!D38</f>
        <v>399</v>
      </c>
      <c r="E39">
        <f>'YE release'!E39</f>
        <v>78</v>
      </c>
      <c r="H39" s="13">
        <f t="shared" si="23"/>
        <v>0</v>
      </c>
      <c r="I39">
        <f t="shared" si="24"/>
        <v>0</v>
      </c>
      <c r="J39">
        <f t="shared" si="5"/>
        <v>0</v>
      </c>
      <c r="K39" s="6">
        <f t="shared" si="6"/>
        <v>0</v>
      </c>
      <c r="M39" s="2">
        <f>'rockfish release'!O38</f>
        <v>0</v>
      </c>
      <c r="N39">
        <f>'rockfish release'!P38</f>
        <v>11830.04579254597</v>
      </c>
      <c r="Q39" s="13">
        <f t="shared" si="25"/>
        <v>0</v>
      </c>
      <c r="R39" s="14">
        <f t="shared" si="26"/>
        <v>0</v>
      </c>
      <c r="S39">
        <f t="shared" si="7"/>
        <v>0</v>
      </c>
      <c r="T39" s="6">
        <f t="shared" si="8"/>
        <v>0</v>
      </c>
      <c r="V39" s="13">
        <f t="shared" si="27"/>
        <v>0</v>
      </c>
      <c r="W39">
        <f t="shared" si="27"/>
        <v>0</v>
      </c>
      <c r="X39">
        <f t="shared" si="9"/>
        <v>0</v>
      </c>
      <c r="Y39" s="6">
        <f t="shared" si="10"/>
        <v>0</v>
      </c>
    </row>
    <row r="40" spans="1:25" x14ac:dyDescent="0.3">
      <c r="A40" t="str">
        <f>'rockfish release'!A39</f>
        <v>SC</v>
      </c>
      <c r="B40">
        <f>'rockfish release'!B39</f>
        <v>2012</v>
      </c>
      <c r="C40" t="str">
        <f>'rockfish release'!C39</f>
        <v>WKMA</v>
      </c>
      <c r="D40">
        <f>'rockfish release'!D39</f>
        <v>630</v>
      </c>
      <c r="E40">
        <f>'YE release'!E40</f>
        <v>109</v>
      </c>
      <c r="H40" s="13">
        <f t="shared" si="23"/>
        <v>0</v>
      </c>
      <c r="I40">
        <f t="shared" si="24"/>
        <v>0</v>
      </c>
      <c r="J40">
        <f t="shared" si="5"/>
        <v>0</v>
      </c>
      <c r="K40" s="6">
        <f t="shared" si="6"/>
        <v>0</v>
      </c>
      <c r="M40" s="2">
        <f>'rockfish release'!O39</f>
        <v>439.17471466198435</v>
      </c>
      <c r="N40">
        <f>'rockfish release'!P39</f>
        <v>167549.06067360454</v>
      </c>
      <c r="Q40" s="13">
        <f t="shared" si="25"/>
        <v>0</v>
      </c>
      <c r="R40" s="14">
        <f t="shared" si="26"/>
        <v>0</v>
      </c>
      <c r="S40">
        <f t="shared" si="7"/>
        <v>0</v>
      </c>
      <c r="T40" s="6">
        <f t="shared" si="8"/>
        <v>0</v>
      </c>
      <c r="V40" s="13">
        <f t="shared" si="27"/>
        <v>0</v>
      </c>
      <c r="W40">
        <f t="shared" si="27"/>
        <v>0</v>
      </c>
      <c r="X40">
        <f t="shared" si="9"/>
        <v>0</v>
      </c>
      <c r="Y40" s="6">
        <f t="shared" si="10"/>
        <v>0</v>
      </c>
    </row>
    <row r="41" spans="1:25" x14ac:dyDescent="0.3">
      <c r="A41" t="str">
        <f>'rockfish release'!A40</f>
        <v>SC</v>
      </c>
      <c r="B41">
        <f>'rockfish release'!B40</f>
        <v>2013</v>
      </c>
      <c r="C41" t="str">
        <f>'rockfish release'!C40</f>
        <v>WKMA</v>
      </c>
      <c r="D41">
        <f>'rockfish release'!D40</f>
        <v>951</v>
      </c>
      <c r="E41">
        <f>'YE release'!E41</f>
        <v>81</v>
      </c>
      <c r="H41" s="13">
        <f t="shared" si="23"/>
        <v>0</v>
      </c>
      <c r="I41">
        <f t="shared" si="24"/>
        <v>0</v>
      </c>
      <c r="J41">
        <f t="shared" si="5"/>
        <v>0</v>
      </c>
      <c r="K41" s="6">
        <f t="shared" si="6"/>
        <v>0</v>
      </c>
      <c r="M41" s="2">
        <f>'rockfish release'!O40</f>
        <v>183.25839416058398</v>
      </c>
      <c r="N41">
        <f>'rockfish release'!P40</f>
        <v>131577.82735309211</v>
      </c>
      <c r="Q41" s="13">
        <f t="shared" si="25"/>
        <v>0</v>
      </c>
      <c r="R41" s="14">
        <f t="shared" si="26"/>
        <v>0</v>
      </c>
      <c r="S41">
        <f t="shared" si="7"/>
        <v>0</v>
      </c>
      <c r="T41" s="6">
        <f t="shared" si="8"/>
        <v>0</v>
      </c>
      <c r="V41" s="13">
        <f t="shared" si="27"/>
        <v>0</v>
      </c>
      <c r="W41">
        <f t="shared" si="27"/>
        <v>0</v>
      </c>
      <c r="X41">
        <f t="shared" si="9"/>
        <v>0</v>
      </c>
      <c r="Y41" s="6">
        <f t="shared" si="10"/>
        <v>0</v>
      </c>
    </row>
    <row r="42" spans="1:25" x14ac:dyDescent="0.3">
      <c r="A42" t="str">
        <f>'rockfish release'!A41</f>
        <v>SC</v>
      </c>
      <c r="B42">
        <f>'rockfish release'!B41</f>
        <v>2014</v>
      </c>
      <c r="C42" t="str">
        <f>'rockfish release'!C41</f>
        <v>WKMA</v>
      </c>
      <c r="D42">
        <f>'rockfish release'!D41</f>
        <v>1124</v>
      </c>
      <c r="E42">
        <f>'YE release'!E42</f>
        <v>227</v>
      </c>
      <c r="H42" s="13">
        <f t="shared" si="23"/>
        <v>0</v>
      </c>
      <c r="I42">
        <f t="shared" si="24"/>
        <v>0</v>
      </c>
      <c r="J42">
        <f t="shared" si="5"/>
        <v>0</v>
      </c>
      <c r="K42" s="6">
        <f t="shared" si="6"/>
        <v>0</v>
      </c>
      <c r="M42" s="2">
        <f>'rockfish release'!O41</f>
        <v>2104.6711409395971</v>
      </c>
      <c r="N42">
        <f>'rockfish release'!P41</f>
        <v>8654136.7927434687</v>
      </c>
      <c r="Q42" s="13">
        <f t="shared" si="25"/>
        <v>0</v>
      </c>
      <c r="R42" s="14">
        <f t="shared" si="26"/>
        <v>0</v>
      </c>
      <c r="S42">
        <f t="shared" si="7"/>
        <v>0</v>
      </c>
      <c r="T42" s="6">
        <f t="shared" si="8"/>
        <v>0</v>
      </c>
      <c r="V42" s="13">
        <f t="shared" si="27"/>
        <v>0</v>
      </c>
      <c r="W42">
        <f t="shared" si="27"/>
        <v>0</v>
      </c>
      <c r="X42">
        <f t="shared" si="9"/>
        <v>0</v>
      </c>
      <c r="Y42" s="6">
        <f t="shared" si="10"/>
        <v>0</v>
      </c>
    </row>
    <row r="43" spans="1:25" x14ac:dyDescent="0.3">
      <c r="A43" t="str">
        <f>'rockfish release'!A42</f>
        <v>SC</v>
      </c>
      <c r="B43">
        <f>'rockfish release'!B42</f>
        <v>2015</v>
      </c>
      <c r="C43" t="str">
        <f>'rockfish release'!C42</f>
        <v>WKMA</v>
      </c>
      <c r="D43">
        <f>'rockfish release'!D42</f>
        <v>969</v>
      </c>
      <c r="E43">
        <f>'YE release'!E43</f>
        <v>119</v>
      </c>
      <c r="H43" s="13">
        <f t="shared" si="23"/>
        <v>0</v>
      </c>
      <c r="I43">
        <f t="shared" si="24"/>
        <v>0</v>
      </c>
      <c r="J43">
        <f t="shared" si="5"/>
        <v>0</v>
      </c>
      <c r="K43" s="6">
        <f t="shared" si="6"/>
        <v>0</v>
      </c>
      <c r="M43" s="2">
        <f>'rockfish release'!O42</f>
        <v>153.04047619047628</v>
      </c>
      <c r="N43">
        <f>'rockfish release'!P42</f>
        <v>595552.41854615149</v>
      </c>
      <c r="Q43" s="13">
        <f t="shared" si="25"/>
        <v>0</v>
      </c>
      <c r="R43" s="14">
        <f t="shared" si="26"/>
        <v>0</v>
      </c>
      <c r="S43">
        <f t="shared" si="7"/>
        <v>0</v>
      </c>
      <c r="T43" s="6">
        <f t="shared" si="8"/>
        <v>0</v>
      </c>
      <c r="V43" s="13">
        <f t="shared" si="27"/>
        <v>0</v>
      </c>
      <c r="W43">
        <f t="shared" si="27"/>
        <v>0</v>
      </c>
      <c r="X43">
        <f t="shared" si="9"/>
        <v>0</v>
      </c>
      <c r="Y43" s="6">
        <f t="shared" si="10"/>
        <v>0</v>
      </c>
    </row>
    <row r="44" spans="1:25" x14ac:dyDescent="0.3">
      <c r="A44" t="str">
        <f>'rockfish release'!A43</f>
        <v>SC</v>
      </c>
      <c r="B44">
        <f>'rockfish release'!B43</f>
        <v>2016</v>
      </c>
      <c r="C44" t="str">
        <f>'rockfish release'!C43</f>
        <v>WKMA</v>
      </c>
      <c r="D44">
        <f>'rockfish release'!D43</f>
        <v>1927</v>
      </c>
      <c r="E44">
        <f>'YE release'!E44</f>
        <v>230</v>
      </c>
      <c r="H44" s="13">
        <f t="shared" si="23"/>
        <v>0</v>
      </c>
      <c r="I44">
        <f t="shared" si="24"/>
        <v>0</v>
      </c>
      <c r="J44">
        <f t="shared" si="5"/>
        <v>0</v>
      </c>
      <c r="K44" s="6">
        <f t="shared" si="6"/>
        <v>0</v>
      </c>
      <c r="M44" s="2">
        <f>'rockfish release'!O43</f>
        <v>1506.6358762886598</v>
      </c>
      <c r="N44">
        <f>'rockfish release'!P43</f>
        <v>4454979.5769547252</v>
      </c>
      <c r="Q44" s="13">
        <f t="shared" si="25"/>
        <v>0</v>
      </c>
      <c r="R44" s="14">
        <f t="shared" si="26"/>
        <v>0</v>
      </c>
      <c r="S44">
        <f t="shared" si="7"/>
        <v>0</v>
      </c>
      <c r="T44" s="6">
        <f t="shared" si="8"/>
        <v>0</v>
      </c>
      <c r="V44" s="13">
        <f t="shared" si="27"/>
        <v>0</v>
      </c>
      <c r="W44">
        <f t="shared" si="27"/>
        <v>0</v>
      </c>
      <c r="X44">
        <f t="shared" si="9"/>
        <v>0</v>
      </c>
      <c r="Y44" s="6">
        <f t="shared" si="10"/>
        <v>0</v>
      </c>
    </row>
    <row r="45" spans="1:25" x14ac:dyDescent="0.3">
      <c r="A45" t="str">
        <f>'rockfish release'!A44</f>
        <v>SC</v>
      </c>
      <c r="B45">
        <f>'rockfish release'!B44</f>
        <v>2017</v>
      </c>
      <c r="C45" t="str">
        <f>'rockfish release'!C44</f>
        <v>WKMA</v>
      </c>
      <c r="D45">
        <f>'rockfish release'!D44</f>
        <v>1190</v>
      </c>
      <c r="E45">
        <f>'YE release'!E45</f>
        <v>94</v>
      </c>
      <c r="H45" s="13">
        <f t="shared" si="23"/>
        <v>0</v>
      </c>
      <c r="I45">
        <f t="shared" si="24"/>
        <v>0</v>
      </c>
      <c r="J45">
        <f t="shared" si="5"/>
        <v>0</v>
      </c>
      <c r="K45" s="6">
        <f t="shared" si="6"/>
        <v>0</v>
      </c>
      <c r="M45" s="2">
        <f>'rockfish release'!O44</f>
        <v>1291.6699029126212</v>
      </c>
      <c r="N45">
        <f>'rockfish release'!P44</f>
        <v>8189968.7775796074</v>
      </c>
      <c r="Q45" s="13">
        <f t="shared" si="25"/>
        <v>0</v>
      </c>
      <c r="R45" s="14">
        <f t="shared" si="26"/>
        <v>0</v>
      </c>
      <c r="S45">
        <f t="shared" si="7"/>
        <v>0</v>
      </c>
      <c r="T45" s="6">
        <f t="shared" si="8"/>
        <v>0</v>
      </c>
      <c r="V45" s="13">
        <f t="shared" si="27"/>
        <v>0</v>
      </c>
      <c r="W45">
        <f t="shared" si="27"/>
        <v>0</v>
      </c>
      <c r="X45">
        <f t="shared" si="9"/>
        <v>0</v>
      </c>
      <c r="Y45" s="6">
        <f t="shared" si="10"/>
        <v>0</v>
      </c>
    </row>
    <row r="46" spans="1:25" x14ac:dyDescent="0.3">
      <c r="A46" t="str">
        <f>'rockfish release'!A45</f>
        <v>SC</v>
      </c>
      <c r="B46">
        <f>'rockfish release'!B45</f>
        <v>2018</v>
      </c>
      <c r="C46" t="str">
        <f>'rockfish release'!C45</f>
        <v>WKMA</v>
      </c>
      <c r="D46">
        <f>'rockfish release'!D45</f>
        <v>1996</v>
      </c>
      <c r="E46">
        <f>'YE release'!E46</f>
        <v>154</v>
      </c>
      <c r="H46" s="13">
        <f t="shared" si="23"/>
        <v>0</v>
      </c>
      <c r="I46">
        <f t="shared" si="24"/>
        <v>0</v>
      </c>
      <c r="J46">
        <f t="shared" si="5"/>
        <v>0</v>
      </c>
      <c r="K46" s="6">
        <f t="shared" si="6"/>
        <v>0</v>
      </c>
      <c r="M46" s="2">
        <f>'rockfish release'!O45</f>
        <v>482.92396907216471</v>
      </c>
      <c r="N46">
        <f>'rockfish release'!P45</f>
        <v>445031.13440802618</v>
      </c>
      <c r="Q46" s="13">
        <f t="shared" si="25"/>
        <v>0</v>
      </c>
      <c r="R46" s="14">
        <f t="shared" si="26"/>
        <v>0</v>
      </c>
      <c r="S46">
        <f t="shared" si="7"/>
        <v>0</v>
      </c>
      <c r="T46" s="6">
        <f t="shared" si="8"/>
        <v>0</v>
      </c>
      <c r="V46" s="13">
        <f t="shared" si="27"/>
        <v>0</v>
      </c>
      <c r="W46">
        <f t="shared" si="27"/>
        <v>0</v>
      </c>
      <c r="X46">
        <f t="shared" si="9"/>
        <v>0</v>
      </c>
      <c r="Y46" s="6">
        <f t="shared" si="10"/>
        <v>0</v>
      </c>
    </row>
    <row r="47" spans="1:25" x14ac:dyDescent="0.3">
      <c r="A47" t="str">
        <f>'rockfish release'!A46</f>
        <v>SC</v>
      </c>
      <c r="B47">
        <f>'rockfish release'!B46</f>
        <v>2019</v>
      </c>
      <c r="C47" t="str">
        <f>'rockfish release'!C46</f>
        <v>WKMA</v>
      </c>
      <c r="D47">
        <f>'rockfish release'!D46</f>
        <v>1190</v>
      </c>
      <c r="E47">
        <f>'YE release'!E47</f>
        <v>94</v>
      </c>
      <c r="H47" s="13">
        <f t="shared" ref="H47:H49" si="28">E47*F47</f>
        <v>0</v>
      </c>
      <c r="I47">
        <f t="shared" ref="I47:I49" si="29">(E47^2)*G47</f>
        <v>0</v>
      </c>
      <c r="J47">
        <f t="shared" ref="J47:J49" si="30">SQRT(I47)</f>
        <v>0</v>
      </c>
      <c r="K47" s="6">
        <f t="shared" ref="K47:K49" si="31">(1.96*J47)</f>
        <v>0</v>
      </c>
      <c r="M47" s="2">
        <f>'rockfish release'!O46</f>
        <v>2986.5263861055446</v>
      </c>
      <c r="N47">
        <f>'rockfish release'!P46</f>
        <v>17108577.523271546</v>
      </c>
      <c r="Q47" s="13">
        <f t="shared" ref="Q47:Q49" si="32">M47*O47</f>
        <v>0</v>
      </c>
      <c r="R47" s="14">
        <f t="shared" ref="R47:R49" si="33">(M47^2)*P47+(O47^2)*N47-(P47*N47)</f>
        <v>0</v>
      </c>
      <c r="S47">
        <f t="shared" ref="S47:S49" si="34">SQRT(R47)</f>
        <v>0</v>
      </c>
      <c r="T47" s="6">
        <f t="shared" ref="T47:T49" si="35">(1.96*S47)</f>
        <v>0</v>
      </c>
      <c r="V47" s="13">
        <f t="shared" ref="V47:V49" si="36">Q47+H47</f>
        <v>0</v>
      </c>
      <c r="W47">
        <f t="shared" ref="W47:W49" si="37">R47+I47</f>
        <v>0</v>
      </c>
      <c r="X47">
        <f t="shared" ref="X47:X49" si="38">SQRT(W47)</f>
        <v>0</v>
      </c>
      <c r="Y47" s="6">
        <f t="shared" ref="Y47:Y49" si="39">(1.96*X47)</f>
        <v>0</v>
      </c>
    </row>
    <row r="48" spans="1:25" x14ac:dyDescent="0.3">
      <c r="A48" t="str">
        <f>'rockfish release'!A47</f>
        <v>SC</v>
      </c>
      <c r="B48">
        <f>'rockfish release'!B47</f>
        <v>2020</v>
      </c>
      <c r="C48" t="str">
        <f>'rockfish release'!C47</f>
        <v>WKMA</v>
      </c>
      <c r="D48">
        <f>'rockfish release'!D47</f>
        <v>1426</v>
      </c>
      <c r="E48">
        <f>'YE release'!E48</f>
        <v>79</v>
      </c>
      <c r="H48" s="13">
        <f t="shared" si="28"/>
        <v>0</v>
      </c>
      <c r="I48">
        <f t="shared" si="29"/>
        <v>0</v>
      </c>
      <c r="J48">
        <f t="shared" si="30"/>
        <v>0</v>
      </c>
      <c r="K48" s="6">
        <f t="shared" si="31"/>
        <v>0</v>
      </c>
      <c r="M48" s="2">
        <f>'rockfish release'!O47</f>
        <v>254.80250783699057</v>
      </c>
      <c r="N48">
        <f>'rockfish release'!P47</f>
        <v>351595.75437687471</v>
      </c>
      <c r="Q48" s="13">
        <f t="shared" si="32"/>
        <v>0</v>
      </c>
      <c r="R48" s="14">
        <f t="shared" si="33"/>
        <v>0</v>
      </c>
      <c r="S48">
        <f t="shared" si="34"/>
        <v>0</v>
      </c>
      <c r="T48" s="6">
        <f t="shared" si="35"/>
        <v>0</v>
      </c>
      <c r="V48" s="13">
        <f t="shared" si="36"/>
        <v>0</v>
      </c>
      <c r="W48">
        <f t="shared" si="37"/>
        <v>0</v>
      </c>
      <c r="X48">
        <f t="shared" si="38"/>
        <v>0</v>
      </c>
      <c r="Y48" s="6">
        <f t="shared" si="39"/>
        <v>0</v>
      </c>
    </row>
    <row r="49" spans="1:25" x14ac:dyDescent="0.3">
      <c r="A49" t="str">
        <f>'rockfish release'!A48</f>
        <v>SC</v>
      </c>
      <c r="B49">
        <f>'rockfish release'!B48</f>
        <v>2021</v>
      </c>
      <c r="C49" t="str">
        <f>'rockfish release'!C48</f>
        <v>WKMA</v>
      </c>
      <c r="D49">
        <f>'rockfish release'!D48</f>
        <v>3063</v>
      </c>
      <c r="E49">
        <f>'YE release'!E49</f>
        <v>245</v>
      </c>
      <c r="H49" s="13">
        <f t="shared" si="28"/>
        <v>0</v>
      </c>
      <c r="I49">
        <f t="shared" si="29"/>
        <v>0</v>
      </c>
      <c r="J49">
        <f t="shared" si="30"/>
        <v>0</v>
      </c>
      <c r="K49" s="6">
        <f t="shared" si="31"/>
        <v>0</v>
      </c>
      <c r="M49" s="2">
        <f>'rockfish release'!O48</f>
        <v>376.53766040543042</v>
      </c>
      <c r="N49">
        <f>'rockfish release'!P48</f>
        <v>299372.38015243434</v>
      </c>
      <c r="Q49" s="13">
        <f t="shared" si="32"/>
        <v>0</v>
      </c>
      <c r="R49" s="14">
        <f t="shared" si="33"/>
        <v>0</v>
      </c>
      <c r="S49">
        <f t="shared" si="34"/>
        <v>0</v>
      </c>
      <c r="T49" s="6">
        <f t="shared" si="35"/>
        <v>0</v>
      </c>
      <c r="V49" s="13">
        <f t="shared" si="36"/>
        <v>0</v>
      </c>
      <c r="W49">
        <f t="shared" si="37"/>
        <v>0</v>
      </c>
      <c r="X49">
        <f t="shared" si="38"/>
        <v>0</v>
      </c>
      <c r="Y49" s="6">
        <f t="shared" si="39"/>
        <v>0</v>
      </c>
    </row>
    <row r="50" spans="1:25" s="57" customFormat="1" x14ac:dyDescent="0.3">
      <c r="A50" s="57" t="s">
        <v>147</v>
      </c>
      <c r="B50" s="57">
        <v>2022</v>
      </c>
      <c r="C50" s="57" t="s">
        <v>38</v>
      </c>
      <c r="D50" s="57">
        <v>2391</v>
      </c>
      <c r="H50" s="56"/>
      <c r="K50" s="54"/>
      <c r="M50" s="66"/>
      <c r="Q50" s="56"/>
      <c r="R50" s="55"/>
      <c r="T50" s="54"/>
      <c r="V50" s="56"/>
      <c r="Y50" s="54"/>
    </row>
    <row r="51" spans="1:25" x14ac:dyDescent="0.3">
      <c r="A51" t="str">
        <f>'rockfish release'!A50</f>
        <v>SC</v>
      </c>
      <c r="B51">
        <f>'rockfish release'!B50</f>
        <v>1999</v>
      </c>
      <c r="C51" t="str">
        <f>'rockfish release'!C50</f>
        <v>SKMA</v>
      </c>
      <c r="D51">
        <f>'rockfish release'!D50</f>
        <v>128</v>
      </c>
      <c r="E51">
        <f>'YE release'!E51</f>
        <v>0</v>
      </c>
      <c r="H51" s="13">
        <f>E51*F51</f>
        <v>0</v>
      </c>
      <c r="I51" s="16">
        <f>(E51^2)*G51</f>
        <v>0</v>
      </c>
      <c r="J51">
        <f t="shared" si="5"/>
        <v>0</v>
      </c>
      <c r="K51" s="6">
        <f t="shared" si="6"/>
        <v>0</v>
      </c>
      <c r="M51" s="2">
        <f>'rockfish release'!O50</f>
        <v>48.285456153114154</v>
      </c>
      <c r="N51">
        <f>'rockfish release'!P50</f>
        <v>4812.3518198526954</v>
      </c>
      <c r="Q51" s="13">
        <f t="shared" ref="Q51:Q70" si="40">M51*O51</f>
        <v>0</v>
      </c>
      <c r="R51" s="14">
        <f t="shared" ref="R51:R70" si="41">(M51^2)*P51+(O51^2)*N51-(P51*N51)</f>
        <v>0</v>
      </c>
      <c r="S51">
        <f t="shared" si="7"/>
        <v>0</v>
      </c>
      <c r="T51" s="6">
        <f t="shared" si="8"/>
        <v>0</v>
      </c>
      <c r="V51" s="13">
        <f t="shared" ref="V51:W70" si="42">Q51+H51</f>
        <v>0</v>
      </c>
      <c r="W51">
        <f t="shared" si="42"/>
        <v>0</v>
      </c>
      <c r="X51">
        <f t="shared" si="9"/>
        <v>0</v>
      </c>
      <c r="Y51" s="6">
        <f t="shared" si="10"/>
        <v>0</v>
      </c>
    </row>
    <row r="52" spans="1:25" x14ac:dyDescent="0.3">
      <c r="A52" t="str">
        <f>'rockfish release'!A51</f>
        <v>SC</v>
      </c>
      <c r="B52">
        <f>'rockfish release'!B51</f>
        <v>2000</v>
      </c>
      <c r="C52" t="str">
        <f>'rockfish release'!C51</f>
        <v>SKMA</v>
      </c>
      <c r="D52">
        <f>'rockfish release'!D51</f>
        <v>101</v>
      </c>
      <c r="E52">
        <f>'YE release'!E52</f>
        <v>25</v>
      </c>
      <c r="F52" s="31"/>
      <c r="G52" s="31"/>
      <c r="H52" s="13">
        <f>E52*F52</f>
        <v>0</v>
      </c>
      <c r="I52" s="16">
        <f>(E52^2)*G52</f>
        <v>0</v>
      </c>
      <c r="J52">
        <f t="shared" si="5"/>
        <v>0</v>
      </c>
      <c r="K52" s="6">
        <f t="shared" si="6"/>
        <v>0</v>
      </c>
      <c r="M52" s="2">
        <f>'rockfish release'!O51</f>
        <v>38.100242745816644</v>
      </c>
      <c r="N52">
        <f>'rockfish release'!P51</f>
        <v>2996.2647042430017</v>
      </c>
      <c r="Q52" s="13">
        <f t="shared" si="40"/>
        <v>0</v>
      </c>
      <c r="R52" s="14">
        <f t="shared" si="41"/>
        <v>0</v>
      </c>
      <c r="S52">
        <f t="shared" si="7"/>
        <v>0</v>
      </c>
      <c r="T52" s="6">
        <f t="shared" si="8"/>
        <v>0</v>
      </c>
      <c r="V52" s="13">
        <f t="shared" si="42"/>
        <v>0</v>
      </c>
      <c r="W52">
        <f t="shared" si="42"/>
        <v>0</v>
      </c>
      <c r="X52">
        <f t="shared" si="9"/>
        <v>0</v>
      </c>
      <c r="Y52" s="6">
        <f t="shared" si="10"/>
        <v>0</v>
      </c>
    </row>
    <row r="53" spans="1:25" x14ac:dyDescent="0.3">
      <c r="A53" t="str">
        <f>'rockfish release'!A52</f>
        <v>SC</v>
      </c>
      <c r="B53">
        <f>'rockfish release'!B52</f>
        <v>2001</v>
      </c>
      <c r="C53" t="str">
        <f>'rockfish release'!C52</f>
        <v>SKMA</v>
      </c>
      <c r="D53">
        <f>'rockfish release'!D52</f>
        <v>43</v>
      </c>
      <c r="E53">
        <f>'YE release'!E53</f>
        <v>24</v>
      </c>
      <c r="F53" s="31"/>
      <c r="G53" s="31"/>
      <c r="H53" s="13">
        <f t="shared" ref="H53:H70" si="43">E53*F53</f>
        <v>0</v>
      </c>
      <c r="I53" s="16">
        <f t="shared" ref="I53:I70" si="44">(E53^2)*G53</f>
        <v>0</v>
      </c>
      <c r="J53">
        <f t="shared" si="5"/>
        <v>0</v>
      </c>
      <c r="K53" s="6">
        <f t="shared" si="6"/>
        <v>0</v>
      </c>
      <c r="M53" s="2">
        <f>'rockfish release'!O52</f>
        <v>16.220895426436783</v>
      </c>
      <c r="N53">
        <f>'rockfish release'!P52</f>
        <v>543.09317107590527</v>
      </c>
      <c r="Q53" s="13">
        <f t="shared" si="40"/>
        <v>0</v>
      </c>
      <c r="R53" s="14">
        <f t="shared" si="41"/>
        <v>0</v>
      </c>
      <c r="S53">
        <f t="shared" si="7"/>
        <v>0</v>
      </c>
      <c r="T53" s="6">
        <f t="shared" si="8"/>
        <v>0</v>
      </c>
      <c r="V53" s="13">
        <f t="shared" si="42"/>
        <v>0</v>
      </c>
      <c r="W53">
        <f t="shared" si="42"/>
        <v>0</v>
      </c>
      <c r="X53">
        <f t="shared" si="9"/>
        <v>0</v>
      </c>
      <c r="Y53" s="6">
        <f t="shared" si="10"/>
        <v>0</v>
      </c>
    </row>
    <row r="54" spans="1:25" x14ac:dyDescent="0.3">
      <c r="A54" t="str">
        <f>'rockfish release'!A53</f>
        <v>SC</v>
      </c>
      <c r="B54">
        <f>'rockfish release'!B53</f>
        <v>2002</v>
      </c>
      <c r="C54" t="str">
        <f>'rockfish release'!C53</f>
        <v>SKMA</v>
      </c>
      <c r="D54">
        <f>'rockfish release'!D53</f>
        <v>62</v>
      </c>
      <c r="E54">
        <f>'YE release'!E54</f>
        <v>0</v>
      </c>
      <c r="F54" s="30"/>
      <c r="G54" s="31"/>
      <c r="H54" s="13">
        <f t="shared" si="43"/>
        <v>0</v>
      </c>
      <c r="I54" s="16">
        <f t="shared" si="44"/>
        <v>0</v>
      </c>
      <c r="J54">
        <f t="shared" si="5"/>
        <v>0</v>
      </c>
      <c r="K54" s="6">
        <f t="shared" si="6"/>
        <v>0</v>
      </c>
      <c r="M54" s="2">
        <f>'rockfish release'!O53</f>
        <v>23.388267824164657</v>
      </c>
      <c r="N54">
        <f>'rockfish release'!P53</f>
        <v>1129.069848358994</v>
      </c>
      <c r="Q54" s="13">
        <f t="shared" si="40"/>
        <v>0</v>
      </c>
      <c r="R54" s="14">
        <f t="shared" si="41"/>
        <v>0</v>
      </c>
      <c r="S54">
        <f t="shared" si="7"/>
        <v>0</v>
      </c>
      <c r="T54" s="6">
        <f t="shared" si="8"/>
        <v>0</v>
      </c>
      <c r="V54" s="13">
        <f t="shared" si="42"/>
        <v>0</v>
      </c>
      <c r="W54">
        <f t="shared" si="42"/>
        <v>0</v>
      </c>
      <c r="X54">
        <f t="shared" si="9"/>
        <v>0</v>
      </c>
      <c r="Y54" s="6">
        <f t="shared" si="10"/>
        <v>0</v>
      </c>
    </row>
    <row r="55" spans="1:25" x14ac:dyDescent="0.3">
      <c r="A55" t="str">
        <f>'rockfish release'!A54</f>
        <v>SC</v>
      </c>
      <c r="B55">
        <f>'rockfish release'!B54</f>
        <v>2003</v>
      </c>
      <c r="C55" t="str">
        <f>'rockfish release'!C54</f>
        <v>SKMA</v>
      </c>
      <c r="D55">
        <f>'rockfish release'!D54</f>
        <v>137</v>
      </c>
      <c r="E55">
        <f>'YE release'!E55</f>
        <v>0</v>
      </c>
      <c r="F55" s="30"/>
      <c r="G55" s="31"/>
      <c r="H55" s="13">
        <f t="shared" si="43"/>
        <v>0</v>
      </c>
      <c r="I55" s="16">
        <f t="shared" si="44"/>
        <v>0</v>
      </c>
      <c r="J55">
        <f t="shared" si="5"/>
        <v>0</v>
      </c>
      <c r="K55" s="6">
        <f t="shared" si="6"/>
        <v>0</v>
      </c>
      <c r="M55" s="2">
        <f>'rockfish release'!O54</f>
        <v>51.680527288879972</v>
      </c>
      <c r="N55">
        <f>'rockfish release'!P54</f>
        <v>5512.8803287851088</v>
      </c>
      <c r="Q55" s="13">
        <f t="shared" si="40"/>
        <v>0</v>
      </c>
      <c r="R55" s="14">
        <f t="shared" si="41"/>
        <v>0</v>
      </c>
      <c r="S55">
        <f t="shared" si="7"/>
        <v>0</v>
      </c>
      <c r="T55" s="6">
        <f t="shared" si="8"/>
        <v>0</v>
      </c>
      <c r="V55" s="13">
        <f t="shared" si="42"/>
        <v>0</v>
      </c>
      <c r="W55">
        <f t="shared" si="42"/>
        <v>0</v>
      </c>
      <c r="X55">
        <f t="shared" si="9"/>
        <v>0</v>
      </c>
      <c r="Y55" s="6">
        <f t="shared" si="10"/>
        <v>0</v>
      </c>
    </row>
    <row r="56" spans="1:25" x14ac:dyDescent="0.3">
      <c r="A56" t="str">
        <f>'rockfish release'!A55</f>
        <v>SC</v>
      </c>
      <c r="B56">
        <f>'rockfish release'!B55</f>
        <v>2004</v>
      </c>
      <c r="C56" t="str">
        <f>'rockfish release'!C55</f>
        <v>SKMA</v>
      </c>
      <c r="D56">
        <f>'rockfish release'!D55</f>
        <v>26</v>
      </c>
      <c r="E56">
        <f>'YE release'!E56</f>
        <v>1</v>
      </c>
      <c r="F56" s="31"/>
      <c r="G56" s="31"/>
      <c r="H56" s="13">
        <f t="shared" si="43"/>
        <v>0</v>
      </c>
      <c r="I56" s="16">
        <f t="shared" si="44"/>
        <v>0</v>
      </c>
      <c r="J56">
        <f t="shared" si="5"/>
        <v>0</v>
      </c>
      <c r="K56" s="6">
        <f t="shared" si="6"/>
        <v>0</v>
      </c>
      <c r="M56" s="2">
        <f>'rockfish release'!O55</f>
        <v>9.8079832811013077</v>
      </c>
      <c r="N56">
        <f>'rockfish release'!P55</f>
        <v>198.55650819216442</v>
      </c>
      <c r="Q56" s="13">
        <f t="shared" si="40"/>
        <v>0</v>
      </c>
      <c r="R56" s="14">
        <f t="shared" si="41"/>
        <v>0</v>
      </c>
      <c r="S56">
        <f t="shared" si="7"/>
        <v>0</v>
      </c>
      <c r="T56" s="6">
        <f t="shared" si="8"/>
        <v>0</v>
      </c>
      <c r="V56" s="13">
        <f t="shared" si="42"/>
        <v>0</v>
      </c>
      <c r="W56">
        <f t="shared" si="42"/>
        <v>0</v>
      </c>
      <c r="X56">
        <f t="shared" si="9"/>
        <v>0</v>
      </c>
      <c r="Y56" s="6">
        <f t="shared" si="10"/>
        <v>0</v>
      </c>
    </row>
    <row r="57" spans="1:25" x14ac:dyDescent="0.3">
      <c r="A57" t="str">
        <f>'rockfish release'!A56</f>
        <v>SC</v>
      </c>
      <c r="B57">
        <f>'rockfish release'!B56</f>
        <v>2005</v>
      </c>
      <c r="C57" t="str">
        <f>'rockfish release'!C56</f>
        <v>SKMA</v>
      </c>
      <c r="D57">
        <f>'rockfish release'!D56</f>
        <v>112</v>
      </c>
      <c r="E57">
        <f>'YE release'!E57</f>
        <v>4</v>
      </c>
      <c r="F57" s="31"/>
      <c r="G57" s="31"/>
      <c r="H57" s="13">
        <f t="shared" si="43"/>
        <v>0</v>
      </c>
      <c r="I57" s="16">
        <f t="shared" si="44"/>
        <v>0</v>
      </c>
      <c r="J57">
        <f t="shared" si="5"/>
        <v>0</v>
      </c>
      <c r="K57" s="6">
        <f t="shared" si="6"/>
        <v>0</v>
      </c>
      <c r="M57" s="2">
        <f>'rockfish release'!O56</f>
        <v>42.249774133974881</v>
      </c>
      <c r="N57">
        <f>'rockfish release'!P56</f>
        <v>3684.45686207472</v>
      </c>
      <c r="Q57" s="13">
        <f t="shared" si="40"/>
        <v>0</v>
      </c>
      <c r="R57" s="14">
        <f t="shared" si="41"/>
        <v>0</v>
      </c>
      <c r="S57">
        <f t="shared" si="7"/>
        <v>0</v>
      </c>
      <c r="T57" s="6">
        <f t="shared" si="8"/>
        <v>0</v>
      </c>
      <c r="V57" s="13">
        <f t="shared" si="42"/>
        <v>0</v>
      </c>
      <c r="W57">
        <f t="shared" si="42"/>
        <v>0</v>
      </c>
      <c r="X57">
        <f t="shared" si="9"/>
        <v>0</v>
      </c>
      <c r="Y57" s="6">
        <f t="shared" si="10"/>
        <v>0</v>
      </c>
    </row>
    <row r="58" spans="1:25" x14ac:dyDescent="0.3">
      <c r="A58" t="str">
        <f>'rockfish release'!A57</f>
        <v>SC</v>
      </c>
      <c r="B58">
        <f>'rockfish release'!B57</f>
        <v>2006</v>
      </c>
      <c r="C58" t="str">
        <f>'rockfish release'!C57</f>
        <v>SKMA</v>
      </c>
      <c r="D58">
        <f>'rockfish release'!D57</f>
        <v>80</v>
      </c>
      <c r="E58">
        <f>'YE release'!E58</f>
        <v>3</v>
      </c>
      <c r="F58" s="30"/>
      <c r="G58" s="31"/>
      <c r="H58" s="13">
        <f t="shared" si="43"/>
        <v>0</v>
      </c>
      <c r="I58" s="16">
        <f t="shared" si="44"/>
        <v>0</v>
      </c>
      <c r="J58">
        <f t="shared" si="5"/>
        <v>0</v>
      </c>
      <c r="K58" s="6">
        <f t="shared" si="6"/>
        <v>0</v>
      </c>
      <c r="M58" s="2">
        <f>'rockfish release'!O57</f>
        <v>30.178410095696336</v>
      </c>
      <c r="N58">
        <f>'rockfish release'!P57</f>
        <v>1879.8249296299591</v>
      </c>
      <c r="Q58" s="13">
        <f t="shared" si="40"/>
        <v>0</v>
      </c>
      <c r="R58" s="14">
        <f t="shared" si="41"/>
        <v>0</v>
      </c>
      <c r="S58">
        <f t="shared" si="7"/>
        <v>0</v>
      </c>
      <c r="T58" s="6">
        <f t="shared" si="8"/>
        <v>0</v>
      </c>
      <c r="V58" s="13">
        <f t="shared" si="42"/>
        <v>0</v>
      </c>
      <c r="W58">
        <f t="shared" si="42"/>
        <v>0</v>
      </c>
      <c r="X58">
        <f t="shared" si="9"/>
        <v>0</v>
      </c>
      <c r="Y58" s="6">
        <f t="shared" si="10"/>
        <v>0</v>
      </c>
    </row>
    <row r="59" spans="1:25" x14ac:dyDescent="0.3">
      <c r="A59" t="str">
        <f>'rockfish release'!A58</f>
        <v>SC</v>
      </c>
      <c r="B59">
        <f>'rockfish release'!B58</f>
        <v>2007</v>
      </c>
      <c r="C59" t="str">
        <f>'rockfish release'!C58</f>
        <v>SKMA</v>
      </c>
      <c r="D59">
        <f>'rockfish release'!D58</f>
        <v>474</v>
      </c>
      <c r="E59">
        <f>'YE release'!E59</f>
        <v>19</v>
      </c>
      <c r="F59" s="30"/>
      <c r="G59" s="31"/>
      <c r="H59" s="13">
        <f t="shared" si="43"/>
        <v>0</v>
      </c>
      <c r="I59" s="16">
        <f t="shared" si="44"/>
        <v>0</v>
      </c>
      <c r="J59">
        <f t="shared" si="5"/>
        <v>0</v>
      </c>
      <c r="K59" s="6">
        <f t="shared" si="6"/>
        <v>0</v>
      </c>
      <c r="M59" s="2">
        <f>'rockfish release'!O58</f>
        <v>178.80707981700084</v>
      </c>
      <c r="N59">
        <f>'rockfish release'!P58</f>
        <v>65992.429045240729</v>
      </c>
      <c r="Q59" s="13">
        <f t="shared" si="40"/>
        <v>0</v>
      </c>
      <c r="R59" s="14">
        <f t="shared" si="41"/>
        <v>0</v>
      </c>
      <c r="S59">
        <f t="shared" si="7"/>
        <v>0</v>
      </c>
      <c r="T59" s="6">
        <f t="shared" si="8"/>
        <v>0</v>
      </c>
      <c r="V59" s="13">
        <f t="shared" si="42"/>
        <v>0</v>
      </c>
      <c r="W59">
        <f t="shared" si="42"/>
        <v>0</v>
      </c>
      <c r="X59">
        <f t="shared" si="9"/>
        <v>0</v>
      </c>
      <c r="Y59" s="6">
        <f t="shared" si="10"/>
        <v>0</v>
      </c>
    </row>
    <row r="60" spans="1:25" x14ac:dyDescent="0.3">
      <c r="A60" t="str">
        <f>'rockfish release'!A59</f>
        <v>SC</v>
      </c>
      <c r="B60">
        <f>'rockfish release'!B59</f>
        <v>2008</v>
      </c>
      <c r="C60" t="str">
        <f>'rockfish release'!C59</f>
        <v>SKMA</v>
      </c>
      <c r="D60">
        <f>'rockfish release'!D59</f>
        <v>822</v>
      </c>
      <c r="E60">
        <f>'YE release'!E60</f>
        <v>17</v>
      </c>
      <c r="F60" s="30"/>
      <c r="G60" s="31"/>
      <c r="H60" s="13">
        <f t="shared" si="43"/>
        <v>0</v>
      </c>
      <c r="I60" s="16">
        <f t="shared" si="44"/>
        <v>0</v>
      </c>
      <c r="J60">
        <f t="shared" si="5"/>
        <v>0</v>
      </c>
      <c r="K60" s="6">
        <f t="shared" si="6"/>
        <v>0</v>
      </c>
      <c r="M60" s="2">
        <f>'rockfish release'!O59</f>
        <v>310.08316373327989</v>
      </c>
      <c r="N60">
        <f>'rockfish release'!P59</f>
        <v>198463.69183626396</v>
      </c>
      <c r="Q60" s="13">
        <f t="shared" si="40"/>
        <v>0</v>
      </c>
      <c r="R60" s="14">
        <f t="shared" si="41"/>
        <v>0</v>
      </c>
      <c r="S60">
        <f t="shared" si="7"/>
        <v>0</v>
      </c>
      <c r="T60" s="6">
        <f t="shared" si="8"/>
        <v>0</v>
      </c>
      <c r="V60" s="13">
        <f t="shared" si="42"/>
        <v>0</v>
      </c>
      <c r="W60">
        <f t="shared" si="42"/>
        <v>0</v>
      </c>
      <c r="X60">
        <f t="shared" si="9"/>
        <v>0</v>
      </c>
      <c r="Y60" s="6">
        <f t="shared" si="10"/>
        <v>0</v>
      </c>
    </row>
    <row r="61" spans="1:25" x14ac:dyDescent="0.3">
      <c r="A61" t="str">
        <f>'rockfish release'!A60</f>
        <v>SC</v>
      </c>
      <c r="B61">
        <f>'rockfish release'!B60</f>
        <v>2009</v>
      </c>
      <c r="C61" t="str">
        <f>'rockfish release'!C60</f>
        <v>SKMA</v>
      </c>
      <c r="D61">
        <f>'rockfish release'!D60</f>
        <v>338</v>
      </c>
      <c r="E61">
        <f>'YE release'!E61</f>
        <v>3</v>
      </c>
      <c r="G61" s="16"/>
      <c r="H61" s="13">
        <f t="shared" si="43"/>
        <v>0</v>
      </c>
      <c r="I61" s="16">
        <f t="shared" si="44"/>
        <v>0</v>
      </c>
      <c r="J61">
        <f t="shared" si="5"/>
        <v>0</v>
      </c>
      <c r="K61" s="6">
        <f t="shared" si="6"/>
        <v>0</v>
      </c>
      <c r="M61" s="2">
        <f>'rockfish release'!O60</f>
        <v>127.50378265431704</v>
      </c>
      <c r="N61">
        <f>'rockfish release'!P60</f>
        <v>33556.049884475782</v>
      </c>
      <c r="Q61" s="13">
        <f t="shared" si="40"/>
        <v>0</v>
      </c>
      <c r="R61" s="14">
        <f t="shared" si="41"/>
        <v>0</v>
      </c>
      <c r="S61">
        <f t="shared" si="7"/>
        <v>0</v>
      </c>
      <c r="T61" s="6">
        <f t="shared" si="8"/>
        <v>0</v>
      </c>
      <c r="V61" s="13">
        <f t="shared" si="42"/>
        <v>0</v>
      </c>
      <c r="W61">
        <f t="shared" si="42"/>
        <v>0</v>
      </c>
      <c r="X61">
        <f t="shared" si="9"/>
        <v>0</v>
      </c>
      <c r="Y61" s="6">
        <f t="shared" si="10"/>
        <v>0</v>
      </c>
    </row>
    <row r="62" spans="1:25" x14ac:dyDescent="0.3">
      <c r="A62" t="str">
        <f>'rockfish release'!A61</f>
        <v>SC</v>
      </c>
      <c r="B62">
        <f>'rockfish release'!B61</f>
        <v>2010</v>
      </c>
      <c r="C62" t="str">
        <f>'rockfish release'!C61</f>
        <v>SKMA</v>
      </c>
      <c r="D62">
        <f>'rockfish release'!D61</f>
        <v>191</v>
      </c>
      <c r="E62">
        <f>'YE release'!E62</f>
        <v>81</v>
      </c>
      <c r="G62" s="16"/>
      <c r="H62" s="13">
        <f t="shared" si="43"/>
        <v>0</v>
      </c>
      <c r="I62" s="16">
        <f t="shared" si="44"/>
        <v>0</v>
      </c>
      <c r="J62">
        <f t="shared" si="5"/>
        <v>0</v>
      </c>
      <c r="K62" s="6">
        <f t="shared" si="6"/>
        <v>0</v>
      </c>
      <c r="M62" s="2">
        <f>'rockfish release'!O61</f>
        <v>72.050954103475021</v>
      </c>
      <c r="N62">
        <f>'rockfish release'!P61</f>
        <v>10715.295821536021</v>
      </c>
      <c r="Q62" s="13">
        <f t="shared" si="40"/>
        <v>0</v>
      </c>
      <c r="R62" s="14">
        <f t="shared" si="41"/>
        <v>0</v>
      </c>
      <c r="S62">
        <f t="shared" si="7"/>
        <v>0</v>
      </c>
      <c r="T62" s="6">
        <f t="shared" si="8"/>
        <v>0</v>
      </c>
      <c r="V62" s="13">
        <f t="shared" si="42"/>
        <v>0</v>
      </c>
      <c r="W62">
        <f t="shared" si="42"/>
        <v>0</v>
      </c>
      <c r="X62">
        <f t="shared" si="9"/>
        <v>0</v>
      </c>
      <c r="Y62" s="6">
        <f t="shared" si="10"/>
        <v>0</v>
      </c>
    </row>
    <row r="63" spans="1:25" x14ac:dyDescent="0.3">
      <c r="A63" t="str">
        <f>'rockfish release'!A62</f>
        <v>SC</v>
      </c>
      <c r="B63">
        <f>'rockfish release'!B62</f>
        <v>2011</v>
      </c>
      <c r="C63" t="str">
        <f>'rockfish release'!C62</f>
        <v>SKMA</v>
      </c>
      <c r="D63">
        <f>'rockfish release'!D62</f>
        <v>231</v>
      </c>
      <c r="E63">
        <f>'YE release'!E63</f>
        <v>11</v>
      </c>
      <c r="G63" s="16"/>
      <c r="H63" s="13">
        <f t="shared" si="43"/>
        <v>0</v>
      </c>
      <c r="I63" s="16">
        <f t="shared" si="44"/>
        <v>0</v>
      </c>
      <c r="J63">
        <f t="shared" si="5"/>
        <v>0</v>
      </c>
      <c r="K63" s="6">
        <f t="shared" si="6"/>
        <v>0</v>
      </c>
      <c r="M63" s="2">
        <f>'rockfish release'!O62</f>
        <v>0</v>
      </c>
      <c r="N63">
        <f>'rockfish release'!P62</f>
        <v>3965.1954041497575</v>
      </c>
      <c r="Q63" s="13">
        <f t="shared" si="40"/>
        <v>0</v>
      </c>
      <c r="R63" s="14">
        <f t="shared" si="41"/>
        <v>0</v>
      </c>
      <c r="S63">
        <f t="shared" si="7"/>
        <v>0</v>
      </c>
      <c r="T63" s="6">
        <f t="shared" si="8"/>
        <v>0</v>
      </c>
      <c r="V63" s="13">
        <f t="shared" si="42"/>
        <v>0</v>
      </c>
      <c r="W63">
        <f t="shared" si="42"/>
        <v>0</v>
      </c>
      <c r="X63">
        <f t="shared" si="9"/>
        <v>0</v>
      </c>
      <c r="Y63" s="6">
        <f t="shared" si="10"/>
        <v>0</v>
      </c>
    </row>
    <row r="64" spans="1:25" x14ac:dyDescent="0.3">
      <c r="A64" t="str">
        <f>'rockfish release'!A63</f>
        <v>SC</v>
      </c>
      <c r="B64">
        <f>'rockfish release'!B63</f>
        <v>2012</v>
      </c>
      <c r="C64" t="str">
        <f>'rockfish release'!C63</f>
        <v>SKMA</v>
      </c>
      <c r="D64">
        <f>'rockfish release'!D63</f>
        <v>134</v>
      </c>
      <c r="E64">
        <f>'YE release'!E64</f>
        <v>16</v>
      </c>
      <c r="G64" s="16"/>
      <c r="H64" s="13">
        <f t="shared" si="43"/>
        <v>0</v>
      </c>
      <c r="I64" s="16">
        <f t="shared" si="44"/>
        <v>0</v>
      </c>
      <c r="J64">
        <f t="shared" si="5"/>
        <v>0</v>
      </c>
      <c r="K64" s="6">
        <f t="shared" si="6"/>
        <v>0</v>
      </c>
      <c r="M64" s="2">
        <f>'rockfish release'!O63</f>
        <v>93.411764705882376</v>
      </c>
      <c r="N64">
        <f>'rockfish release'!P63</f>
        <v>7580.0225080756945</v>
      </c>
      <c r="Q64" s="13">
        <f t="shared" si="40"/>
        <v>0</v>
      </c>
      <c r="R64" s="14">
        <f t="shared" si="41"/>
        <v>0</v>
      </c>
      <c r="S64">
        <f t="shared" si="7"/>
        <v>0</v>
      </c>
      <c r="T64" s="6">
        <f t="shared" si="8"/>
        <v>0</v>
      </c>
      <c r="V64" s="13">
        <f t="shared" si="42"/>
        <v>0</v>
      </c>
      <c r="W64">
        <f t="shared" si="42"/>
        <v>0</v>
      </c>
      <c r="X64">
        <f t="shared" si="9"/>
        <v>0</v>
      </c>
      <c r="Y64" s="6">
        <f t="shared" si="10"/>
        <v>0</v>
      </c>
    </row>
    <row r="65" spans="1:25" x14ac:dyDescent="0.3">
      <c r="A65" t="str">
        <f>'rockfish release'!A64</f>
        <v>SC</v>
      </c>
      <c r="B65">
        <f>'rockfish release'!B64</f>
        <v>2013</v>
      </c>
      <c r="C65" t="str">
        <f>'rockfish release'!C64</f>
        <v>SKMA</v>
      </c>
      <c r="D65">
        <f>'rockfish release'!D64</f>
        <v>201</v>
      </c>
      <c r="E65">
        <f>'YE release'!E65</f>
        <v>10</v>
      </c>
      <c r="G65" s="16"/>
      <c r="H65" s="13">
        <f t="shared" si="43"/>
        <v>0</v>
      </c>
      <c r="I65" s="16">
        <f t="shared" si="44"/>
        <v>0</v>
      </c>
      <c r="J65">
        <f t="shared" si="5"/>
        <v>0</v>
      </c>
      <c r="K65" s="6">
        <f t="shared" si="6"/>
        <v>0</v>
      </c>
      <c r="M65" s="2">
        <f>'rockfish release'!O64</f>
        <v>38.732846715328463</v>
      </c>
      <c r="N65">
        <f>'rockfish release'!P64</f>
        <v>5877.7862948982529</v>
      </c>
      <c r="Q65" s="13">
        <f t="shared" si="40"/>
        <v>0</v>
      </c>
      <c r="R65" s="14">
        <f t="shared" si="41"/>
        <v>0</v>
      </c>
      <c r="S65">
        <f t="shared" si="7"/>
        <v>0</v>
      </c>
      <c r="T65" s="6">
        <f t="shared" si="8"/>
        <v>0</v>
      </c>
      <c r="V65" s="13">
        <f t="shared" si="42"/>
        <v>0</v>
      </c>
      <c r="W65">
        <f t="shared" si="42"/>
        <v>0</v>
      </c>
      <c r="X65">
        <f t="shared" si="9"/>
        <v>0</v>
      </c>
      <c r="Y65" s="6">
        <f t="shared" si="10"/>
        <v>0</v>
      </c>
    </row>
    <row r="66" spans="1:25" x14ac:dyDescent="0.3">
      <c r="A66" t="str">
        <f>'rockfish release'!A65</f>
        <v>SC</v>
      </c>
      <c r="B66">
        <f>'rockfish release'!B65</f>
        <v>2014</v>
      </c>
      <c r="C66" t="str">
        <f>'rockfish release'!C65</f>
        <v>SKMA</v>
      </c>
      <c r="D66">
        <f>'rockfish release'!D65</f>
        <v>237</v>
      </c>
      <c r="E66">
        <f>'YE release'!E66</f>
        <v>51</v>
      </c>
      <c r="G66" s="16"/>
      <c r="H66" s="13">
        <f t="shared" si="43"/>
        <v>0</v>
      </c>
      <c r="I66" s="16">
        <f t="shared" si="44"/>
        <v>0</v>
      </c>
      <c r="J66">
        <f t="shared" si="5"/>
        <v>0</v>
      </c>
      <c r="K66" s="6">
        <f t="shared" si="6"/>
        <v>0</v>
      </c>
      <c r="M66" s="2">
        <f>'rockfish release'!O65</f>
        <v>443.77852348993281</v>
      </c>
      <c r="N66">
        <f>'rockfish release'!P65</f>
        <v>384758.14762319997</v>
      </c>
      <c r="Q66" s="13">
        <f t="shared" si="40"/>
        <v>0</v>
      </c>
      <c r="R66" s="14">
        <f t="shared" si="41"/>
        <v>0</v>
      </c>
      <c r="S66">
        <f t="shared" si="7"/>
        <v>0</v>
      </c>
      <c r="T66" s="6">
        <f t="shared" si="8"/>
        <v>0</v>
      </c>
      <c r="V66" s="13">
        <f t="shared" si="42"/>
        <v>0</v>
      </c>
      <c r="W66">
        <f t="shared" si="42"/>
        <v>0</v>
      </c>
      <c r="X66">
        <f t="shared" si="9"/>
        <v>0</v>
      </c>
      <c r="Y66" s="6">
        <f t="shared" si="10"/>
        <v>0</v>
      </c>
    </row>
    <row r="67" spans="1:25" x14ac:dyDescent="0.3">
      <c r="A67" t="str">
        <f>'rockfish release'!A66</f>
        <v>SC</v>
      </c>
      <c r="B67">
        <f>'rockfish release'!B66</f>
        <v>2015</v>
      </c>
      <c r="C67" t="str">
        <f>'rockfish release'!C66</f>
        <v>SKMA</v>
      </c>
      <c r="D67">
        <f>'rockfish release'!D66</f>
        <v>31</v>
      </c>
      <c r="E67">
        <f>'YE release'!E67</f>
        <v>2</v>
      </c>
      <c r="G67" s="16"/>
      <c r="H67" s="13">
        <f t="shared" si="43"/>
        <v>0</v>
      </c>
      <c r="I67" s="16">
        <f t="shared" si="44"/>
        <v>0</v>
      </c>
      <c r="J67">
        <f t="shared" si="5"/>
        <v>0</v>
      </c>
      <c r="K67" s="6">
        <f t="shared" si="6"/>
        <v>0</v>
      </c>
      <c r="M67" s="2">
        <f>'rockfish release'!O66</f>
        <v>4.8960317460317455</v>
      </c>
      <c r="N67">
        <f>'rockfish release'!P66</f>
        <v>609.53103933267892</v>
      </c>
      <c r="Q67" s="13">
        <f t="shared" si="40"/>
        <v>0</v>
      </c>
      <c r="R67" s="14">
        <f t="shared" si="41"/>
        <v>0</v>
      </c>
      <c r="S67">
        <f t="shared" si="7"/>
        <v>0</v>
      </c>
      <c r="T67" s="6">
        <f t="shared" si="8"/>
        <v>0</v>
      </c>
      <c r="V67" s="13">
        <f t="shared" si="42"/>
        <v>0</v>
      </c>
      <c r="W67">
        <f t="shared" si="42"/>
        <v>0</v>
      </c>
      <c r="X67">
        <f t="shared" si="9"/>
        <v>0</v>
      </c>
      <c r="Y67" s="6">
        <f t="shared" si="10"/>
        <v>0</v>
      </c>
    </row>
    <row r="68" spans="1:25" x14ac:dyDescent="0.3">
      <c r="A68" t="str">
        <f>'rockfish release'!A67</f>
        <v>SC</v>
      </c>
      <c r="B68">
        <f>'rockfish release'!B67</f>
        <v>2016</v>
      </c>
      <c r="C68" t="str">
        <f>'rockfish release'!C67</f>
        <v>SKMA</v>
      </c>
      <c r="D68">
        <f>'rockfish release'!D67</f>
        <v>470</v>
      </c>
      <c r="E68">
        <f>'YE release'!E68</f>
        <v>11</v>
      </c>
      <c r="G68" s="16"/>
      <c r="H68" s="13">
        <f t="shared" si="43"/>
        <v>0</v>
      </c>
      <c r="I68" s="16">
        <f t="shared" si="44"/>
        <v>0</v>
      </c>
      <c r="J68">
        <f t="shared" si="5"/>
        <v>0</v>
      </c>
      <c r="K68" s="6">
        <f t="shared" si="6"/>
        <v>0</v>
      </c>
      <c r="M68" s="2">
        <f>'rockfish release'!O67</f>
        <v>345.07293354943272</v>
      </c>
      <c r="N68">
        <f>'rockfish release'!P67</f>
        <v>341791.03987791034</v>
      </c>
      <c r="Q68" s="13">
        <f t="shared" si="40"/>
        <v>0</v>
      </c>
      <c r="R68" s="14">
        <f t="shared" si="41"/>
        <v>0</v>
      </c>
      <c r="S68">
        <f t="shared" si="7"/>
        <v>0</v>
      </c>
      <c r="T68" s="6">
        <f t="shared" si="8"/>
        <v>0</v>
      </c>
      <c r="V68" s="13">
        <f t="shared" si="42"/>
        <v>0</v>
      </c>
      <c r="W68">
        <f t="shared" si="42"/>
        <v>0</v>
      </c>
      <c r="X68">
        <f t="shared" si="9"/>
        <v>0</v>
      </c>
      <c r="Y68" s="6">
        <f t="shared" si="10"/>
        <v>0</v>
      </c>
    </row>
    <row r="69" spans="1:25" x14ac:dyDescent="0.3">
      <c r="A69" t="str">
        <f>'rockfish release'!A68</f>
        <v>SC</v>
      </c>
      <c r="B69">
        <f>'rockfish release'!B68</f>
        <v>2017</v>
      </c>
      <c r="C69" t="str">
        <f>'rockfish release'!C68</f>
        <v>SKMA</v>
      </c>
      <c r="D69">
        <f>'rockfish release'!D68</f>
        <v>205</v>
      </c>
      <c r="E69">
        <f>'YE release'!E69</f>
        <v>2</v>
      </c>
      <c r="G69" s="16"/>
      <c r="H69" s="13">
        <f t="shared" si="43"/>
        <v>0</v>
      </c>
      <c r="I69" s="16">
        <f t="shared" si="44"/>
        <v>0</v>
      </c>
      <c r="J69">
        <f t="shared" si="5"/>
        <v>0</v>
      </c>
      <c r="K69" s="6">
        <f t="shared" si="6"/>
        <v>0</v>
      </c>
      <c r="M69" s="2">
        <f>'rockfish release'!O68</f>
        <v>222.51456310679612</v>
      </c>
      <c r="N69">
        <f>'rockfish release'!P68</f>
        <v>243050.23506657931</v>
      </c>
      <c r="Q69" s="13">
        <f t="shared" si="40"/>
        <v>0</v>
      </c>
      <c r="R69" s="14">
        <f t="shared" si="41"/>
        <v>0</v>
      </c>
      <c r="S69">
        <f t="shared" si="7"/>
        <v>0</v>
      </c>
      <c r="T69" s="6">
        <f t="shared" si="8"/>
        <v>0</v>
      </c>
      <c r="V69" s="13">
        <f t="shared" si="42"/>
        <v>0</v>
      </c>
      <c r="W69">
        <f t="shared" si="42"/>
        <v>0</v>
      </c>
      <c r="X69">
        <f t="shared" si="9"/>
        <v>0</v>
      </c>
      <c r="Y69" s="6">
        <f t="shared" si="10"/>
        <v>0</v>
      </c>
    </row>
    <row r="70" spans="1:25" x14ac:dyDescent="0.3">
      <c r="A70" t="str">
        <f>'rockfish release'!A69</f>
        <v>SC</v>
      </c>
      <c r="B70">
        <f>'rockfish release'!B69</f>
        <v>2018</v>
      </c>
      <c r="C70" t="str">
        <f>'rockfish release'!C69</f>
        <v>SKMA</v>
      </c>
      <c r="D70">
        <f>'rockfish release'!D69</f>
        <v>160</v>
      </c>
      <c r="E70">
        <f>'YE release'!E70</f>
        <v>2</v>
      </c>
      <c r="G70" s="16"/>
      <c r="H70" s="13">
        <f t="shared" si="43"/>
        <v>0</v>
      </c>
      <c r="I70" s="16">
        <f t="shared" si="44"/>
        <v>0</v>
      </c>
      <c r="J70">
        <f t="shared" si="5"/>
        <v>0</v>
      </c>
      <c r="K70" s="6">
        <f t="shared" si="6"/>
        <v>0</v>
      </c>
      <c r="M70" s="2">
        <f>'rockfish release'!O69</f>
        <v>38.711340206185554</v>
      </c>
      <c r="N70">
        <f>'rockfish release'!P69</f>
        <v>2859.6263270141162</v>
      </c>
      <c r="Q70" s="13">
        <f t="shared" si="40"/>
        <v>0</v>
      </c>
      <c r="R70" s="14">
        <f t="shared" si="41"/>
        <v>0</v>
      </c>
      <c r="S70">
        <f t="shared" si="7"/>
        <v>0</v>
      </c>
      <c r="T70" s="6">
        <f t="shared" si="8"/>
        <v>0</v>
      </c>
      <c r="V70" s="13">
        <f t="shared" si="42"/>
        <v>0</v>
      </c>
      <c r="W70">
        <f t="shared" si="42"/>
        <v>0</v>
      </c>
      <c r="X70">
        <f t="shared" si="9"/>
        <v>0</v>
      </c>
      <c r="Y70" s="6">
        <f t="shared" si="10"/>
        <v>0</v>
      </c>
    </row>
    <row r="71" spans="1:25" x14ac:dyDescent="0.3">
      <c r="A71" t="str">
        <f>'rockfish release'!A70</f>
        <v>SC</v>
      </c>
      <c r="B71">
        <f>'rockfish release'!B70</f>
        <v>2019</v>
      </c>
      <c r="C71" t="str">
        <f>'rockfish release'!C70</f>
        <v>SKMA</v>
      </c>
      <c r="D71">
        <f>'rockfish release'!D70</f>
        <v>31</v>
      </c>
      <c r="E71">
        <f>'YE release'!E71</f>
        <v>8</v>
      </c>
      <c r="G71" s="16"/>
      <c r="H71" s="13">
        <f t="shared" ref="H71:H73" si="45">E71*F71</f>
        <v>0</v>
      </c>
      <c r="I71" s="16">
        <f t="shared" ref="I71:I73" si="46">(E71^2)*G71</f>
        <v>0</v>
      </c>
      <c r="J71">
        <f t="shared" ref="J71:J73" si="47">SQRT(I71)</f>
        <v>0</v>
      </c>
      <c r="K71" s="6">
        <f t="shared" ref="K71:K73" si="48">(1.96*J71)</f>
        <v>0</v>
      </c>
      <c r="M71" s="2">
        <f>'rockfish release'!O70</f>
        <v>20.087443946188344</v>
      </c>
      <c r="N71">
        <f>'rockfish release'!P70</f>
        <v>4633.0791781427242</v>
      </c>
      <c r="Q71" s="13">
        <f t="shared" ref="Q71:Q73" si="49">M71*O71</f>
        <v>0</v>
      </c>
      <c r="R71" s="14">
        <f t="shared" ref="R71:R73" si="50">(M71^2)*P71+(O71^2)*N71-(P71*N71)</f>
        <v>0</v>
      </c>
      <c r="S71">
        <f t="shared" ref="S71:S73" si="51">SQRT(R71)</f>
        <v>0</v>
      </c>
      <c r="T71" s="6">
        <f t="shared" ref="T71:T73" si="52">(1.96*S71)</f>
        <v>0</v>
      </c>
      <c r="V71" s="13">
        <f t="shared" ref="V71:V73" si="53">Q71+H71</f>
        <v>0</v>
      </c>
      <c r="W71">
        <f t="shared" ref="W71:W73" si="54">R71+I71</f>
        <v>0</v>
      </c>
      <c r="X71">
        <f t="shared" ref="X71:X73" si="55">SQRT(W71)</f>
        <v>0</v>
      </c>
      <c r="Y71" s="6">
        <f t="shared" ref="Y71:Y73" si="56">(1.96*X71)</f>
        <v>0</v>
      </c>
    </row>
    <row r="72" spans="1:25" x14ac:dyDescent="0.3">
      <c r="A72" t="str">
        <f>'rockfish release'!A71</f>
        <v>SC</v>
      </c>
      <c r="B72">
        <f>'rockfish release'!B71</f>
        <v>2020</v>
      </c>
      <c r="C72" t="str">
        <f>'rockfish release'!C71</f>
        <v>SKMA</v>
      </c>
      <c r="D72">
        <f>'rockfish release'!D71</f>
        <v>43</v>
      </c>
      <c r="E72">
        <f>'YE release'!E72</f>
        <v>0</v>
      </c>
      <c r="G72" s="16"/>
      <c r="H72" s="13">
        <f t="shared" si="45"/>
        <v>0</v>
      </c>
      <c r="I72" s="16">
        <f t="shared" si="46"/>
        <v>0</v>
      </c>
      <c r="J72">
        <f t="shared" si="47"/>
        <v>0</v>
      </c>
      <c r="K72" s="6">
        <f t="shared" si="48"/>
        <v>0</v>
      </c>
      <c r="M72" s="2">
        <f>'rockfish release'!O71</f>
        <v>7.6833855799373012</v>
      </c>
      <c r="N72">
        <f>'rockfish release'!P71</f>
        <v>319.69915053968737</v>
      </c>
      <c r="Q72" s="13">
        <f t="shared" si="49"/>
        <v>0</v>
      </c>
      <c r="R72" s="14">
        <f t="shared" si="50"/>
        <v>0</v>
      </c>
      <c r="S72">
        <f t="shared" si="51"/>
        <v>0</v>
      </c>
      <c r="T72" s="6">
        <f t="shared" si="52"/>
        <v>0</v>
      </c>
      <c r="V72" s="13">
        <f t="shared" si="53"/>
        <v>0</v>
      </c>
      <c r="W72">
        <f t="shared" si="54"/>
        <v>0</v>
      </c>
      <c r="X72">
        <f t="shared" si="55"/>
        <v>0</v>
      </c>
      <c r="Y72" s="6">
        <f t="shared" si="56"/>
        <v>0</v>
      </c>
    </row>
    <row r="73" spans="1:25" x14ac:dyDescent="0.3">
      <c r="A73" t="str">
        <f>'rockfish release'!A72</f>
        <v>SC</v>
      </c>
      <c r="B73">
        <f>'rockfish release'!B72</f>
        <v>2021</v>
      </c>
      <c r="C73" t="str">
        <f>'rockfish release'!C72</f>
        <v>SKMA</v>
      </c>
      <c r="D73">
        <f>'rockfish release'!D72</f>
        <v>103</v>
      </c>
      <c r="E73">
        <f>'YE release'!E73</f>
        <v>7</v>
      </c>
      <c r="G73" s="16"/>
      <c r="H73" s="13">
        <f t="shared" si="45"/>
        <v>0</v>
      </c>
      <c r="I73" s="16">
        <f t="shared" si="46"/>
        <v>0</v>
      </c>
      <c r="J73">
        <f t="shared" si="47"/>
        <v>0</v>
      </c>
      <c r="K73" s="6">
        <f t="shared" si="48"/>
        <v>0</v>
      </c>
      <c r="M73" s="2">
        <f>'rockfish release'!O72</f>
        <v>12.66189324902362</v>
      </c>
      <c r="N73">
        <f>'rockfish release'!P72</f>
        <v>338.5261218660151</v>
      </c>
      <c r="Q73" s="13">
        <f t="shared" si="49"/>
        <v>0</v>
      </c>
      <c r="R73" s="14">
        <f t="shared" si="50"/>
        <v>0</v>
      </c>
      <c r="S73">
        <f t="shared" si="51"/>
        <v>0</v>
      </c>
      <c r="T73" s="6">
        <f t="shared" si="52"/>
        <v>0</v>
      </c>
      <c r="V73" s="13">
        <f t="shared" si="53"/>
        <v>0</v>
      </c>
      <c r="W73">
        <f t="shared" si="54"/>
        <v>0</v>
      </c>
      <c r="X73">
        <f t="shared" si="55"/>
        <v>0</v>
      </c>
      <c r="Y73" s="6">
        <f t="shared" si="56"/>
        <v>0</v>
      </c>
    </row>
    <row r="74" spans="1:25" s="57" customFormat="1" x14ac:dyDescent="0.3">
      <c r="A74" s="57" t="s">
        <v>147</v>
      </c>
      <c r="B74" s="57">
        <v>2022</v>
      </c>
      <c r="C74" s="57" t="s">
        <v>50</v>
      </c>
      <c r="D74" s="57">
        <v>169</v>
      </c>
      <c r="G74" s="67"/>
      <c r="H74" s="56"/>
      <c r="I74" s="67"/>
      <c r="K74" s="54"/>
      <c r="M74" s="66"/>
      <c r="Q74" s="56"/>
      <c r="R74" s="55"/>
      <c r="T74" s="54"/>
      <c r="V74" s="56"/>
      <c r="Y74" s="54"/>
    </row>
    <row r="75" spans="1:25" x14ac:dyDescent="0.3">
      <c r="A75" t="str">
        <f>'rockfish release'!A74</f>
        <v>SC</v>
      </c>
      <c r="B75">
        <f>'rockfish release'!B74</f>
        <v>1999</v>
      </c>
      <c r="C75" t="str">
        <f>'rockfish release'!C74</f>
        <v>CI</v>
      </c>
      <c r="D75">
        <f>'rockfish release'!D74</f>
        <v>621</v>
      </c>
      <c r="E75">
        <f>'YE release'!E75</f>
        <v>98</v>
      </c>
      <c r="F75" s="30"/>
      <c r="G75" s="30"/>
      <c r="H75" s="13">
        <f t="shared" ref="H75:H94" si="57">E75*F75</f>
        <v>0</v>
      </c>
      <c r="I75">
        <f t="shared" ref="I75:I94" si="58">(E75^2)*G75</f>
        <v>0</v>
      </c>
      <c r="J75">
        <f t="shared" si="5"/>
        <v>0</v>
      </c>
      <c r="K75" s="6">
        <f t="shared" si="6"/>
        <v>0</v>
      </c>
      <c r="M75" s="2">
        <f>'rockfish release'!O74</f>
        <v>1211.5727904993271</v>
      </c>
      <c r="N75">
        <f>'rockfish release'!P74</f>
        <v>419914.10578427842</v>
      </c>
      <c r="Q75" s="13">
        <f t="shared" ref="Q75:Q94" si="59">M75*O75</f>
        <v>0</v>
      </c>
      <c r="R75" s="14">
        <f t="shared" ref="R75:R94" si="60">(M75^2)*P75+(O75^2)*N75-(P75*N75)</f>
        <v>0</v>
      </c>
      <c r="S75">
        <f t="shared" si="7"/>
        <v>0</v>
      </c>
      <c r="T75" s="6">
        <f t="shared" si="8"/>
        <v>0</v>
      </c>
      <c r="V75" s="13">
        <f t="shared" ref="V75:W94" si="61">Q75+H75</f>
        <v>0</v>
      </c>
      <c r="W75">
        <f t="shared" si="61"/>
        <v>0</v>
      </c>
      <c r="X75">
        <f t="shared" si="9"/>
        <v>0</v>
      </c>
      <c r="Y75" s="6">
        <f t="shared" si="10"/>
        <v>0</v>
      </c>
    </row>
    <row r="76" spans="1:25" x14ac:dyDescent="0.3">
      <c r="A76" t="str">
        <f>'rockfish release'!A75</f>
        <v>SC</v>
      </c>
      <c r="B76">
        <f>'rockfish release'!B75</f>
        <v>2000</v>
      </c>
      <c r="C76" t="str">
        <f>'rockfish release'!C75</f>
        <v>CI</v>
      </c>
      <c r="D76">
        <f>'rockfish release'!D75</f>
        <v>774</v>
      </c>
      <c r="E76">
        <f>'YE release'!E76</f>
        <v>117</v>
      </c>
      <c r="F76" s="30"/>
      <c r="G76" s="30"/>
      <c r="H76" s="13">
        <f t="shared" si="57"/>
        <v>0</v>
      </c>
      <c r="I76">
        <f t="shared" si="58"/>
        <v>0</v>
      </c>
      <c r="J76">
        <f t="shared" si="5"/>
        <v>0</v>
      </c>
      <c r="K76" s="6">
        <f t="shared" si="6"/>
        <v>0</v>
      </c>
      <c r="M76" s="2">
        <f>'rockfish release'!O75</f>
        <v>1510.0762316368427</v>
      </c>
      <c r="N76">
        <f>'rockfish release'!P75</f>
        <v>652317.73290916253</v>
      </c>
      <c r="O76" s="29"/>
      <c r="P76" s="29"/>
      <c r="Q76" s="13">
        <f t="shared" si="59"/>
        <v>0</v>
      </c>
      <c r="R76" s="14">
        <f t="shared" si="60"/>
        <v>0</v>
      </c>
      <c r="S76">
        <f t="shared" si="7"/>
        <v>0</v>
      </c>
      <c r="T76" s="6">
        <f t="shared" si="8"/>
        <v>0</v>
      </c>
      <c r="V76" s="13">
        <f t="shared" si="61"/>
        <v>0</v>
      </c>
      <c r="W76">
        <f t="shared" si="61"/>
        <v>0</v>
      </c>
      <c r="X76">
        <f t="shared" si="9"/>
        <v>0</v>
      </c>
      <c r="Y76" s="6">
        <f t="shared" si="10"/>
        <v>0</v>
      </c>
    </row>
    <row r="77" spans="1:25" x14ac:dyDescent="0.3">
      <c r="A77" t="str">
        <f>'rockfish release'!A76</f>
        <v>SC</v>
      </c>
      <c r="B77">
        <f>'rockfish release'!B76</f>
        <v>2001</v>
      </c>
      <c r="C77" t="str">
        <f>'rockfish release'!C76</f>
        <v>CI</v>
      </c>
      <c r="D77">
        <f>'rockfish release'!D76</f>
        <v>730</v>
      </c>
      <c r="E77">
        <f>'YE release'!E77</f>
        <v>107</v>
      </c>
      <c r="F77" s="30"/>
      <c r="G77" s="30"/>
      <c r="H77" s="13">
        <f t="shared" si="57"/>
        <v>0</v>
      </c>
      <c r="I77">
        <f t="shared" si="58"/>
        <v>0</v>
      </c>
      <c r="J77">
        <f t="shared" ref="J77:J149" si="62">SQRT(I77)</f>
        <v>0</v>
      </c>
      <c r="K77" s="6">
        <f t="shared" ref="K77:K149" si="63">(1.96*J77)</f>
        <v>0</v>
      </c>
      <c r="M77" s="2">
        <f>'rockfish release'!O76</f>
        <v>1424.2321047737664</v>
      </c>
      <c r="N77">
        <f>'rockfish release'!P76</f>
        <v>580260.46756553883</v>
      </c>
      <c r="Q77" s="13">
        <f t="shared" si="59"/>
        <v>0</v>
      </c>
      <c r="R77" s="14">
        <f t="shared" si="60"/>
        <v>0</v>
      </c>
      <c r="S77">
        <f t="shared" ref="S77:S149" si="64">SQRT(R77)</f>
        <v>0</v>
      </c>
      <c r="T77" s="6">
        <f t="shared" ref="T77:T149" si="65">(1.96*S77)</f>
        <v>0</v>
      </c>
      <c r="V77" s="13">
        <f t="shared" si="61"/>
        <v>0</v>
      </c>
      <c r="W77">
        <f t="shared" si="61"/>
        <v>0</v>
      </c>
      <c r="X77">
        <f t="shared" ref="X77:X149" si="66">SQRT(W77)</f>
        <v>0</v>
      </c>
      <c r="Y77" s="6">
        <f t="shared" ref="Y77:Y149" si="67">(1.96*X77)</f>
        <v>0</v>
      </c>
    </row>
    <row r="78" spans="1:25" x14ac:dyDescent="0.3">
      <c r="A78" t="str">
        <f>'rockfish release'!A77</f>
        <v>SC</v>
      </c>
      <c r="B78">
        <f>'rockfish release'!B77</f>
        <v>2002</v>
      </c>
      <c r="C78" t="str">
        <f>'rockfish release'!C77</f>
        <v>CI</v>
      </c>
      <c r="D78">
        <f>'rockfish release'!D77</f>
        <v>1636</v>
      </c>
      <c r="E78">
        <f>'YE release'!E78</f>
        <v>135</v>
      </c>
      <c r="F78" s="30"/>
      <c r="G78" s="30"/>
      <c r="H78" s="13">
        <f t="shared" si="57"/>
        <v>0</v>
      </c>
      <c r="I78">
        <f t="shared" si="58"/>
        <v>0</v>
      </c>
      <c r="J78">
        <f t="shared" si="62"/>
        <v>0</v>
      </c>
      <c r="K78" s="6">
        <f t="shared" si="63"/>
        <v>0</v>
      </c>
      <c r="M78" s="2">
        <f>'rockfish release'!O77</f>
        <v>3191.8407169998382</v>
      </c>
      <c r="N78">
        <f>'rockfish release'!P77</f>
        <v>2914364.4593681637</v>
      </c>
      <c r="O78" s="29"/>
      <c r="P78" s="29"/>
      <c r="Q78" s="13">
        <f t="shared" si="59"/>
        <v>0</v>
      </c>
      <c r="R78" s="14">
        <f t="shared" si="60"/>
        <v>0</v>
      </c>
      <c r="S78">
        <f t="shared" si="64"/>
        <v>0</v>
      </c>
      <c r="T78" s="6">
        <f t="shared" si="65"/>
        <v>0</v>
      </c>
      <c r="V78" s="13">
        <f t="shared" si="61"/>
        <v>0</v>
      </c>
      <c r="W78">
        <f t="shared" si="61"/>
        <v>0</v>
      </c>
      <c r="X78">
        <f t="shared" si="66"/>
        <v>0</v>
      </c>
      <c r="Y78" s="6">
        <f t="shared" si="67"/>
        <v>0</v>
      </c>
    </row>
    <row r="79" spans="1:25" x14ac:dyDescent="0.3">
      <c r="A79" t="str">
        <f>'rockfish release'!A78</f>
        <v>SC</v>
      </c>
      <c r="B79">
        <f>'rockfish release'!B78</f>
        <v>2003</v>
      </c>
      <c r="C79" t="str">
        <f>'rockfish release'!C78</f>
        <v>CI</v>
      </c>
      <c r="D79">
        <f>'rockfish release'!D78</f>
        <v>3266</v>
      </c>
      <c r="E79">
        <f>'YE release'!E79</f>
        <v>337</v>
      </c>
      <c r="F79" s="30"/>
      <c r="G79" s="30"/>
      <c r="H79" s="13">
        <f t="shared" si="57"/>
        <v>0</v>
      </c>
      <c r="I79">
        <f t="shared" si="58"/>
        <v>0</v>
      </c>
      <c r="J79">
        <f t="shared" si="62"/>
        <v>0</v>
      </c>
      <c r="K79" s="6">
        <f t="shared" si="63"/>
        <v>0</v>
      </c>
      <c r="M79" s="2">
        <f>'rockfish release'!O78</f>
        <v>6371.9754167001647</v>
      </c>
      <c r="N79">
        <f>'rockfish release'!P78</f>
        <v>11614743.524052385</v>
      </c>
      <c r="O79" s="29"/>
      <c r="P79" s="29"/>
      <c r="Q79" s="13">
        <f t="shared" si="59"/>
        <v>0</v>
      </c>
      <c r="R79" s="14">
        <f t="shared" si="60"/>
        <v>0</v>
      </c>
      <c r="S79">
        <f t="shared" si="64"/>
        <v>0</v>
      </c>
      <c r="T79" s="6">
        <f t="shared" si="65"/>
        <v>0</v>
      </c>
      <c r="V79" s="13">
        <f t="shared" si="61"/>
        <v>0</v>
      </c>
      <c r="W79">
        <f t="shared" si="61"/>
        <v>0</v>
      </c>
      <c r="X79">
        <f t="shared" si="66"/>
        <v>0</v>
      </c>
      <c r="Y79" s="6">
        <f t="shared" si="67"/>
        <v>0</v>
      </c>
    </row>
    <row r="80" spans="1:25" x14ac:dyDescent="0.3">
      <c r="A80" t="str">
        <f>'rockfish release'!A79</f>
        <v>SC</v>
      </c>
      <c r="B80">
        <f>'rockfish release'!B79</f>
        <v>2004</v>
      </c>
      <c r="C80" t="str">
        <f>'rockfish release'!C79</f>
        <v>CI</v>
      </c>
      <c r="D80">
        <f>'rockfish release'!D79</f>
        <v>3521</v>
      </c>
      <c r="E80">
        <f>'YE release'!E80</f>
        <v>140</v>
      </c>
      <c r="F80" s="30"/>
      <c r="G80" s="30"/>
      <c r="H80" s="13">
        <f t="shared" si="57"/>
        <v>0</v>
      </c>
      <c r="I80">
        <f t="shared" si="58"/>
        <v>0</v>
      </c>
      <c r="J80">
        <f t="shared" si="62"/>
        <v>0</v>
      </c>
      <c r="K80" s="6">
        <f t="shared" si="63"/>
        <v>0</v>
      </c>
      <c r="M80" s="2">
        <f>'rockfish release'!O79</f>
        <v>6869.481151929358</v>
      </c>
      <c r="N80">
        <f>'rockfish release'!P79</f>
        <v>13499239.841013664</v>
      </c>
      <c r="O80" s="29"/>
      <c r="P80" s="29"/>
      <c r="Q80" s="13">
        <f t="shared" si="59"/>
        <v>0</v>
      </c>
      <c r="R80" s="14">
        <f t="shared" si="60"/>
        <v>0</v>
      </c>
      <c r="S80">
        <f t="shared" si="64"/>
        <v>0</v>
      </c>
      <c r="T80" s="6">
        <f t="shared" si="65"/>
        <v>0</v>
      </c>
      <c r="V80" s="13">
        <f t="shared" si="61"/>
        <v>0</v>
      </c>
      <c r="W80">
        <f t="shared" si="61"/>
        <v>0</v>
      </c>
      <c r="X80">
        <f t="shared" si="66"/>
        <v>0</v>
      </c>
      <c r="Y80" s="6">
        <f t="shared" si="67"/>
        <v>0</v>
      </c>
    </row>
    <row r="81" spans="1:25" x14ac:dyDescent="0.3">
      <c r="A81" t="str">
        <f>'rockfish release'!A80</f>
        <v>SC</v>
      </c>
      <c r="B81">
        <f>'rockfish release'!B80</f>
        <v>2005</v>
      </c>
      <c r="C81" t="str">
        <f>'rockfish release'!C80</f>
        <v>CI</v>
      </c>
      <c r="D81">
        <f>'rockfish release'!D80</f>
        <v>2204</v>
      </c>
      <c r="E81">
        <f>'YE release'!E81</f>
        <v>103</v>
      </c>
      <c r="F81" s="30"/>
      <c r="G81" s="30"/>
      <c r="H81" s="13">
        <f t="shared" si="57"/>
        <v>0</v>
      </c>
      <c r="I81">
        <f t="shared" si="58"/>
        <v>0</v>
      </c>
      <c r="J81">
        <f t="shared" si="62"/>
        <v>0</v>
      </c>
      <c r="K81" s="6">
        <f t="shared" si="63"/>
        <v>0</v>
      </c>
      <c r="M81" s="2">
        <f>'rockfish release'!O80</f>
        <v>4300.0103546868231</v>
      </c>
      <c r="N81">
        <f>'rockfish release'!P80</f>
        <v>5289327.3248523967</v>
      </c>
      <c r="O81" s="29"/>
      <c r="P81" s="29"/>
      <c r="Q81" s="13">
        <f t="shared" si="59"/>
        <v>0</v>
      </c>
      <c r="R81" s="14">
        <f t="shared" si="60"/>
        <v>0</v>
      </c>
      <c r="S81">
        <f t="shared" si="64"/>
        <v>0</v>
      </c>
      <c r="T81" s="6">
        <f t="shared" si="65"/>
        <v>0</v>
      </c>
      <c r="V81" s="13">
        <f t="shared" si="61"/>
        <v>0</v>
      </c>
      <c r="W81">
        <f t="shared" si="61"/>
        <v>0</v>
      </c>
      <c r="X81">
        <f t="shared" si="66"/>
        <v>0</v>
      </c>
      <c r="Y81" s="6">
        <f t="shared" si="67"/>
        <v>0</v>
      </c>
    </row>
    <row r="82" spans="1:25" x14ac:dyDescent="0.3">
      <c r="A82" t="str">
        <f>'rockfish release'!A81</f>
        <v>SC</v>
      </c>
      <c r="B82">
        <f>'rockfish release'!B81</f>
        <v>2006</v>
      </c>
      <c r="C82" t="str">
        <f>'rockfish release'!C81</f>
        <v>CI</v>
      </c>
      <c r="D82">
        <f>'rockfish release'!D81</f>
        <v>1504</v>
      </c>
      <c r="E82">
        <f>'YE release'!E82</f>
        <v>105</v>
      </c>
      <c r="F82" s="30"/>
      <c r="G82" s="31"/>
      <c r="H82" s="13">
        <f t="shared" si="57"/>
        <v>0</v>
      </c>
      <c r="I82">
        <f t="shared" si="58"/>
        <v>0</v>
      </c>
      <c r="J82">
        <f t="shared" si="62"/>
        <v>0</v>
      </c>
      <c r="K82" s="6">
        <f t="shared" si="63"/>
        <v>0</v>
      </c>
      <c r="M82" s="2">
        <f>'rockfish release'!O81</f>
        <v>2934.3083364106087</v>
      </c>
      <c r="N82">
        <f>'rockfish release'!P81</f>
        <v>2463048.3426547754</v>
      </c>
      <c r="O82" s="29"/>
      <c r="P82" s="29"/>
      <c r="Q82" s="13">
        <f t="shared" si="59"/>
        <v>0</v>
      </c>
      <c r="R82" s="14">
        <f t="shared" si="60"/>
        <v>0</v>
      </c>
      <c r="S82">
        <f t="shared" si="64"/>
        <v>0</v>
      </c>
      <c r="T82" s="6">
        <f t="shared" si="65"/>
        <v>0</v>
      </c>
      <c r="V82" s="13">
        <f t="shared" si="61"/>
        <v>0</v>
      </c>
      <c r="W82">
        <f t="shared" si="61"/>
        <v>0</v>
      </c>
      <c r="X82">
        <f t="shared" si="66"/>
        <v>0</v>
      </c>
      <c r="Y82" s="6">
        <f t="shared" si="67"/>
        <v>0</v>
      </c>
    </row>
    <row r="83" spans="1:25" x14ac:dyDescent="0.3">
      <c r="A83" t="str">
        <f>'rockfish release'!A82</f>
        <v>SC</v>
      </c>
      <c r="B83">
        <f>'rockfish release'!B82</f>
        <v>2007</v>
      </c>
      <c r="C83" t="str">
        <f>'rockfish release'!C82</f>
        <v>CI</v>
      </c>
      <c r="D83">
        <f>'rockfish release'!D82</f>
        <v>1262</v>
      </c>
      <c r="E83">
        <f>'YE release'!E83</f>
        <v>36</v>
      </c>
      <c r="F83" s="30"/>
      <c r="G83" s="31"/>
      <c r="H83" s="13">
        <f t="shared" si="57"/>
        <v>0</v>
      </c>
      <c r="I83">
        <f t="shared" si="58"/>
        <v>0</v>
      </c>
      <c r="J83">
        <f t="shared" si="62"/>
        <v>0</v>
      </c>
      <c r="K83" s="6">
        <f t="shared" si="63"/>
        <v>0</v>
      </c>
      <c r="M83" s="2">
        <f>'rockfish release'!O82</f>
        <v>2462.1656386636892</v>
      </c>
      <c r="N83">
        <f>'rockfish release'!P82</f>
        <v>1734187.1872873898</v>
      </c>
      <c r="O83" s="29"/>
      <c r="P83" s="29"/>
      <c r="Q83" s="13">
        <f t="shared" si="59"/>
        <v>0</v>
      </c>
      <c r="R83" s="14">
        <f t="shared" si="60"/>
        <v>0</v>
      </c>
      <c r="S83">
        <f t="shared" si="64"/>
        <v>0</v>
      </c>
      <c r="T83" s="6">
        <f t="shared" si="65"/>
        <v>0</v>
      </c>
      <c r="V83" s="13">
        <f t="shared" si="61"/>
        <v>0</v>
      </c>
      <c r="W83">
        <f t="shared" si="61"/>
        <v>0</v>
      </c>
      <c r="X83">
        <f t="shared" si="66"/>
        <v>0</v>
      </c>
      <c r="Y83" s="6">
        <f t="shared" si="67"/>
        <v>0</v>
      </c>
    </row>
    <row r="84" spans="1:25" x14ac:dyDescent="0.3">
      <c r="A84" t="str">
        <f>'rockfish release'!A83</f>
        <v>SC</v>
      </c>
      <c r="B84">
        <f>'rockfish release'!B83</f>
        <v>2008</v>
      </c>
      <c r="C84" t="str">
        <f>'rockfish release'!C83</f>
        <v>CI</v>
      </c>
      <c r="D84">
        <f>'rockfish release'!D83</f>
        <v>737</v>
      </c>
      <c r="E84">
        <f>'YE release'!E84</f>
        <v>48</v>
      </c>
      <c r="F84" s="30"/>
      <c r="G84" s="31"/>
      <c r="H84" s="13">
        <f t="shared" si="57"/>
        <v>0</v>
      </c>
      <c r="I84">
        <f t="shared" si="58"/>
        <v>0</v>
      </c>
      <c r="J84">
        <f t="shared" si="62"/>
        <v>0</v>
      </c>
      <c r="K84" s="6">
        <f t="shared" si="63"/>
        <v>0</v>
      </c>
      <c r="M84" s="2">
        <f>'rockfish release'!O83</f>
        <v>1437.8891249565286</v>
      </c>
      <c r="N84">
        <f>'rockfish release'!P83</f>
        <v>591442.10528636922</v>
      </c>
      <c r="O84" s="29"/>
      <c r="P84" s="29"/>
      <c r="Q84" s="13">
        <f t="shared" si="59"/>
        <v>0</v>
      </c>
      <c r="R84" s="14">
        <f t="shared" si="60"/>
        <v>0</v>
      </c>
      <c r="S84">
        <f t="shared" si="64"/>
        <v>0</v>
      </c>
      <c r="T84" s="6">
        <f t="shared" si="65"/>
        <v>0</v>
      </c>
      <c r="V84" s="13">
        <f t="shared" si="61"/>
        <v>0</v>
      </c>
      <c r="W84">
        <f t="shared" si="61"/>
        <v>0</v>
      </c>
      <c r="X84">
        <f t="shared" si="66"/>
        <v>0</v>
      </c>
      <c r="Y84" s="6">
        <f t="shared" si="67"/>
        <v>0</v>
      </c>
    </row>
    <row r="85" spans="1:25" x14ac:dyDescent="0.3">
      <c r="A85" t="str">
        <f>'rockfish release'!A84</f>
        <v>SC</v>
      </c>
      <c r="B85">
        <f>'rockfish release'!B84</f>
        <v>2009</v>
      </c>
      <c r="C85" t="str">
        <f>'rockfish release'!C84</f>
        <v>CI</v>
      </c>
      <c r="D85">
        <f>'rockfish release'!D84</f>
        <v>605</v>
      </c>
      <c r="E85">
        <f>'YE release'!E85</f>
        <v>67</v>
      </c>
      <c r="F85" s="30"/>
      <c r="G85" s="31"/>
      <c r="H85" s="13">
        <f t="shared" si="57"/>
        <v>0</v>
      </c>
      <c r="I85">
        <f t="shared" si="58"/>
        <v>0</v>
      </c>
      <c r="J85">
        <f t="shared" si="62"/>
        <v>0</v>
      </c>
      <c r="K85" s="6">
        <f t="shared" si="63"/>
        <v>0</v>
      </c>
      <c r="M85" s="2">
        <f>'rockfish release'!O84</f>
        <v>1180.3567443672994</v>
      </c>
      <c r="N85">
        <f>'rockfish release'!P84</f>
        <v>398554.77132797218</v>
      </c>
      <c r="Q85" s="13">
        <f t="shared" si="59"/>
        <v>0</v>
      </c>
      <c r="R85" s="14">
        <f t="shared" si="60"/>
        <v>0</v>
      </c>
      <c r="S85">
        <f t="shared" si="64"/>
        <v>0</v>
      </c>
      <c r="T85" s="6">
        <f t="shared" si="65"/>
        <v>0</v>
      </c>
      <c r="V85" s="13">
        <f t="shared" si="61"/>
        <v>0</v>
      </c>
      <c r="W85">
        <f t="shared" si="61"/>
        <v>0</v>
      </c>
      <c r="X85">
        <f t="shared" si="66"/>
        <v>0</v>
      </c>
      <c r="Y85" s="6">
        <f t="shared" si="67"/>
        <v>0</v>
      </c>
    </row>
    <row r="86" spans="1:25" x14ac:dyDescent="0.3">
      <c r="A86" t="str">
        <f>'rockfish release'!A85</f>
        <v>SC</v>
      </c>
      <c r="B86">
        <f>'rockfish release'!B85</f>
        <v>2010</v>
      </c>
      <c r="C86" t="str">
        <f>'rockfish release'!C85</f>
        <v>CI</v>
      </c>
      <c r="D86">
        <f>'rockfish release'!D85</f>
        <v>690</v>
      </c>
      <c r="E86">
        <f>'YE release'!E86</f>
        <v>144</v>
      </c>
      <c r="H86" s="13">
        <f t="shared" si="57"/>
        <v>0</v>
      </c>
      <c r="I86">
        <f t="shared" si="58"/>
        <v>0</v>
      </c>
      <c r="J86">
        <f t="shared" si="62"/>
        <v>0</v>
      </c>
      <c r="K86" s="6">
        <f t="shared" si="63"/>
        <v>0</v>
      </c>
      <c r="M86" s="2">
        <f>'rockfish release'!O85</f>
        <v>1346.1919894436969</v>
      </c>
      <c r="N86">
        <f>'rockfish release'!P85</f>
        <v>518412.47627688694</v>
      </c>
      <c r="Q86" s="13">
        <f t="shared" si="59"/>
        <v>0</v>
      </c>
      <c r="R86" s="14">
        <f t="shared" si="60"/>
        <v>0</v>
      </c>
      <c r="S86">
        <f t="shared" si="64"/>
        <v>0</v>
      </c>
      <c r="T86" s="6">
        <f t="shared" si="65"/>
        <v>0</v>
      </c>
      <c r="V86" s="13">
        <f t="shared" si="61"/>
        <v>0</v>
      </c>
      <c r="W86">
        <f t="shared" si="61"/>
        <v>0</v>
      </c>
      <c r="X86">
        <f t="shared" si="66"/>
        <v>0</v>
      </c>
      <c r="Y86" s="6">
        <f t="shared" si="67"/>
        <v>0</v>
      </c>
    </row>
    <row r="87" spans="1:25" x14ac:dyDescent="0.3">
      <c r="A87" t="str">
        <f>'rockfish release'!A86</f>
        <v>SC</v>
      </c>
      <c r="B87">
        <f>'rockfish release'!B86</f>
        <v>2011</v>
      </c>
      <c r="C87" t="str">
        <f>'rockfish release'!C86</f>
        <v>CI</v>
      </c>
      <c r="D87">
        <f>'rockfish release'!D86</f>
        <v>862</v>
      </c>
      <c r="E87">
        <f>'YE release'!E87</f>
        <v>222</v>
      </c>
      <c r="H87" s="13">
        <f t="shared" si="57"/>
        <v>0</v>
      </c>
      <c r="I87">
        <f t="shared" si="58"/>
        <v>0</v>
      </c>
      <c r="J87">
        <f t="shared" si="62"/>
        <v>0</v>
      </c>
      <c r="K87" s="6">
        <f t="shared" si="63"/>
        <v>0</v>
      </c>
      <c r="M87" s="2">
        <f>'rockfish release'!O86</f>
        <v>3933.1255813953494</v>
      </c>
      <c r="N87">
        <f>'rockfish release'!P86</f>
        <v>11556848.970422491</v>
      </c>
      <c r="Q87" s="13">
        <f t="shared" si="59"/>
        <v>0</v>
      </c>
      <c r="R87" s="14">
        <f t="shared" si="60"/>
        <v>0</v>
      </c>
      <c r="S87">
        <f t="shared" si="64"/>
        <v>0</v>
      </c>
      <c r="T87" s="6">
        <f t="shared" si="65"/>
        <v>0</v>
      </c>
      <c r="V87" s="13">
        <f t="shared" si="61"/>
        <v>0</v>
      </c>
      <c r="W87">
        <f t="shared" si="61"/>
        <v>0</v>
      </c>
      <c r="X87">
        <f t="shared" si="66"/>
        <v>0</v>
      </c>
      <c r="Y87" s="6">
        <f t="shared" si="67"/>
        <v>0</v>
      </c>
    </row>
    <row r="88" spans="1:25" x14ac:dyDescent="0.3">
      <c r="A88" t="str">
        <f>'rockfish release'!A87</f>
        <v>SC</v>
      </c>
      <c r="B88">
        <f>'rockfish release'!B87</f>
        <v>2012</v>
      </c>
      <c r="C88" t="str">
        <f>'rockfish release'!C87</f>
        <v>CI</v>
      </c>
      <c r="D88">
        <f>'rockfish release'!D87</f>
        <v>344</v>
      </c>
      <c r="E88">
        <f>'YE release'!E88</f>
        <v>46</v>
      </c>
      <c r="H88" s="13">
        <f t="shared" si="57"/>
        <v>0</v>
      </c>
      <c r="I88">
        <f t="shared" si="58"/>
        <v>0</v>
      </c>
      <c r="J88">
        <f t="shared" si="62"/>
        <v>0</v>
      </c>
      <c r="K88" s="6">
        <f t="shared" si="63"/>
        <v>0</v>
      </c>
      <c r="M88" s="2">
        <f>'rockfish release'!O87</f>
        <v>547.43630769230765</v>
      </c>
      <c r="N88">
        <f>'rockfish release'!P87</f>
        <v>207052.59868229774</v>
      </c>
      <c r="Q88" s="13">
        <f t="shared" si="59"/>
        <v>0</v>
      </c>
      <c r="R88" s="14">
        <f t="shared" si="60"/>
        <v>0</v>
      </c>
      <c r="S88">
        <f t="shared" si="64"/>
        <v>0</v>
      </c>
      <c r="T88" s="6">
        <f t="shared" si="65"/>
        <v>0</v>
      </c>
      <c r="V88" s="13">
        <f t="shared" si="61"/>
        <v>0</v>
      </c>
      <c r="W88">
        <f t="shared" si="61"/>
        <v>0</v>
      </c>
      <c r="X88">
        <f t="shared" si="66"/>
        <v>0</v>
      </c>
      <c r="Y88" s="6">
        <f t="shared" si="67"/>
        <v>0</v>
      </c>
    </row>
    <row r="89" spans="1:25" x14ac:dyDescent="0.3">
      <c r="A89" t="str">
        <f>'rockfish release'!A88</f>
        <v>SC</v>
      </c>
      <c r="B89">
        <f>'rockfish release'!B88</f>
        <v>2013</v>
      </c>
      <c r="C89" t="str">
        <f>'rockfish release'!C88</f>
        <v>CI</v>
      </c>
      <c r="D89">
        <f>'rockfish release'!D88</f>
        <v>564</v>
      </c>
      <c r="E89">
        <f>'YE release'!E89</f>
        <v>104</v>
      </c>
      <c r="H89" s="13">
        <f t="shared" si="57"/>
        <v>0</v>
      </c>
      <c r="I89">
        <f t="shared" si="58"/>
        <v>0</v>
      </c>
      <c r="J89">
        <f t="shared" si="62"/>
        <v>0</v>
      </c>
      <c r="K89" s="6">
        <f t="shared" si="63"/>
        <v>0</v>
      </c>
      <c r="M89" s="2">
        <f>'rockfish release'!O88</f>
        <v>834.85890200102631</v>
      </c>
      <c r="N89">
        <f>'rockfish release'!P88</f>
        <v>376691.77400375862</v>
      </c>
      <c r="Q89" s="13">
        <f t="shared" si="59"/>
        <v>0</v>
      </c>
      <c r="R89" s="14">
        <f t="shared" si="60"/>
        <v>0</v>
      </c>
      <c r="S89">
        <f t="shared" si="64"/>
        <v>0</v>
      </c>
      <c r="T89" s="6">
        <f t="shared" si="65"/>
        <v>0</v>
      </c>
      <c r="V89" s="13">
        <f t="shared" si="61"/>
        <v>0</v>
      </c>
      <c r="W89">
        <f t="shared" si="61"/>
        <v>0</v>
      </c>
      <c r="X89">
        <f t="shared" si="66"/>
        <v>0</v>
      </c>
      <c r="Y89" s="6">
        <f t="shared" si="67"/>
        <v>0</v>
      </c>
    </row>
    <row r="90" spans="1:25" x14ac:dyDescent="0.3">
      <c r="A90" t="str">
        <f>'rockfish release'!A89</f>
        <v>SC</v>
      </c>
      <c r="B90">
        <f>'rockfish release'!B89</f>
        <v>2014</v>
      </c>
      <c r="C90" t="str">
        <f>'rockfish release'!C89</f>
        <v>CI</v>
      </c>
      <c r="D90">
        <f>'rockfish release'!D89</f>
        <v>351</v>
      </c>
      <c r="E90">
        <f>'YE release'!E90</f>
        <v>64</v>
      </c>
      <c r="H90" s="13">
        <f t="shared" si="57"/>
        <v>0</v>
      </c>
      <c r="I90">
        <f t="shared" si="58"/>
        <v>0</v>
      </c>
      <c r="J90">
        <f t="shared" si="62"/>
        <v>0</v>
      </c>
      <c r="K90" s="6">
        <f t="shared" si="63"/>
        <v>0</v>
      </c>
      <c r="M90" s="2">
        <f>'rockfish release'!O89</f>
        <v>720.52342487883675</v>
      </c>
      <c r="N90">
        <f>'rockfish release'!P89</f>
        <v>414487.87274656334</v>
      </c>
      <c r="Q90" s="13">
        <f t="shared" si="59"/>
        <v>0</v>
      </c>
      <c r="R90" s="14">
        <f t="shared" si="60"/>
        <v>0</v>
      </c>
      <c r="S90">
        <f t="shared" si="64"/>
        <v>0</v>
      </c>
      <c r="T90" s="6">
        <f t="shared" si="65"/>
        <v>0</v>
      </c>
      <c r="V90" s="13">
        <f t="shared" si="61"/>
        <v>0</v>
      </c>
      <c r="W90">
        <f t="shared" si="61"/>
        <v>0</v>
      </c>
      <c r="X90">
        <f t="shared" si="66"/>
        <v>0</v>
      </c>
      <c r="Y90" s="6">
        <f t="shared" si="67"/>
        <v>0</v>
      </c>
    </row>
    <row r="91" spans="1:25" x14ac:dyDescent="0.3">
      <c r="A91" t="str">
        <f>'rockfish release'!A90</f>
        <v>SC</v>
      </c>
      <c r="B91">
        <f>'rockfish release'!B90</f>
        <v>2015</v>
      </c>
      <c r="C91" t="str">
        <f>'rockfish release'!C90</f>
        <v>CI</v>
      </c>
      <c r="D91">
        <f>'rockfish release'!D90</f>
        <v>609</v>
      </c>
      <c r="E91">
        <f>'YE release'!E91</f>
        <v>123</v>
      </c>
      <c r="H91" s="13">
        <f t="shared" si="57"/>
        <v>0</v>
      </c>
      <c r="I91">
        <f t="shared" si="58"/>
        <v>0</v>
      </c>
      <c r="J91">
        <f t="shared" si="62"/>
        <v>0</v>
      </c>
      <c r="K91" s="6">
        <f t="shared" si="63"/>
        <v>0</v>
      </c>
      <c r="M91" s="2">
        <f>'rockfish release'!O90</f>
        <v>1152.6606776180697</v>
      </c>
      <c r="N91">
        <f>'rockfish release'!P90</f>
        <v>990408.27553210699</v>
      </c>
      <c r="Q91" s="13">
        <f t="shared" si="59"/>
        <v>0</v>
      </c>
      <c r="R91" s="14">
        <f t="shared" si="60"/>
        <v>0</v>
      </c>
      <c r="S91">
        <f t="shared" si="64"/>
        <v>0</v>
      </c>
      <c r="T91" s="6">
        <f t="shared" si="65"/>
        <v>0</v>
      </c>
      <c r="V91" s="13">
        <f t="shared" si="61"/>
        <v>0</v>
      </c>
      <c r="W91">
        <f t="shared" si="61"/>
        <v>0</v>
      </c>
      <c r="X91">
        <f t="shared" si="66"/>
        <v>0</v>
      </c>
      <c r="Y91" s="6">
        <f t="shared" si="67"/>
        <v>0</v>
      </c>
    </row>
    <row r="92" spans="1:25" x14ac:dyDescent="0.3">
      <c r="A92" t="str">
        <f>'rockfish release'!A91</f>
        <v>SC</v>
      </c>
      <c r="B92">
        <f>'rockfish release'!B91</f>
        <v>2016</v>
      </c>
      <c r="C92" t="str">
        <f>'rockfish release'!C91</f>
        <v>CI</v>
      </c>
      <c r="D92">
        <f>'rockfish release'!D91</f>
        <v>441</v>
      </c>
      <c r="E92">
        <f>'YE release'!E92</f>
        <v>86</v>
      </c>
      <c r="H92" s="13">
        <f t="shared" si="57"/>
        <v>0</v>
      </c>
      <c r="I92">
        <f t="shared" si="58"/>
        <v>0</v>
      </c>
      <c r="J92">
        <f t="shared" si="62"/>
        <v>0</v>
      </c>
      <c r="K92" s="6">
        <f t="shared" si="63"/>
        <v>0</v>
      </c>
      <c r="M92" s="2">
        <f>'rockfish release'!O91</f>
        <v>588.20060043668127</v>
      </c>
      <c r="N92">
        <f>'rockfish release'!P91</f>
        <v>143523.43263146057</v>
      </c>
      <c r="Q92" s="13">
        <f t="shared" si="59"/>
        <v>0</v>
      </c>
      <c r="R92" s="14">
        <f t="shared" si="60"/>
        <v>0</v>
      </c>
      <c r="S92">
        <f t="shared" si="64"/>
        <v>0</v>
      </c>
      <c r="T92" s="6">
        <f t="shared" si="65"/>
        <v>0</v>
      </c>
      <c r="V92" s="13">
        <f t="shared" si="61"/>
        <v>0</v>
      </c>
      <c r="W92">
        <f t="shared" si="61"/>
        <v>0</v>
      </c>
      <c r="X92">
        <f t="shared" si="66"/>
        <v>0</v>
      </c>
      <c r="Y92" s="6">
        <f t="shared" si="67"/>
        <v>0</v>
      </c>
    </row>
    <row r="93" spans="1:25" x14ac:dyDescent="0.3">
      <c r="A93" t="str">
        <f>'rockfish release'!A92</f>
        <v>SC</v>
      </c>
      <c r="B93">
        <f>'rockfish release'!B92</f>
        <v>2017</v>
      </c>
      <c r="C93" t="str">
        <f>'rockfish release'!C92</f>
        <v>CI</v>
      </c>
      <c r="D93">
        <f>'rockfish release'!D92</f>
        <v>256</v>
      </c>
      <c r="E93">
        <f>'YE release'!E93</f>
        <v>28</v>
      </c>
      <c r="H93" s="13">
        <f t="shared" si="57"/>
        <v>0</v>
      </c>
      <c r="I93">
        <f t="shared" si="58"/>
        <v>0</v>
      </c>
      <c r="J93">
        <f t="shared" si="62"/>
        <v>0</v>
      </c>
      <c r="K93" s="6">
        <f t="shared" si="63"/>
        <v>0</v>
      </c>
      <c r="M93" s="2">
        <f>'rockfish release'!O92</f>
        <v>415.61685144124169</v>
      </c>
      <c r="N93">
        <f>'rockfish release'!P92</f>
        <v>116443.01477531147</v>
      </c>
      <c r="Q93" s="13">
        <f t="shared" si="59"/>
        <v>0</v>
      </c>
      <c r="R93" s="14">
        <f t="shared" si="60"/>
        <v>0</v>
      </c>
      <c r="S93">
        <f t="shared" si="64"/>
        <v>0</v>
      </c>
      <c r="T93" s="6">
        <f t="shared" si="65"/>
        <v>0</v>
      </c>
      <c r="V93" s="13">
        <f t="shared" si="61"/>
        <v>0</v>
      </c>
      <c r="W93">
        <f t="shared" si="61"/>
        <v>0</v>
      </c>
      <c r="X93">
        <f t="shared" si="66"/>
        <v>0</v>
      </c>
      <c r="Y93" s="6">
        <f t="shared" si="67"/>
        <v>0</v>
      </c>
    </row>
    <row r="94" spans="1:25" x14ac:dyDescent="0.3">
      <c r="A94" t="str">
        <f>'rockfish release'!A93</f>
        <v>SC</v>
      </c>
      <c r="B94">
        <f>'rockfish release'!B93</f>
        <v>2018</v>
      </c>
      <c r="C94" t="str">
        <f>'rockfish release'!C93</f>
        <v>CI</v>
      </c>
      <c r="D94">
        <f>'rockfish release'!D93</f>
        <v>378</v>
      </c>
      <c r="E94">
        <f>'YE release'!E94</f>
        <v>36</v>
      </c>
      <c r="H94" s="13">
        <f t="shared" si="57"/>
        <v>0</v>
      </c>
      <c r="I94">
        <f t="shared" si="58"/>
        <v>0</v>
      </c>
      <c r="J94">
        <f t="shared" si="62"/>
        <v>0</v>
      </c>
      <c r="K94" s="6">
        <f t="shared" si="63"/>
        <v>0</v>
      </c>
      <c r="M94" s="2">
        <f>'rockfish release'!O93</f>
        <v>1080.4914054600606</v>
      </c>
      <c r="N94">
        <f>'rockfish release'!P93</f>
        <v>1139629.6871772241</v>
      </c>
      <c r="Q94" s="13">
        <f t="shared" si="59"/>
        <v>0</v>
      </c>
      <c r="R94" s="14">
        <f t="shared" si="60"/>
        <v>0</v>
      </c>
      <c r="S94">
        <f t="shared" si="64"/>
        <v>0</v>
      </c>
      <c r="T94" s="6">
        <f t="shared" si="65"/>
        <v>0</v>
      </c>
      <c r="V94" s="13">
        <f t="shared" si="61"/>
        <v>0</v>
      </c>
      <c r="W94">
        <f t="shared" si="61"/>
        <v>0</v>
      </c>
      <c r="X94">
        <f t="shared" si="66"/>
        <v>0</v>
      </c>
      <c r="Y94" s="6">
        <f t="shared" si="67"/>
        <v>0</v>
      </c>
    </row>
    <row r="95" spans="1:25" x14ac:dyDescent="0.3">
      <c r="A95" t="str">
        <f>'rockfish release'!A94</f>
        <v>SC</v>
      </c>
      <c r="B95">
        <f>'rockfish release'!B94</f>
        <v>2019</v>
      </c>
      <c r="C95" t="str">
        <f>'rockfish release'!C94</f>
        <v>CI</v>
      </c>
      <c r="D95">
        <f>'rockfish release'!D94</f>
        <v>348</v>
      </c>
      <c r="E95">
        <f>'YE release'!E95</f>
        <v>42</v>
      </c>
      <c r="H95" s="13">
        <f t="shared" ref="H95:H97" si="68">E95*F95</f>
        <v>0</v>
      </c>
      <c r="I95">
        <f t="shared" ref="I95:I97" si="69">(E95^2)*G95</f>
        <v>0</v>
      </c>
      <c r="J95">
        <f t="shared" ref="J95:J97" si="70">SQRT(I95)</f>
        <v>0</v>
      </c>
      <c r="K95" s="6">
        <f t="shared" ref="K95:K97" si="71">(1.96*J95)</f>
        <v>0</v>
      </c>
      <c r="M95" s="2">
        <f>'rockfish release'!O94</f>
        <v>547.29113924050637</v>
      </c>
      <c r="N95">
        <f>'rockfish release'!P94</f>
        <v>271302.84405913076</v>
      </c>
      <c r="Q95" s="13">
        <f t="shared" ref="Q95:Q97" si="72">M95*O95</f>
        <v>0</v>
      </c>
      <c r="R95" s="14">
        <f t="shared" ref="R95:R97" si="73">(M95^2)*P95+(O95^2)*N95-(P95*N95)</f>
        <v>0</v>
      </c>
      <c r="S95">
        <f t="shared" ref="S95:S97" si="74">SQRT(R95)</f>
        <v>0</v>
      </c>
      <c r="T95" s="6">
        <f t="shared" ref="T95:T97" si="75">(1.96*S95)</f>
        <v>0</v>
      </c>
      <c r="V95" s="13">
        <f t="shared" ref="V95:V97" si="76">Q95+H95</f>
        <v>0</v>
      </c>
      <c r="W95">
        <f t="shared" ref="W95:W97" si="77">R95+I95</f>
        <v>0</v>
      </c>
      <c r="X95">
        <f t="shared" ref="X95:X97" si="78">SQRT(W95)</f>
        <v>0</v>
      </c>
      <c r="Y95" s="6">
        <f t="shared" ref="Y95:Y97" si="79">(1.96*X95)</f>
        <v>0</v>
      </c>
    </row>
    <row r="96" spans="1:25" x14ac:dyDescent="0.3">
      <c r="A96" t="str">
        <f>'rockfish release'!A95</f>
        <v>SC</v>
      </c>
      <c r="B96">
        <f>'rockfish release'!B95</f>
        <v>2020</v>
      </c>
      <c r="C96" t="str">
        <f>'rockfish release'!C95</f>
        <v>CI</v>
      </c>
      <c r="D96">
        <f>'rockfish release'!D95</f>
        <v>204</v>
      </c>
      <c r="E96">
        <f>'YE release'!E96</f>
        <v>17</v>
      </c>
      <c r="H96" s="13">
        <f t="shared" si="68"/>
        <v>0</v>
      </c>
      <c r="I96">
        <f t="shared" si="69"/>
        <v>0</v>
      </c>
      <c r="J96">
        <f t="shared" si="70"/>
        <v>0</v>
      </c>
      <c r="K96" s="6">
        <f t="shared" si="71"/>
        <v>0</v>
      </c>
      <c r="M96" s="2">
        <f>'rockfish release'!O95</f>
        <v>1210.5392491467578</v>
      </c>
      <c r="N96">
        <f>'rockfish release'!P95</f>
        <v>2273424.860386584</v>
      </c>
      <c r="Q96" s="13">
        <f t="shared" si="72"/>
        <v>0</v>
      </c>
      <c r="R96" s="14">
        <f t="shared" si="73"/>
        <v>0</v>
      </c>
      <c r="S96">
        <f t="shared" si="74"/>
        <v>0</v>
      </c>
      <c r="T96" s="6">
        <f t="shared" si="75"/>
        <v>0</v>
      </c>
      <c r="V96" s="13">
        <f t="shared" si="76"/>
        <v>0</v>
      </c>
      <c r="W96">
        <f t="shared" si="77"/>
        <v>0</v>
      </c>
      <c r="X96">
        <f t="shared" si="78"/>
        <v>0</v>
      </c>
      <c r="Y96" s="6">
        <f t="shared" si="79"/>
        <v>0</v>
      </c>
    </row>
    <row r="97" spans="1:25" x14ac:dyDescent="0.3">
      <c r="A97" t="str">
        <f>'rockfish release'!A96</f>
        <v>SC</v>
      </c>
      <c r="B97">
        <f>'rockfish release'!B96</f>
        <v>2021</v>
      </c>
      <c r="C97" t="str">
        <f>'rockfish release'!C96</f>
        <v>CI</v>
      </c>
      <c r="D97">
        <f>'rockfish release'!D96</f>
        <v>445</v>
      </c>
      <c r="E97">
        <f>'YE release'!E97</f>
        <v>44</v>
      </c>
      <c r="H97" s="13">
        <f t="shared" si="68"/>
        <v>0</v>
      </c>
      <c r="I97">
        <f t="shared" si="69"/>
        <v>0</v>
      </c>
      <c r="J97">
        <f t="shared" si="70"/>
        <v>0</v>
      </c>
      <c r="K97" s="6">
        <f t="shared" si="71"/>
        <v>0</v>
      </c>
      <c r="M97" s="2">
        <f>'rockfish release'!O96</f>
        <v>640.73748902546095</v>
      </c>
      <c r="N97">
        <f>'rockfish release'!P96</f>
        <v>632576.5790776629</v>
      </c>
      <c r="Q97" s="13">
        <f t="shared" si="72"/>
        <v>0</v>
      </c>
      <c r="R97" s="14">
        <f t="shared" si="73"/>
        <v>0</v>
      </c>
      <c r="S97">
        <f t="shared" si="74"/>
        <v>0</v>
      </c>
      <c r="T97" s="6">
        <f t="shared" si="75"/>
        <v>0</v>
      </c>
      <c r="V97" s="13">
        <f t="shared" si="76"/>
        <v>0</v>
      </c>
      <c r="W97">
        <f t="shared" si="77"/>
        <v>0</v>
      </c>
      <c r="X97">
        <f t="shared" si="78"/>
        <v>0</v>
      </c>
      <c r="Y97" s="6">
        <f t="shared" si="79"/>
        <v>0</v>
      </c>
    </row>
    <row r="98" spans="1:25" s="57" customFormat="1" x14ac:dyDescent="0.3">
      <c r="A98" s="57" t="s">
        <v>147</v>
      </c>
      <c r="B98" s="57">
        <v>2022</v>
      </c>
      <c r="C98" s="57" t="s">
        <v>32</v>
      </c>
      <c r="D98" s="57">
        <v>322</v>
      </c>
      <c r="H98" s="56"/>
      <c r="K98" s="54"/>
      <c r="M98" s="66"/>
      <c r="Q98" s="56"/>
      <c r="R98" s="55"/>
      <c r="T98" s="54"/>
      <c r="V98" s="56"/>
      <c r="Y98" s="54"/>
    </row>
    <row r="99" spans="1:25" x14ac:dyDescent="0.3">
      <c r="A99" t="str">
        <f>'rockfish release'!A98</f>
        <v>SC</v>
      </c>
      <c r="B99">
        <f>'rockfish release'!B98</f>
        <v>1999</v>
      </c>
      <c r="C99" t="str">
        <f>'rockfish release'!C98</f>
        <v>EASTSIDE</v>
      </c>
      <c r="D99">
        <f>'rockfish release'!D98</f>
        <v>434</v>
      </c>
      <c r="E99">
        <f>'YE release'!E99</f>
        <v>133</v>
      </c>
      <c r="F99" s="30"/>
      <c r="G99" s="30"/>
      <c r="H99" s="13">
        <f t="shared" ref="H99:H118" si="80">E99*F99</f>
        <v>0</v>
      </c>
      <c r="I99">
        <f t="shared" ref="I99:I118" si="81">(E99^2)*G99</f>
        <v>0</v>
      </c>
      <c r="J99">
        <f t="shared" si="62"/>
        <v>0</v>
      </c>
      <c r="K99" s="6">
        <f t="shared" si="63"/>
        <v>0</v>
      </c>
      <c r="M99" s="2">
        <f>'rockfish release'!O98</f>
        <v>162.859496047015</v>
      </c>
      <c r="N99">
        <f>'rockfish release'!P98</f>
        <v>70201.723372615947</v>
      </c>
      <c r="Q99" s="13">
        <f t="shared" ref="Q99:Q118" si="82">M99*O99</f>
        <v>0</v>
      </c>
      <c r="R99" s="14">
        <f t="shared" ref="R99:R118" si="83">(M99^2)*P99+(O99^2)*N99-(P99*N99)</f>
        <v>0</v>
      </c>
      <c r="S99">
        <f t="shared" si="64"/>
        <v>0</v>
      </c>
      <c r="T99" s="6">
        <f t="shared" si="65"/>
        <v>0</v>
      </c>
      <c r="V99" s="13">
        <f t="shared" ref="V99:V118" si="84">Q99+H99</f>
        <v>0</v>
      </c>
      <c r="W99">
        <f t="shared" ref="W99:W118" si="85">I99</f>
        <v>0</v>
      </c>
      <c r="X99">
        <f t="shared" si="66"/>
        <v>0</v>
      </c>
      <c r="Y99" s="6">
        <f t="shared" si="67"/>
        <v>0</v>
      </c>
    </row>
    <row r="100" spans="1:25" x14ac:dyDescent="0.3">
      <c r="A100" t="str">
        <f>'rockfish release'!A99</f>
        <v>SC</v>
      </c>
      <c r="B100">
        <f>'rockfish release'!B99</f>
        <v>2000</v>
      </c>
      <c r="C100" t="str">
        <f>'rockfish release'!C99</f>
        <v>EASTSIDE</v>
      </c>
      <c r="D100">
        <f>'rockfish release'!D99</f>
        <v>1194</v>
      </c>
      <c r="E100">
        <f>'YE release'!E100</f>
        <v>159</v>
      </c>
      <c r="F100" s="30"/>
      <c r="G100" s="30"/>
      <c r="H100" s="13">
        <f t="shared" si="80"/>
        <v>0</v>
      </c>
      <c r="I100">
        <f t="shared" si="81"/>
        <v>0</v>
      </c>
      <c r="J100">
        <f t="shared" si="62"/>
        <v>0</v>
      </c>
      <c r="K100" s="6">
        <f t="shared" si="63"/>
        <v>0</v>
      </c>
      <c r="M100" s="2">
        <f>'rockfish release'!O99</f>
        <v>448.05124027681086</v>
      </c>
      <c r="N100">
        <f>'rockfish release'!P99</f>
        <v>531345.45277051278</v>
      </c>
      <c r="Q100" s="13">
        <f t="shared" si="82"/>
        <v>0</v>
      </c>
      <c r="R100" s="14">
        <f t="shared" si="83"/>
        <v>0</v>
      </c>
      <c r="S100">
        <f t="shared" si="64"/>
        <v>0</v>
      </c>
      <c r="T100" s="6">
        <f t="shared" si="65"/>
        <v>0</v>
      </c>
      <c r="V100" s="13">
        <f t="shared" si="84"/>
        <v>0</v>
      </c>
      <c r="W100">
        <f t="shared" si="85"/>
        <v>0</v>
      </c>
      <c r="X100">
        <f t="shared" si="66"/>
        <v>0</v>
      </c>
      <c r="Y100" s="6">
        <f t="shared" si="67"/>
        <v>0</v>
      </c>
    </row>
    <row r="101" spans="1:25" x14ac:dyDescent="0.3">
      <c r="A101" t="str">
        <f>'rockfish release'!A100</f>
        <v>SC</v>
      </c>
      <c r="B101">
        <f>'rockfish release'!B100</f>
        <v>2001</v>
      </c>
      <c r="C101" t="str">
        <f>'rockfish release'!C100</f>
        <v>EASTSIDE</v>
      </c>
      <c r="D101">
        <f>'rockfish release'!D100</f>
        <v>548</v>
      </c>
      <c r="E101">
        <f>'YE release'!E101</f>
        <v>163</v>
      </c>
      <c r="F101" s="30"/>
      <c r="G101" s="30"/>
      <c r="H101" s="13">
        <f t="shared" si="80"/>
        <v>0</v>
      </c>
      <c r="I101">
        <f t="shared" si="81"/>
        <v>0</v>
      </c>
      <c r="J101">
        <f t="shared" si="62"/>
        <v>0</v>
      </c>
      <c r="K101" s="6">
        <f t="shared" si="63"/>
        <v>0</v>
      </c>
      <c r="M101" s="2">
        <f>'rockfish release'!O100</f>
        <v>205.63825768148433</v>
      </c>
      <c r="N101">
        <f>'rockfish release'!P100</f>
        <v>111925.60011727823</v>
      </c>
      <c r="Q101" s="13">
        <f t="shared" si="82"/>
        <v>0</v>
      </c>
      <c r="R101" s="14">
        <f t="shared" si="83"/>
        <v>0</v>
      </c>
      <c r="S101">
        <f t="shared" si="64"/>
        <v>0</v>
      </c>
      <c r="T101" s="6">
        <f t="shared" si="65"/>
        <v>0</v>
      </c>
      <c r="V101" s="13">
        <f t="shared" si="84"/>
        <v>0</v>
      </c>
      <c r="W101">
        <f t="shared" si="85"/>
        <v>0</v>
      </c>
      <c r="X101">
        <f t="shared" si="66"/>
        <v>0</v>
      </c>
      <c r="Y101" s="6">
        <f t="shared" si="67"/>
        <v>0</v>
      </c>
    </row>
    <row r="102" spans="1:25" x14ac:dyDescent="0.3">
      <c r="A102" t="str">
        <f>'rockfish release'!A101</f>
        <v>SC</v>
      </c>
      <c r="B102">
        <f>'rockfish release'!B101</f>
        <v>2002</v>
      </c>
      <c r="C102" t="str">
        <f>'rockfish release'!C101</f>
        <v>EASTSIDE</v>
      </c>
      <c r="D102">
        <f>'rockfish release'!D101</f>
        <v>736</v>
      </c>
      <c r="E102">
        <f>'YE release'!E102</f>
        <v>41</v>
      </c>
      <c r="F102" s="30"/>
      <c r="G102" s="30"/>
      <c r="H102" s="13">
        <f t="shared" si="80"/>
        <v>0</v>
      </c>
      <c r="I102">
        <f t="shared" si="81"/>
        <v>0</v>
      </c>
      <c r="J102">
        <f t="shared" si="62"/>
        <v>0</v>
      </c>
      <c r="K102" s="6">
        <f t="shared" si="63"/>
        <v>0</v>
      </c>
      <c r="M102" s="2">
        <f>'rockfish release'!O101</f>
        <v>276.18568914885498</v>
      </c>
      <c r="N102">
        <f>'rockfish release'!P101</f>
        <v>201894.24676703988</v>
      </c>
      <c r="Q102" s="13">
        <f t="shared" si="82"/>
        <v>0</v>
      </c>
      <c r="R102" s="14">
        <f t="shared" si="83"/>
        <v>0</v>
      </c>
      <c r="S102">
        <f t="shared" si="64"/>
        <v>0</v>
      </c>
      <c r="T102" s="6">
        <f t="shared" si="65"/>
        <v>0</v>
      </c>
      <c r="V102" s="13">
        <f t="shared" si="84"/>
        <v>0</v>
      </c>
      <c r="W102">
        <f t="shared" si="85"/>
        <v>0</v>
      </c>
      <c r="X102">
        <f t="shared" si="66"/>
        <v>0</v>
      </c>
      <c r="Y102" s="6">
        <f t="shared" si="67"/>
        <v>0</v>
      </c>
    </row>
    <row r="103" spans="1:25" x14ac:dyDescent="0.3">
      <c r="A103" t="str">
        <f>'rockfish release'!A102</f>
        <v>SC</v>
      </c>
      <c r="B103">
        <f>'rockfish release'!B102</f>
        <v>2003</v>
      </c>
      <c r="C103" t="str">
        <f>'rockfish release'!C102</f>
        <v>EASTSIDE</v>
      </c>
      <c r="D103">
        <f>'rockfish release'!D102</f>
        <v>878</v>
      </c>
      <c r="E103">
        <f>'YE release'!E103</f>
        <v>44</v>
      </c>
      <c r="F103" s="30"/>
      <c r="G103" s="30"/>
      <c r="H103" s="13">
        <f t="shared" si="80"/>
        <v>0</v>
      </c>
      <c r="I103">
        <f t="shared" si="81"/>
        <v>0</v>
      </c>
      <c r="J103">
        <f t="shared" si="62"/>
        <v>0</v>
      </c>
      <c r="K103" s="6">
        <f t="shared" si="63"/>
        <v>0</v>
      </c>
      <c r="M103" s="2">
        <f>'rockfish release'!O102</f>
        <v>329.47151504442195</v>
      </c>
      <c r="N103">
        <f>'rockfish release'!P102</f>
        <v>287314.36917526205</v>
      </c>
      <c r="Q103" s="13">
        <f t="shared" si="82"/>
        <v>0</v>
      </c>
      <c r="R103" s="14">
        <f t="shared" si="83"/>
        <v>0</v>
      </c>
      <c r="S103">
        <f t="shared" si="64"/>
        <v>0</v>
      </c>
      <c r="T103" s="6">
        <f t="shared" si="65"/>
        <v>0</v>
      </c>
      <c r="V103" s="13">
        <f t="shared" si="84"/>
        <v>0</v>
      </c>
      <c r="W103">
        <f t="shared" si="85"/>
        <v>0</v>
      </c>
      <c r="X103">
        <f t="shared" si="66"/>
        <v>0</v>
      </c>
      <c r="Y103" s="6">
        <f t="shared" si="67"/>
        <v>0</v>
      </c>
    </row>
    <row r="104" spans="1:25" x14ac:dyDescent="0.3">
      <c r="A104" t="str">
        <f>'rockfish release'!A103</f>
        <v>SC</v>
      </c>
      <c r="B104">
        <f>'rockfish release'!B103</f>
        <v>2004</v>
      </c>
      <c r="C104" t="str">
        <f>'rockfish release'!C103</f>
        <v>EASTSIDE</v>
      </c>
      <c r="D104">
        <f>'rockfish release'!D103</f>
        <v>453</v>
      </c>
      <c r="E104">
        <f>'YE release'!E104</f>
        <v>33</v>
      </c>
      <c r="F104" s="30"/>
      <c r="G104" s="30"/>
      <c r="H104" s="13">
        <f t="shared" si="80"/>
        <v>0</v>
      </c>
      <c r="I104">
        <f t="shared" si="81"/>
        <v>0</v>
      </c>
      <c r="J104">
        <f t="shared" si="62"/>
        <v>0</v>
      </c>
      <c r="K104" s="6">
        <f t="shared" si="63"/>
        <v>0</v>
      </c>
      <c r="M104" s="2">
        <f>'rockfish release'!O103</f>
        <v>169.98928965275991</v>
      </c>
      <c r="N104">
        <f>'rockfish release'!P103</f>
        <v>76482.965509838526</v>
      </c>
      <c r="Q104" s="13">
        <f t="shared" si="82"/>
        <v>0</v>
      </c>
      <c r="R104" s="14">
        <f t="shared" si="83"/>
        <v>0</v>
      </c>
      <c r="S104">
        <f t="shared" si="64"/>
        <v>0</v>
      </c>
      <c r="T104" s="6">
        <f t="shared" si="65"/>
        <v>0</v>
      </c>
      <c r="V104" s="13">
        <f t="shared" si="84"/>
        <v>0</v>
      </c>
      <c r="W104">
        <f t="shared" si="85"/>
        <v>0</v>
      </c>
      <c r="X104">
        <f t="shared" si="66"/>
        <v>0</v>
      </c>
      <c r="Y104" s="6">
        <f t="shared" si="67"/>
        <v>0</v>
      </c>
    </row>
    <row r="105" spans="1:25" x14ac:dyDescent="0.3">
      <c r="A105" t="str">
        <f>'rockfish release'!A104</f>
        <v>SC</v>
      </c>
      <c r="B105">
        <f>'rockfish release'!B104</f>
        <v>2005</v>
      </c>
      <c r="C105" t="str">
        <f>'rockfish release'!C104</f>
        <v>EASTSIDE</v>
      </c>
      <c r="D105">
        <f>'rockfish release'!D104</f>
        <v>744</v>
      </c>
      <c r="E105">
        <f>'YE release'!E105</f>
        <v>47</v>
      </c>
      <c r="F105" s="30"/>
      <c r="G105" s="30"/>
      <c r="H105" s="13">
        <f t="shared" si="80"/>
        <v>0</v>
      </c>
      <c r="I105">
        <f t="shared" si="81"/>
        <v>0</v>
      </c>
      <c r="J105">
        <f t="shared" si="62"/>
        <v>0</v>
      </c>
      <c r="K105" s="6">
        <f t="shared" si="63"/>
        <v>0</v>
      </c>
      <c r="M105" s="2">
        <f>'rockfish release'!O104</f>
        <v>279.1877075091686</v>
      </c>
      <c r="N105">
        <f>'rockfish release'!P104</f>
        <v>206307.10542156521</v>
      </c>
      <c r="Q105" s="13">
        <f t="shared" si="82"/>
        <v>0</v>
      </c>
      <c r="R105" s="14">
        <f t="shared" si="83"/>
        <v>0</v>
      </c>
      <c r="S105">
        <f t="shared" si="64"/>
        <v>0</v>
      </c>
      <c r="T105" s="6">
        <f t="shared" si="65"/>
        <v>0</v>
      </c>
      <c r="V105" s="13">
        <f t="shared" si="84"/>
        <v>0</v>
      </c>
      <c r="W105">
        <f t="shared" si="85"/>
        <v>0</v>
      </c>
      <c r="X105">
        <f t="shared" si="66"/>
        <v>0</v>
      </c>
      <c r="Y105" s="6">
        <f t="shared" si="67"/>
        <v>0</v>
      </c>
    </row>
    <row r="106" spans="1:25" x14ac:dyDescent="0.3">
      <c r="A106" t="str">
        <f>'rockfish release'!A105</f>
        <v>SC</v>
      </c>
      <c r="B106">
        <f>'rockfish release'!B105</f>
        <v>2006</v>
      </c>
      <c r="C106" t="str">
        <f>'rockfish release'!C105</f>
        <v>EASTSIDE</v>
      </c>
      <c r="D106">
        <f>'rockfish release'!D105</f>
        <v>822</v>
      </c>
      <c r="E106">
        <f>'YE release'!E106</f>
        <v>27</v>
      </c>
      <c r="F106" s="30"/>
      <c r="G106" s="31"/>
      <c r="H106" s="13">
        <f t="shared" si="80"/>
        <v>0</v>
      </c>
      <c r="I106">
        <f t="shared" si="81"/>
        <v>0</v>
      </c>
      <c r="J106">
        <f t="shared" si="62"/>
        <v>0</v>
      </c>
      <c r="K106" s="6">
        <f t="shared" si="63"/>
        <v>0</v>
      </c>
      <c r="M106" s="2">
        <f>'rockfish release'!O105</f>
        <v>308.45738652222667</v>
      </c>
      <c r="N106">
        <f>'rockfish release'!P105</f>
        <v>251832.60026387597</v>
      </c>
      <c r="Q106" s="13">
        <f t="shared" si="82"/>
        <v>0</v>
      </c>
      <c r="R106" s="14">
        <f t="shared" si="83"/>
        <v>0</v>
      </c>
      <c r="S106">
        <f t="shared" si="64"/>
        <v>0</v>
      </c>
      <c r="T106" s="6">
        <f t="shared" si="65"/>
        <v>0</v>
      </c>
      <c r="V106" s="13">
        <f t="shared" si="84"/>
        <v>0</v>
      </c>
      <c r="W106">
        <f t="shared" si="85"/>
        <v>0</v>
      </c>
      <c r="X106">
        <f t="shared" si="66"/>
        <v>0</v>
      </c>
      <c r="Y106" s="6">
        <f t="shared" si="67"/>
        <v>0</v>
      </c>
    </row>
    <row r="107" spans="1:25" x14ac:dyDescent="0.3">
      <c r="A107" t="str">
        <f>'rockfish release'!A106</f>
        <v>SC</v>
      </c>
      <c r="B107">
        <f>'rockfish release'!B106</f>
        <v>2007</v>
      </c>
      <c r="C107" t="str">
        <f>'rockfish release'!C106</f>
        <v>EASTSIDE</v>
      </c>
      <c r="D107">
        <f>'rockfish release'!D106</f>
        <v>2661</v>
      </c>
      <c r="E107">
        <f>'YE release'!E107</f>
        <v>50</v>
      </c>
      <c r="F107" s="30"/>
      <c r="G107" s="31"/>
      <c r="H107" s="13">
        <f t="shared" si="80"/>
        <v>0</v>
      </c>
      <c r="I107">
        <f t="shared" si="81"/>
        <v>0</v>
      </c>
      <c r="J107">
        <f t="shared" si="62"/>
        <v>0</v>
      </c>
      <c r="K107" s="6">
        <f t="shared" si="63"/>
        <v>0</v>
      </c>
      <c r="M107" s="2">
        <f>'rockfish release'!O106</f>
        <v>998.54635709932472</v>
      </c>
      <c r="N107">
        <f>'rockfish release'!P106</f>
        <v>2639113.4727077819</v>
      </c>
      <c r="Q107" s="13">
        <f t="shared" si="82"/>
        <v>0</v>
      </c>
      <c r="R107" s="14">
        <f t="shared" si="83"/>
        <v>0</v>
      </c>
      <c r="S107">
        <f t="shared" si="64"/>
        <v>0</v>
      </c>
      <c r="T107" s="6">
        <f t="shared" si="65"/>
        <v>0</v>
      </c>
      <c r="V107" s="13">
        <f t="shared" si="84"/>
        <v>0</v>
      </c>
      <c r="W107">
        <f t="shared" si="85"/>
        <v>0</v>
      </c>
      <c r="X107">
        <f t="shared" si="66"/>
        <v>0</v>
      </c>
      <c r="Y107" s="6">
        <f t="shared" si="67"/>
        <v>0</v>
      </c>
    </row>
    <row r="108" spans="1:25" x14ac:dyDescent="0.3">
      <c r="A108" t="str">
        <f>'rockfish release'!A107</f>
        <v>SC</v>
      </c>
      <c r="B108">
        <f>'rockfish release'!B107</f>
        <v>2008</v>
      </c>
      <c r="C108" t="str">
        <f>'rockfish release'!C107</f>
        <v>EASTSIDE</v>
      </c>
      <c r="D108">
        <f>'rockfish release'!D107</f>
        <v>902</v>
      </c>
      <c r="E108">
        <f>'YE release'!E108</f>
        <v>116</v>
      </c>
      <c r="F108" s="30"/>
      <c r="G108" s="31"/>
      <c r="H108" s="13">
        <f t="shared" si="80"/>
        <v>0</v>
      </c>
      <c r="I108">
        <f t="shared" si="81"/>
        <v>0</v>
      </c>
      <c r="J108">
        <f t="shared" si="62"/>
        <v>0</v>
      </c>
      <c r="K108" s="6">
        <f t="shared" si="63"/>
        <v>0</v>
      </c>
      <c r="M108" s="2">
        <f>'rockfish release'!O107</f>
        <v>338.47757012536294</v>
      </c>
      <c r="N108">
        <f>'rockfish release'!P107</f>
        <v>303236.44026658998</v>
      </c>
      <c r="Q108" s="13">
        <f t="shared" si="82"/>
        <v>0</v>
      </c>
      <c r="R108" s="14">
        <f t="shared" si="83"/>
        <v>0</v>
      </c>
      <c r="S108">
        <f t="shared" si="64"/>
        <v>0</v>
      </c>
      <c r="T108" s="6">
        <f t="shared" si="65"/>
        <v>0</v>
      </c>
      <c r="V108" s="13">
        <f t="shared" si="84"/>
        <v>0</v>
      </c>
      <c r="W108">
        <f t="shared" si="85"/>
        <v>0</v>
      </c>
      <c r="X108">
        <f t="shared" si="66"/>
        <v>0</v>
      </c>
      <c r="Y108" s="6">
        <f t="shared" si="67"/>
        <v>0</v>
      </c>
    </row>
    <row r="109" spans="1:25" x14ac:dyDescent="0.3">
      <c r="A109" t="str">
        <f>'rockfish release'!A108</f>
        <v>SC</v>
      </c>
      <c r="B109">
        <f>'rockfish release'!B108</f>
        <v>2009</v>
      </c>
      <c r="C109" t="str">
        <f>'rockfish release'!C108</f>
        <v>EASTSIDE</v>
      </c>
      <c r="D109">
        <f>'rockfish release'!D108</f>
        <v>637</v>
      </c>
      <c r="E109">
        <f>'YE release'!E109</f>
        <v>33</v>
      </c>
      <c r="F109" s="30"/>
      <c r="G109" s="31"/>
      <c r="H109" s="13">
        <f t="shared" si="80"/>
        <v>0</v>
      </c>
      <c r="I109">
        <f t="shared" si="81"/>
        <v>0</v>
      </c>
      <c r="J109">
        <f t="shared" si="62"/>
        <v>0</v>
      </c>
      <c r="K109" s="6">
        <f t="shared" si="63"/>
        <v>0</v>
      </c>
      <c r="M109" s="2">
        <f>'rockfish release'!O108</f>
        <v>239.03571193997368</v>
      </c>
      <c r="N109">
        <f>'rockfish release'!P108</f>
        <v>151233.21312399392</v>
      </c>
      <c r="Q109" s="13">
        <f t="shared" si="82"/>
        <v>0</v>
      </c>
      <c r="R109" s="14">
        <f t="shared" si="83"/>
        <v>0</v>
      </c>
      <c r="S109">
        <f t="shared" si="64"/>
        <v>0</v>
      </c>
      <c r="T109" s="6">
        <f t="shared" si="65"/>
        <v>0</v>
      </c>
      <c r="V109" s="13">
        <f t="shared" si="84"/>
        <v>0</v>
      </c>
      <c r="W109">
        <f t="shared" si="85"/>
        <v>0</v>
      </c>
      <c r="X109">
        <f t="shared" si="66"/>
        <v>0</v>
      </c>
      <c r="Y109" s="6">
        <f t="shared" si="67"/>
        <v>0</v>
      </c>
    </row>
    <row r="110" spans="1:25" x14ac:dyDescent="0.3">
      <c r="A110" t="str">
        <f>'rockfish release'!A109</f>
        <v>SC</v>
      </c>
      <c r="B110">
        <f>'rockfish release'!B109</f>
        <v>2010</v>
      </c>
      <c r="C110" t="str">
        <f>'rockfish release'!C109</f>
        <v>EASTSIDE</v>
      </c>
      <c r="D110">
        <f>'rockfish release'!D109</f>
        <v>1209</v>
      </c>
      <c r="E110">
        <f>'YE release'!E110</f>
        <v>195</v>
      </c>
      <c r="F110" s="30"/>
      <c r="G110" s="31"/>
      <c r="H110" s="13">
        <f t="shared" si="80"/>
        <v>0</v>
      </c>
      <c r="I110">
        <f t="shared" si="81"/>
        <v>0</v>
      </c>
      <c r="J110">
        <f t="shared" si="62"/>
        <v>0</v>
      </c>
      <c r="K110" s="6">
        <f t="shared" si="63"/>
        <v>0</v>
      </c>
      <c r="M110" s="2">
        <f>'rockfish release'!O109</f>
        <v>453.6800247023989</v>
      </c>
      <c r="N110">
        <f>'rockfish release'!P109</f>
        <v>544779.70025382063</v>
      </c>
      <c r="Q110" s="13">
        <f t="shared" si="82"/>
        <v>0</v>
      </c>
      <c r="R110" s="14">
        <f t="shared" si="83"/>
        <v>0</v>
      </c>
      <c r="S110">
        <f t="shared" si="64"/>
        <v>0</v>
      </c>
      <c r="T110" s="6">
        <f t="shared" si="65"/>
        <v>0</v>
      </c>
      <c r="V110" s="13">
        <f t="shared" si="84"/>
        <v>0</v>
      </c>
      <c r="W110">
        <f t="shared" si="85"/>
        <v>0</v>
      </c>
      <c r="X110">
        <f t="shared" si="66"/>
        <v>0</v>
      </c>
      <c r="Y110" s="6">
        <f t="shared" si="67"/>
        <v>0</v>
      </c>
    </row>
    <row r="111" spans="1:25" x14ac:dyDescent="0.3">
      <c r="A111" t="str">
        <f>'rockfish release'!A110</f>
        <v>SC</v>
      </c>
      <c r="B111">
        <f>'rockfish release'!B110</f>
        <v>2011</v>
      </c>
      <c r="C111" t="str">
        <f>'rockfish release'!C110</f>
        <v>EASTSIDE</v>
      </c>
      <c r="D111">
        <f>'rockfish release'!D110</f>
        <v>491</v>
      </c>
      <c r="E111">
        <f>'YE release'!E111</f>
        <v>2</v>
      </c>
      <c r="H111" s="13">
        <f t="shared" si="80"/>
        <v>0</v>
      </c>
      <c r="I111">
        <f t="shared" si="81"/>
        <v>0</v>
      </c>
      <c r="J111">
        <f t="shared" si="62"/>
        <v>0</v>
      </c>
      <c r="K111" s="6">
        <f t="shared" si="63"/>
        <v>0</v>
      </c>
      <c r="M111" s="2">
        <f>'rockfish release'!O110</f>
        <v>71.087542087542033</v>
      </c>
      <c r="N111">
        <f>'rockfish release'!P110</f>
        <v>14775.888674929201</v>
      </c>
      <c r="Q111" s="13">
        <f t="shared" si="82"/>
        <v>0</v>
      </c>
      <c r="R111" s="14">
        <f t="shared" si="83"/>
        <v>0</v>
      </c>
      <c r="S111">
        <f t="shared" si="64"/>
        <v>0</v>
      </c>
      <c r="T111" s="6">
        <f t="shared" si="65"/>
        <v>0</v>
      </c>
      <c r="V111" s="13">
        <f t="shared" si="84"/>
        <v>0</v>
      </c>
      <c r="W111">
        <f t="shared" si="85"/>
        <v>0</v>
      </c>
      <c r="X111">
        <f t="shared" si="66"/>
        <v>0</v>
      </c>
      <c r="Y111" s="6">
        <f t="shared" si="67"/>
        <v>0</v>
      </c>
    </row>
    <row r="112" spans="1:25" x14ac:dyDescent="0.3">
      <c r="A112" t="str">
        <f>'rockfish release'!A111</f>
        <v>SC</v>
      </c>
      <c r="B112">
        <f>'rockfish release'!B111</f>
        <v>2012</v>
      </c>
      <c r="C112" t="str">
        <f>'rockfish release'!C111</f>
        <v>EASTSIDE</v>
      </c>
      <c r="D112">
        <f>'rockfish release'!D111</f>
        <v>540</v>
      </c>
      <c r="E112">
        <f>'YE release'!E112</f>
        <v>16</v>
      </c>
      <c r="H112" s="13">
        <f t="shared" si="80"/>
        <v>0</v>
      </c>
      <c r="I112">
        <f t="shared" si="81"/>
        <v>0</v>
      </c>
      <c r="J112">
        <f t="shared" si="62"/>
        <v>0</v>
      </c>
      <c r="K112" s="6">
        <f t="shared" si="63"/>
        <v>0</v>
      </c>
      <c r="M112" s="2">
        <f>'rockfish release'!O111</f>
        <v>458.47058823529403</v>
      </c>
      <c r="N112">
        <f>'rockfish release'!P111</f>
        <v>1490481.068122806</v>
      </c>
      <c r="Q112" s="13">
        <f t="shared" si="82"/>
        <v>0</v>
      </c>
      <c r="R112" s="14">
        <f t="shared" si="83"/>
        <v>0</v>
      </c>
      <c r="S112">
        <f t="shared" si="64"/>
        <v>0</v>
      </c>
      <c r="T112" s="6">
        <f t="shared" si="65"/>
        <v>0</v>
      </c>
      <c r="V112" s="13">
        <f t="shared" si="84"/>
        <v>0</v>
      </c>
      <c r="W112">
        <f t="shared" si="85"/>
        <v>0</v>
      </c>
      <c r="X112">
        <f t="shared" si="66"/>
        <v>0</v>
      </c>
      <c r="Y112" s="6">
        <f t="shared" si="67"/>
        <v>0</v>
      </c>
    </row>
    <row r="113" spans="1:25" x14ac:dyDescent="0.3">
      <c r="A113" t="str">
        <f>'rockfish release'!A112</f>
        <v>SC</v>
      </c>
      <c r="B113">
        <f>'rockfish release'!B112</f>
        <v>2013</v>
      </c>
      <c r="C113" t="str">
        <f>'rockfish release'!C112</f>
        <v>EASTSIDE</v>
      </c>
      <c r="D113">
        <f>'rockfish release'!D112</f>
        <v>635</v>
      </c>
      <c r="E113">
        <f>'YE release'!E113</f>
        <v>7</v>
      </c>
      <c r="H113" s="13">
        <f t="shared" si="80"/>
        <v>0</v>
      </c>
      <c r="I113">
        <f t="shared" si="81"/>
        <v>0</v>
      </c>
      <c r="J113">
        <f t="shared" si="62"/>
        <v>0</v>
      </c>
      <c r="K113" s="6">
        <f t="shared" si="63"/>
        <v>0</v>
      </c>
      <c r="M113" s="2">
        <f>'rockfish release'!O112</f>
        <v>47.370160528800739</v>
      </c>
      <c r="N113">
        <f>'rockfish release'!P112</f>
        <v>68725.118908531891</v>
      </c>
      <c r="Q113" s="13">
        <f t="shared" si="82"/>
        <v>0</v>
      </c>
      <c r="R113" s="14">
        <f t="shared" si="83"/>
        <v>0</v>
      </c>
      <c r="S113">
        <f t="shared" si="64"/>
        <v>0</v>
      </c>
      <c r="T113" s="6">
        <f t="shared" si="65"/>
        <v>0</v>
      </c>
      <c r="V113" s="13">
        <f t="shared" si="84"/>
        <v>0</v>
      </c>
      <c r="W113">
        <f t="shared" si="85"/>
        <v>0</v>
      </c>
      <c r="X113">
        <f t="shared" si="66"/>
        <v>0</v>
      </c>
      <c r="Y113" s="6">
        <f t="shared" si="67"/>
        <v>0</v>
      </c>
    </row>
    <row r="114" spans="1:25" x14ac:dyDescent="0.3">
      <c r="A114" t="str">
        <f>'rockfish release'!A113</f>
        <v>SC</v>
      </c>
      <c r="B114">
        <f>'rockfish release'!B113</f>
        <v>2014</v>
      </c>
      <c r="C114" t="str">
        <f>'rockfish release'!C113</f>
        <v>EASTSIDE</v>
      </c>
      <c r="D114">
        <f>'rockfish release'!D113</f>
        <v>835</v>
      </c>
      <c r="E114">
        <f>'YE release'!E114</f>
        <v>10</v>
      </c>
      <c r="H114" s="13">
        <f t="shared" si="80"/>
        <v>0</v>
      </c>
      <c r="I114">
        <f t="shared" si="81"/>
        <v>0</v>
      </c>
      <c r="J114">
        <f t="shared" si="62"/>
        <v>0</v>
      </c>
      <c r="K114" s="6">
        <f t="shared" si="63"/>
        <v>0</v>
      </c>
      <c r="M114" s="2">
        <f>'rockfish release'!O113</f>
        <v>34.065210407966561</v>
      </c>
      <c r="N114">
        <f>'rockfish release'!P113</f>
        <v>3250.7424273281285</v>
      </c>
      <c r="Q114" s="13">
        <f t="shared" si="82"/>
        <v>0</v>
      </c>
      <c r="R114" s="14">
        <f t="shared" si="83"/>
        <v>0</v>
      </c>
      <c r="S114">
        <f t="shared" si="64"/>
        <v>0</v>
      </c>
      <c r="T114" s="6">
        <f t="shared" si="65"/>
        <v>0</v>
      </c>
      <c r="V114" s="13">
        <f t="shared" si="84"/>
        <v>0</v>
      </c>
      <c r="W114">
        <f t="shared" si="85"/>
        <v>0</v>
      </c>
      <c r="X114">
        <f t="shared" si="66"/>
        <v>0</v>
      </c>
      <c r="Y114" s="6">
        <f t="shared" si="67"/>
        <v>0</v>
      </c>
    </row>
    <row r="115" spans="1:25" x14ac:dyDescent="0.3">
      <c r="A115" t="str">
        <f>'rockfish release'!A114</f>
        <v>SC</v>
      </c>
      <c r="B115">
        <f>'rockfish release'!B114</f>
        <v>2015</v>
      </c>
      <c r="C115" t="str">
        <f>'rockfish release'!C114</f>
        <v>EASTSIDE</v>
      </c>
      <c r="D115">
        <f>'rockfish release'!D114</f>
        <v>769</v>
      </c>
      <c r="E115">
        <f>'YE release'!E115</f>
        <v>11</v>
      </c>
      <c r="H115" s="13">
        <f t="shared" si="80"/>
        <v>0</v>
      </c>
      <c r="I115">
        <f t="shared" si="81"/>
        <v>0</v>
      </c>
      <c r="J115">
        <f t="shared" si="62"/>
        <v>0</v>
      </c>
      <c r="K115" s="6">
        <f t="shared" si="63"/>
        <v>0</v>
      </c>
      <c r="M115" s="2">
        <f>'rockfish release'!O114</f>
        <v>51.545289855072497</v>
      </c>
      <c r="N115">
        <f>'rockfish release'!P114</f>
        <v>68872.735103343221</v>
      </c>
      <c r="Q115" s="13">
        <f t="shared" si="82"/>
        <v>0</v>
      </c>
      <c r="R115" s="14">
        <f t="shared" si="83"/>
        <v>0</v>
      </c>
      <c r="S115">
        <f t="shared" si="64"/>
        <v>0</v>
      </c>
      <c r="T115" s="6">
        <f t="shared" si="65"/>
        <v>0</v>
      </c>
      <c r="V115" s="13">
        <f t="shared" si="84"/>
        <v>0</v>
      </c>
      <c r="W115">
        <f t="shared" si="85"/>
        <v>0</v>
      </c>
      <c r="X115">
        <f t="shared" si="66"/>
        <v>0</v>
      </c>
      <c r="Y115" s="6">
        <f t="shared" si="67"/>
        <v>0</v>
      </c>
    </row>
    <row r="116" spans="1:25" x14ac:dyDescent="0.3">
      <c r="A116" t="str">
        <f>'rockfish release'!A115</f>
        <v>SC</v>
      </c>
      <c r="B116">
        <f>'rockfish release'!B115</f>
        <v>2016</v>
      </c>
      <c r="C116" t="str">
        <f>'rockfish release'!C115</f>
        <v>EASTSIDE</v>
      </c>
      <c r="D116">
        <f>'rockfish release'!D115</f>
        <v>1006</v>
      </c>
      <c r="E116">
        <f>'YE release'!E116</f>
        <v>10</v>
      </c>
      <c r="H116" s="13">
        <f t="shared" si="80"/>
        <v>0</v>
      </c>
      <c r="I116">
        <f t="shared" si="81"/>
        <v>0</v>
      </c>
      <c r="J116">
        <f t="shared" si="62"/>
        <v>0</v>
      </c>
      <c r="K116" s="6">
        <f t="shared" si="63"/>
        <v>0</v>
      </c>
      <c r="M116" s="2">
        <f>'rockfish release'!O115</f>
        <v>738.60291734197722</v>
      </c>
      <c r="N116">
        <f>'rockfish release'!P115</f>
        <v>1565888.8041370797</v>
      </c>
      <c r="Q116" s="13">
        <f t="shared" si="82"/>
        <v>0</v>
      </c>
      <c r="R116" s="14">
        <f t="shared" si="83"/>
        <v>0</v>
      </c>
      <c r="S116">
        <f t="shared" si="64"/>
        <v>0</v>
      </c>
      <c r="T116" s="6">
        <f t="shared" si="65"/>
        <v>0</v>
      </c>
      <c r="V116" s="13">
        <f t="shared" si="84"/>
        <v>0</v>
      </c>
      <c r="W116">
        <f t="shared" si="85"/>
        <v>0</v>
      </c>
      <c r="X116">
        <f t="shared" si="66"/>
        <v>0</v>
      </c>
      <c r="Y116" s="6">
        <f t="shared" si="67"/>
        <v>0</v>
      </c>
    </row>
    <row r="117" spans="1:25" x14ac:dyDescent="0.3">
      <c r="A117" t="str">
        <f>'rockfish release'!A116</f>
        <v>SC</v>
      </c>
      <c r="B117">
        <f>'rockfish release'!B116</f>
        <v>2017</v>
      </c>
      <c r="C117" t="str">
        <f>'rockfish release'!C116</f>
        <v>EASTSIDE</v>
      </c>
      <c r="D117">
        <f>'rockfish release'!D116</f>
        <v>745</v>
      </c>
      <c r="E117">
        <f>'YE release'!E117</f>
        <v>0</v>
      </c>
      <c r="H117" s="13">
        <f t="shared" si="80"/>
        <v>0</v>
      </c>
      <c r="I117">
        <f t="shared" si="81"/>
        <v>0</v>
      </c>
      <c r="J117">
        <f t="shared" si="62"/>
        <v>0</v>
      </c>
      <c r="K117" s="6">
        <f t="shared" si="63"/>
        <v>0</v>
      </c>
      <c r="M117" s="2">
        <f>'rockfish release'!O116</f>
        <v>808.65048543689318</v>
      </c>
      <c r="N117">
        <f>'rockfish release'!P116</f>
        <v>3209969.2258852636</v>
      </c>
      <c r="Q117" s="13">
        <f t="shared" si="82"/>
        <v>0</v>
      </c>
      <c r="R117" s="14">
        <f t="shared" si="83"/>
        <v>0</v>
      </c>
      <c r="S117">
        <f t="shared" si="64"/>
        <v>0</v>
      </c>
      <c r="T117" s="6">
        <f t="shared" si="65"/>
        <v>0</v>
      </c>
      <c r="V117" s="13">
        <f t="shared" si="84"/>
        <v>0</v>
      </c>
      <c r="W117">
        <f t="shared" si="85"/>
        <v>0</v>
      </c>
      <c r="X117">
        <f t="shared" si="66"/>
        <v>0</v>
      </c>
      <c r="Y117" s="6">
        <f t="shared" si="67"/>
        <v>0</v>
      </c>
    </row>
    <row r="118" spans="1:25" x14ac:dyDescent="0.3">
      <c r="A118" t="str">
        <f>'rockfish release'!A117</f>
        <v>SC</v>
      </c>
      <c r="B118">
        <f>'rockfish release'!B117</f>
        <v>2018</v>
      </c>
      <c r="C118" t="str">
        <f>'rockfish release'!C117</f>
        <v>EASTSIDE</v>
      </c>
      <c r="D118">
        <f>'rockfish release'!D117</f>
        <v>730</v>
      </c>
      <c r="E118">
        <f>'YE release'!E118</f>
        <v>71</v>
      </c>
      <c r="H118" s="13">
        <f t="shared" si="80"/>
        <v>0</v>
      </c>
      <c r="I118">
        <f t="shared" si="81"/>
        <v>0</v>
      </c>
      <c r="J118">
        <f t="shared" si="62"/>
        <v>0</v>
      </c>
      <c r="K118" s="6">
        <f t="shared" si="63"/>
        <v>0</v>
      </c>
      <c r="M118" s="2">
        <f>'rockfish release'!O117</f>
        <v>218.11574697173626</v>
      </c>
      <c r="N118">
        <f>'rockfish release'!P117</f>
        <v>204519.58191929138</v>
      </c>
      <c r="Q118" s="13">
        <f t="shared" si="82"/>
        <v>0</v>
      </c>
      <c r="R118" s="14">
        <f t="shared" si="83"/>
        <v>0</v>
      </c>
      <c r="S118">
        <f t="shared" si="64"/>
        <v>0</v>
      </c>
      <c r="T118" s="6">
        <f t="shared" si="65"/>
        <v>0</v>
      </c>
      <c r="V118" s="13">
        <f t="shared" si="84"/>
        <v>0</v>
      </c>
      <c r="W118">
        <f t="shared" si="85"/>
        <v>0</v>
      </c>
      <c r="X118">
        <f t="shared" si="66"/>
        <v>0</v>
      </c>
      <c r="Y118" s="6">
        <f t="shared" si="67"/>
        <v>0</v>
      </c>
    </row>
    <row r="119" spans="1:25" x14ac:dyDescent="0.3">
      <c r="A119" t="str">
        <f>'rockfish release'!A118</f>
        <v>SC</v>
      </c>
      <c r="B119">
        <f>'rockfish release'!B118</f>
        <v>2019</v>
      </c>
      <c r="C119" t="str">
        <f>'rockfish release'!C118</f>
        <v>EASTSIDE</v>
      </c>
      <c r="D119">
        <f>'rockfish release'!D118</f>
        <v>675</v>
      </c>
      <c r="E119">
        <f>'YE release'!E119</f>
        <v>0</v>
      </c>
      <c r="H119" s="13">
        <f t="shared" ref="H119:H121" si="86">E119*F119</f>
        <v>0</v>
      </c>
      <c r="I119">
        <f t="shared" ref="I119:I121" si="87">(E119^2)*G119</f>
        <v>0</v>
      </c>
      <c r="J119">
        <f t="shared" ref="J119:J121" si="88">SQRT(I119)</f>
        <v>0</v>
      </c>
      <c r="K119" s="6">
        <f t="shared" ref="K119:K121" si="89">(1.96*J119)</f>
        <v>0</v>
      </c>
      <c r="M119" s="2">
        <f>'rockfish release'!O118</f>
        <v>437.38789237668175</v>
      </c>
      <c r="N119">
        <f>'rockfish release'!P118</f>
        <v>2196614.6727796867</v>
      </c>
      <c r="Q119" s="13">
        <f t="shared" ref="Q119:Q121" si="90">M119*O119</f>
        <v>0</v>
      </c>
      <c r="R119" s="14">
        <f t="shared" ref="R119:R121" si="91">(M119^2)*P119+(O119^2)*N119-(P119*N119)</f>
        <v>0</v>
      </c>
      <c r="S119">
        <f t="shared" ref="S119:S121" si="92">SQRT(R119)</f>
        <v>0</v>
      </c>
      <c r="T119" s="6">
        <f t="shared" ref="T119:T121" si="93">(1.96*S119)</f>
        <v>0</v>
      </c>
      <c r="V119" s="13">
        <f t="shared" ref="V119:V121" si="94">Q119+H119</f>
        <v>0</v>
      </c>
      <c r="W119">
        <f t="shared" ref="W119:W121" si="95">I119</f>
        <v>0</v>
      </c>
      <c r="X119">
        <f t="shared" ref="X119:X121" si="96">SQRT(W119)</f>
        <v>0</v>
      </c>
      <c r="Y119" s="6">
        <f t="shared" ref="Y119:Y121" si="97">(1.96*X119)</f>
        <v>0</v>
      </c>
    </row>
    <row r="120" spans="1:25" x14ac:dyDescent="0.3">
      <c r="A120" t="str">
        <f>'rockfish release'!A119</f>
        <v>SC</v>
      </c>
      <c r="B120">
        <f>'rockfish release'!B119</f>
        <v>2020</v>
      </c>
      <c r="C120" t="str">
        <f>'rockfish release'!C119</f>
        <v>EASTSIDE</v>
      </c>
      <c r="D120">
        <f>'rockfish release'!D119</f>
        <v>339</v>
      </c>
      <c r="E120">
        <f>'YE release'!E120</f>
        <v>3</v>
      </c>
      <c r="H120" s="13">
        <f t="shared" si="86"/>
        <v>0</v>
      </c>
      <c r="I120">
        <f t="shared" si="87"/>
        <v>0</v>
      </c>
      <c r="J120">
        <f t="shared" si="88"/>
        <v>0</v>
      </c>
      <c r="K120" s="6">
        <f t="shared" si="89"/>
        <v>0</v>
      </c>
      <c r="M120" s="2">
        <f>'rockfish release'!O119</f>
        <v>60.573667711598716</v>
      </c>
      <c r="N120">
        <f>'rockfish release'!P119</f>
        <v>19870.279112585948</v>
      </c>
      <c r="Q120" s="13">
        <f t="shared" si="90"/>
        <v>0</v>
      </c>
      <c r="R120" s="14">
        <f t="shared" si="91"/>
        <v>0</v>
      </c>
      <c r="S120">
        <f t="shared" si="92"/>
        <v>0</v>
      </c>
      <c r="T120" s="6">
        <f t="shared" si="93"/>
        <v>0</v>
      </c>
      <c r="V120" s="13">
        <f t="shared" si="94"/>
        <v>0</v>
      </c>
      <c r="W120">
        <f t="shared" si="95"/>
        <v>0</v>
      </c>
      <c r="X120">
        <f t="shared" si="96"/>
        <v>0</v>
      </c>
      <c r="Y120" s="6">
        <f t="shared" si="97"/>
        <v>0</v>
      </c>
    </row>
    <row r="121" spans="1:25" x14ac:dyDescent="0.3">
      <c r="A121" t="str">
        <f>'rockfish release'!A120</f>
        <v>SC</v>
      </c>
      <c r="B121">
        <f>'rockfish release'!B120</f>
        <v>2021</v>
      </c>
      <c r="C121" t="str">
        <f>'rockfish release'!C120</f>
        <v>EASTSIDE</v>
      </c>
      <c r="D121">
        <f>'rockfish release'!D120</f>
        <v>693</v>
      </c>
      <c r="E121">
        <f>'YE release'!E121</f>
        <v>15</v>
      </c>
      <c r="H121" s="13">
        <f t="shared" si="86"/>
        <v>0</v>
      </c>
      <c r="I121">
        <f t="shared" si="87"/>
        <v>0</v>
      </c>
      <c r="J121">
        <f t="shared" si="88"/>
        <v>0</v>
      </c>
      <c r="K121" s="6">
        <f t="shared" si="89"/>
        <v>0</v>
      </c>
      <c r="M121" s="2">
        <f>'rockfish release'!O120</f>
        <v>85.191184675469572</v>
      </c>
      <c r="N121">
        <f>'rockfish release'!P120</f>
        <v>15324.425629185775</v>
      </c>
      <c r="Q121" s="13">
        <f t="shared" si="90"/>
        <v>0</v>
      </c>
      <c r="R121" s="14">
        <f t="shared" si="91"/>
        <v>0</v>
      </c>
      <c r="S121">
        <f t="shared" si="92"/>
        <v>0</v>
      </c>
      <c r="T121" s="6">
        <f t="shared" si="93"/>
        <v>0</v>
      </c>
      <c r="V121" s="13">
        <f t="shared" si="94"/>
        <v>0</v>
      </c>
      <c r="W121">
        <f t="shared" si="95"/>
        <v>0</v>
      </c>
      <c r="X121">
        <f t="shared" si="96"/>
        <v>0</v>
      </c>
      <c r="Y121" s="6">
        <f t="shared" si="97"/>
        <v>0</v>
      </c>
    </row>
    <row r="122" spans="1:25" s="57" customFormat="1" x14ac:dyDescent="0.3">
      <c r="A122" s="57" t="s">
        <v>147</v>
      </c>
      <c r="B122" s="57">
        <v>2022</v>
      </c>
      <c r="C122" s="57" t="s">
        <v>33</v>
      </c>
      <c r="D122" s="57">
        <v>281</v>
      </c>
      <c r="H122" s="56"/>
      <c r="K122" s="54"/>
      <c r="M122" s="66"/>
      <c r="Q122" s="56"/>
      <c r="R122" s="55"/>
      <c r="T122" s="54"/>
      <c r="V122" s="56"/>
      <c r="Y122" s="54"/>
    </row>
    <row r="123" spans="1:25" x14ac:dyDescent="0.3">
      <c r="A123" t="str">
        <f>'rockfish release'!A122</f>
        <v>SC</v>
      </c>
      <c r="B123">
        <f>'rockfish release'!B122</f>
        <v>1999</v>
      </c>
      <c r="C123" t="str">
        <f>'rockfish release'!C122</f>
        <v>NG</v>
      </c>
      <c r="D123">
        <f>'rockfish release'!D122</f>
        <v>3209</v>
      </c>
      <c r="E123">
        <f>'YE release'!E123</f>
        <v>125</v>
      </c>
      <c r="H123" s="13">
        <f t="shared" ref="H123:H142" si="98">E123*F123</f>
        <v>0</v>
      </c>
      <c r="I123">
        <f t="shared" ref="I123:I142" si="99">(E123^2)*G123</f>
        <v>0</v>
      </c>
      <c r="J123">
        <f t="shared" si="62"/>
        <v>0</v>
      </c>
      <c r="K123" s="6">
        <f t="shared" si="63"/>
        <v>0</v>
      </c>
      <c r="M123" s="2">
        <f>'rockfish release'!O122</f>
        <v>3707.3175962775076</v>
      </c>
      <c r="N123">
        <f>'rockfish release'!P122</f>
        <v>2137459.1917773169</v>
      </c>
      <c r="Q123" s="13">
        <f t="shared" ref="Q123:Q142" si="100">M123*O123</f>
        <v>0</v>
      </c>
      <c r="R123" s="14">
        <f t="shared" ref="R123:R142" si="101">(M123^2)*P123+(O123^2)*N123-(P123*N123)</f>
        <v>0</v>
      </c>
      <c r="S123">
        <f t="shared" si="64"/>
        <v>0</v>
      </c>
      <c r="T123" s="6">
        <f t="shared" si="65"/>
        <v>0</v>
      </c>
      <c r="V123" s="13">
        <f t="shared" ref="V123:W142" si="102">Q123+H123</f>
        <v>0</v>
      </c>
      <c r="W123">
        <f t="shared" si="102"/>
        <v>0</v>
      </c>
      <c r="X123">
        <f t="shared" si="66"/>
        <v>0</v>
      </c>
      <c r="Y123" s="6">
        <f t="shared" si="67"/>
        <v>0</v>
      </c>
    </row>
    <row r="124" spans="1:25" x14ac:dyDescent="0.3">
      <c r="A124" t="str">
        <f>'rockfish release'!A123</f>
        <v>SC</v>
      </c>
      <c r="B124">
        <f>'rockfish release'!B123</f>
        <v>2000</v>
      </c>
      <c r="C124" t="str">
        <f>'rockfish release'!C123</f>
        <v>NG</v>
      </c>
      <c r="D124">
        <f>'rockfish release'!D123</f>
        <v>6487</v>
      </c>
      <c r="E124">
        <f>'YE release'!E124</f>
        <v>1077</v>
      </c>
      <c r="H124" s="13">
        <f t="shared" si="98"/>
        <v>0</v>
      </c>
      <c r="I124">
        <f t="shared" si="99"/>
        <v>0</v>
      </c>
      <c r="J124">
        <f t="shared" si="62"/>
        <v>0</v>
      </c>
      <c r="K124" s="6">
        <f t="shared" si="63"/>
        <v>0</v>
      </c>
      <c r="M124" s="2">
        <f>'rockfish release'!O123</f>
        <v>7494.3500302437496</v>
      </c>
      <c r="N124">
        <f>'rockfish release'!P123</f>
        <v>8734663.8024410233</v>
      </c>
      <c r="Q124" s="13">
        <f t="shared" si="100"/>
        <v>0</v>
      </c>
      <c r="R124" s="14">
        <f t="shared" si="101"/>
        <v>0</v>
      </c>
      <c r="S124">
        <f t="shared" si="64"/>
        <v>0</v>
      </c>
      <c r="T124" s="6">
        <f t="shared" si="65"/>
        <v>0</v>
      </c>
      <c r="V124" s="13">
        <f t="shared" si="102"/>
        <v>0</v>
      </c>
      <c r="W124">
        <f t="shared" si="102"/>
        <v>0</v>
      </c>
      <c r="X124">
        <f t="shared" si="66"/>
        <v>0</v>
      </c>
      <c r="Y124" s="6">
        <f t="shared" si="67"/>
        <v>0</v>
      </c>
    </row>
    <row r="125" spans="1:25" x14ac:dyDescent="0.3">
      <c r="A125" t="str">
        <f>'rockfish release'!A124</f>
        <v>SC</v>
      </c>
      <c r="B125">
        <f>'rockfish release'!B124</f>
        <v>2001</v>
      </c>
      <c r="C125" t="str">
        <f>'rockfish release'!C124</f>
        <v>NG</v>
      </c>
      <c r="D125">
        <f>'rockfish release'!D124</f>
        <v>5305</v>
      </c>
      <c r="E125">
        <f>'YE release'!E125</f>
        <v>284</v>
      </c>
      <c r="H125" s="13">
        <f t="shared" si="98"/>
        <v>0</v>
      </c>
      <c r="I125">
        <f t="shared" si="99"/>
        <v>0</v>
      </c>
      <c r="J125">
        <f t="shared" si="62"/>
        <v>0</v>
      </c>
      <c r="K125" s="6">
        <f t="shared" si="63"/>
        <v>0</v>
      </c>
      <c r="M125" s="2">
        <f>'rockfish release'!O124</f>
        <v>6128.8002020106505</v>
      </c>
      <c r="N125">
        <f>'rockfish release'!P124</f>
        <v>5841564.4717163835</v>
      </c>
      <c r="Q125" s="13">
        <f t="shared" si="100"/>
        <v>0</v>
      </c>
      <c r="R125" s="14">
        <f t="shared" si="101"/>
        <v>0</v>
      </c>
      <c r="S125">
        <f t="shared" si="64"/>
        <v>0</v>
      </c>
      <c r="T125" s="6">
        <f t="shared" si="65"/>
        <v>0</v>
      </c>
      <c r="V125" s="13">
        <f t="shared" si="102"/>
        <v>0</v>
      </c>
      <c r="W125">
        <f t="shared" si="102"/>
        <v>0</v>
      </c>
      <c r="X125">
        <f t="shared" si="66"/>
        <v>0</v>
      </c>
      <c r="Y125" s="6">
        <f t="shared" si="67"/>
        <v>0</v>
      </c>
    </row>
    <row r="126" spans="1:25" x14ac:dyDescent="0.3">
      <c r="A126" t="str">
        <f>'rockfish release'!A125</f>
        <v>SC</v>
      </c>
      <c r="B126">
        <f>'rockfish release'!B125</f>
        <v>2002</v>
      </c>
      <c r="C126" t="str">
        <f>'rockfish release'!C125</f>
        <v>NG</v>
      </c>
      <c r="D126">
        <f>'rockfish release'!D125</f>
        <v>3882</v>
      </c>
      <c r="E126">
        <f>'YE release'!E126</f>
        <v>274</v>
      </c>
      <c r="H126" s="13">
        <f t="shared" si="98"/>
        <v>0</v>
      </c>
      <c r="I126">
        <f t="shared" si="99"/>
        <v>0</v>
      </c>
      <c r="J126">
        <f t="shared" si="62"/>
        <v>0</v>
      </c>
      <c r="K126" s="6">
        <f t="shared" si="63"/>
        <v>0</v>
      </c>
      <c r="M126" s="2">
        <f>'rockfish release'!O125</f>
        <v>4484.8260856183497</v>
      </c>
      <c r="N126">
        <f>'rockfish release'!P125</f>
        <v>3128019.5583049804</v>
      </c>
      <c r="Q126" s="13">
        <f t="shared" si="100"/>
        <v>0</v>
      </c>
      <c r="R126" s="14">
        <f t="shared" si="101"/>
        <v>0</v>
      </c>
      <c r="S126">
        <f t="shared" si="64"/>
        <v>0</v>
      </c>
      <c r="T126" s="6">
        <f t="shared" si="65"/>
        <v>0</v>
      </c>
      <c r="V126" s="13">
        <f t="shared" si="102"/>
        <v>0</v>
      </c>
      <c r="W126">
        <f t="shared" si="102"/>
        <v>0</v>
      </c>
      <c r="X126">
        <f t="shared" si="66"/>
        <v>0</v>
      </c>
      <c r="Y126" s="6">
        <f t="shared" si="67"/>
        <v>0</v>
      </c>
    </row>
    <row r="127" spans="1:25" x14ac:dyDescent="0.3">
      <c r="A127" t="str">
        <f>'rockfish release'!A126</f>
        <v>SC</v>
      </c>
      <c r="B127">
        <f>'rockfish release'!B126</f>
        <v>2003</v>
      </c>
      <c r="C127" t="str">
        <f>'rockfish release'!C126</f>
        <v>NG</v>
      </c>
      <c r="D127">
        <f>'rockfish release'!D126</f>
        <v>4229</v>
      </c>
      <c r="E127">
        <f>'YE release'!E127</f>
        <v>608</v>
      </c>
      <c r="H127" s="13">
        <f t="shared" si="98"/>
        <v>0</v>
      </c>
      <c r="I127">
        <f t="shared" si="99"/>
        <v>0</v>
      </c>
      <c r="J127">
        <f t="shared" si="62"/>
        <v>0</v>
      </c>
      <c r="K127" s="6">
        <f t="shared" si="63"/>
        <v>0</v>
      </c>
      <c r="M127" s="2">
        <f>'rockfish release'!O126</f>
        <v>4885.7108490674909</v>
      </c>
      <c r="N127">
        <f>'rockfish release'!P126</f>
        <v>3712220.5286072767</v>
      </c>
      <c r="Q127" s="13">
        <f t="shared" si="100"/>
        <v>0</v>
      </c>
      <c r="R127" s="14">
        <f t="shared" si="101"/>
        <v>0</v>
      </c>
      <c r="S127">
        <f t="shared" si="64"/>
        <v>0</v>
      </c>
      <c r="T127" s="6">
        <f t="shared" si="65"/>
        <v>0</v>
      </c>
      <c r="V127" s="13">
        <f t="shared" si="102"/>
        <v>0</v>
      </c>
      <c r="W127">
        <f t="shared" si="102"/>
        <v>0</v>
      </c>
      <c r="X127">
        <f t="shared" si="66"/>
        <v>0</v>
      </c>
      <c r="Y127" s="6">
        <f t="shared" si="67"/>
        <v>0</v>
      </c>
    </row>
    <row r="128" spans="1:25" x14ac:dyDescent="0.3">
      <c r="A128" t="str">
        <f>'rockfish release'!A127</f>
        <v>SC</v>
      </c>
      <c r="B128">
        <f>'rockfish release'!B127</f>
        <v>2004</v>
      </c>
      <c r="C128" t="str">
        <f>'rockfish release'!C127</f>
        <v>NG</v>
      </c>
      <c r="D128">
        <f>'rockfish release'!D127</f>
        <v>4972</v>
      </c>
      <c r="E128">
        <f>'YE release'!E128</f>
        <v>394</v>
      </c>
      <c r="H128" s="13">
        <f t="shared" si="98"/>
        <v>0</v>
      </c>
      <c r="I128">
        <f t="shared" si="99"/>
        <v>0</v>
      </c>
      <c r="J128">
        <f t="shared" si="62"/>
        <v>0</v>
      </c>
      <c r="K128" s="6">
        <f t="shared" si="63"/>
        <v>0</v>
      </c>
      <c r="M128" s="2">
        <f>'rockfish release'!O127</f>
        <v>5744.0894635998029</v>
      </c>
      <c r="N128">
        <f>'rockfish release'!P127</f>
        <v>5131220.0279598515</v>
      </c>
      <c r="Q128" s="13">
        <f t="shared" si="100"/>
        <v>0</v>
      </c>
      <c r="R128" s="14">
        <f t="shared" si="101"/>
        <v>0</v>
      </c>
      <c r="S128">
        <f t="shared" si="64"/>
        <v>0</v>
      </c>
      <c r="T128" s="6">
        <f t="shared" si="65"/>
        <v>0</v>
      </c>
      <c r="V128" s="13">
        <f t="shared" si="102"/>
        <v>0</v>
      </c>
      <c r="W128">
        <f t="shared" si="102"/>
        <v>0</v>
      </c>
      <c r="X128">
        <f t="shared" si="66"/>
        <v>0</v>
      </c>
      <c r="Y128" s="6">
        <f t="shared" si="67"/>
        <v>0</v>
      </c>
    </row>
    <row r="129" spans="1:25" x14ac:dyDescent="0.3">
      <c r="A129" t="str">
        <f>'rockfish release'!A128</f>
        <v>SC</v>
      </c>
      <c r="B129">
        <f>'rockfish release'!B128</f>
        <v>2005</v>
      </c>
      <c r="C129" t="str">
        <f>'rockfish release'!C128</f>
        <v>NG</v>
      </c>
      <c r="D129">
        <f>'rockfish release'!D128</f>
        <v>4991</v>
      </c>
      <c r="E129">
        <f>'YE release'!E129</f>
        <v>529</v>
      </c>
      <c r="H129" s="13">
        <f t="shared" si="98"/>
        <v>0</v>
      </c>
      <c r="I129">
        <f t="shared" si="99"/>
        <v>0</v>
      </c>
      <c r="J129">
        <f t="shared" si="62"/>
        <v>0</v>
      </c>
      <c r="K129" s="6">
        <f t="shared" si="63"/>
        <v>0</v>
      </c>
      <c r="M129" s="2">
        <f>'rockfish release'!O128</f>
        <v>5766.0399261517741</v>
      </c>
      <c r="N129">
        <f>'rockfish release'!P128</f>
        <v>5170511.8464407185</v>
      </c>
      <c r="Q129" s="13">
        <f t="shared" si="100"/>
        <v>0</v>
      </c>
      <c r="R129" s="14">
        <f t="shared" si="101"/>
        <v>0</v>
      </c>
      <c r="S129">
        <f t="shared" si="64"/>
        <v>0</v>
      </c>
      <c r="T129" s="6">
        <f t="shared" si="65"/>
        <v>0</v>
      </c>
      <c r="V129" s="13">
        <f t="shared" si="102"/>
        <v>0</v>
      </c>
      <c r="W129">
        <f t="shared" si="102"/>
        <v>0</v>
      </c>
      <c r="X129">
        <f t="shared" si="66"/>
        <v>0</v>
      </c>
      <c r="Y129" s="6">
        <f t="shared" si="67"/>
        <v>0</v>
      </c>
    </row>
    <row r="130" spans="1:25" x14ac:dyDescent="0.3">
      <c r="A130" t="str">
        <f>'rockfish release'!A129</f>
        <v>SC</v>
      </c>
      <c r="B130">
        <f>'rockfish release'!B129</f>
        <v>2006</v>
      </c>
      <c r="C130" t="str">
        <f>'rockfish release'!C129</f>
        <v>NG</v>
      </c>
      <c r="D130">
        <f>'rockfish release'!D129</f>
        <v>3683</v>
      </c>
      <c r="E130">
        <f>'YE release'!E130</f>
        <v>440</v>
      </c>
      <c r="H130" s="13">
        <f t="shared" si="98"/>
        <v>0</v>
      </c>
      <c r="I130">
        <f t="shared" si="99"/>
        <v>0</v>
      </c>
      <c r="J130">
        <f t="shared" si="62"/>
        <v>0</v>
      </c>
      <c r="K130" s="6">
        <f t="shared" si="63"/>
        <v>0</v>
      </c>
      <c r="M130" s="2">
        <f>'rockfish release'!O129</f>
        <v>4254.9238725740297</v>
      </c>
      <c r="N130">
        <f>'rockfish release'!P129</f>
        <v>2815540.8673867746</v>
      </c>
      <c r="Q130" s="13">
        <f t="shared" si="100"/>
        <v>0</v>
      </c>
      <c r="R130" s="14">
        <f t="shared" si="101"/>
        <v>0</v>
      </c>
      <c r="S130">
        <f t="shared" si="64"/>
        <v>0</v>
      </c>
      <c r="T130" s="6">
        <f t="shared" si="65"/>
        <v>0</v>
      </c>
      <c r="V130" s="13">
        <f t="shared" si="102"/>
        <v>0</v>
      </c>
      <c r="W130">
        <f t="shared" si="102"/>
        <v>0</v>
      </c>
      <c r="X130">
        <f t="shared" si="66"/>
        <v>0</v>
      </c>
      <c r="Y130" s="6">
        <f t="shared" si="67"/>
        <v>0</v>
      </c>
    </row>
    <row r="131" spans="1:25" x14ac:dyDescent="0.3">
      <c r="A131" t="str">
        <f>'rockfish release'!A130</f>
        <v>SC</v>
      </c>
      <c r="B131">
        <f>'rockfish release'!B130</f>
        <v>2007</v>
      </c>
      <c r="C131" t="str">
        <f>'rockfish release'!C130</f>
        <v>NG</v>
      </c>
      <c r="D131">
        <f>'rockfish release'!D130</f>
        <v>3175</v>
      </c>
      <c r="E131">
        <f>'YE release'!E131</f>
        <v>359</v>
      </c>
      <c r="H131" s="13">
        <f t="shared" si="98"/>
        <v>0</v>
      </c>
      <c r="I131">
        <f t="shared" si="99"/>
        <v>0</v>
      </c>
      <c r="J131">
        <f t="shared" si="62"/>
        <v>0</v>
      </c>
      <c r="K131" s="6">
        <f t="shared" si="63"/>
        <v>0</v>
      </c>
      <c r="M131" s="2">
        <f>'rockfish release'!O130</f>
        <v>3668.0378211845082</v>
      </c>
      <c r="N131">
        <f>'rockfish release'!P130</f>
        <v>2092405.5197583043</v>
      </c>
      <c r="Q131" s="13">
        <f t="shared" si="100"/>
        <v>0</v>
      </c>
      <c r="R131" s="14">
        <f t="shared" si="101"/>
        <v>0</v>
      </c>
      <c r="S131">
        <f t="shared" si="64"/>
        <v>0</v>
      </c>
      <c r="T131" s="6">
        <f t="shared" si="65"/>
        <v>0</v>
      </c>
      <c r="V131" s="13">
        <f t="shared" si="102"/>
        <v>0</v>
      </c>
      <c r="W131">
        <f t="shared" si="102"/>
        <v>0</v>
      </c>
      <c r="X131">
        <f t="shared" si="66"/>
        <v>0</v>
      </c>
      <c r="Y131" s="6">
        <f t="shared" si="67"/>
        <v>0</v>
      </c>
    </row>
    <row r="132" spans="1:25" x14ac:dyDescent="0.3">
      <c r="A132" t="str">
        <f>'rockfish release'!A131</f>
        <v>SC</v>
      </c>
      <c r="B132">
        <f>'rockfish release'!B131</f>
        <v>2008</v>
      </c>
      <c r="C132" t="str">
        <f>'rockfish release'!C131</f>
        <v>NG</v>
      </c>
      <c r="D132">
        <f>'rockfish release'!D131</f>
        <v>2762</v>
      </c>
      <c r="E132">
        <f>'YE release'!E132</f>
        <v>396</v>
      </c>
      <c r="H132" s="13">
        <f t="shared" si="98"/>
        <v>0</v>
      </c>
      <c r="I132">
        <f t="shared" si="99"/>
        <v>0</v>
      </c>
      <c r="J132">
        <f t="shared" si="62"/>
        <v>0</v>
      </c>
      <c r="K132" s="6">
        <f t="shared" si="63"/>
        <v>0</v>
      </c>
      <c r="M132" s="2">
        <f>'rockfish release'!O131</f>
        <v>3190.9040825548382</v>
      </c>
      <c r="N132">
        <f>'rockfish release'!P131</f>
        <v>1583455.0748461601</v>
      </c>
      <c r="Q132" s="13">
        <f t="shared" si="100"/>
        <v>0</v>
      </c>
      <c r="R132" s="14">
        <f t="shared" si="101"/>
        <v>0</v>
      </c>
      <c r="S132">
        <f t="shared" si="64"/>
        <v>0</v>
      </c>
      <c r="T132" s="6">
        <f t="shared" si="65"/>
        <v>0</v>
      </c>
      <c r="V132" s="13">
        <f t="shared" si="102"/>
        <v>0</v>
      </c>
      <c r="W132">
        <f t="shared" si="102"/>
        <v>0</v>
      </c>
      <c r="X132">
        <f t="shared" si="66"/>
        <v>0</v>
      </c>
      <c r="Y132" s="6">
        <f t="shared" si="67"/>
        <v>0</v>
      </c>
    </row>
    <row r="133" spans="1:25" x14ac:dyDescent="0.3">
      <c r="A133" t="str">
        <f>'rockfish release'!A132</f>
        <v>SC</v>
      </c>
      <c r="B133">
        <f>'rockfish release'!B132</f>
        <v>2009</v>
      </c>
      <c r="C133" t="str">
        <f>'rockfish release'!C132</f>
        <v>NG</v>
      </c>
      <c r="D133">
        <f>'rockfish release'!D132</f>
        <v>1655</v>
      </c>
      <c r="E133">
        <f>'YE release'!E133</f>
        <v>220</v>
      </c>
      <c r="H133" s="13">
        <f t="shared" si="98"/>
        <v>0</v>
      </c>
      <c r="I133">
        <f t="shared" si="99"/>
        <v>0</v>
      </c>
      <c r="J133">
        <f t="shared" si="62"/>
        <v>0</v>
      </c>
      <c r="K133" s="6">
        <f t="shared" si="63"/>
        <v>0</v>
      </c>
      <c r="M133" s="2">
        <f>'rockfish release'!O132</f>
        <v>1912.0008170268852</v>
      </c>
      <c r="N133">
        <f>'rockfish release'!P132</f>
        <v>568531.31911523244</v>
      </c>
      <c r="Q133" s="13">
        <f t="shared" si="100"/>
        <v>0</v>
      </c>
      <c r="R133" s="14">
        <f t="shared" si="101"/>
        <v>0</v>
      </c>
      <c r="S133">
        <f t="shared" si="64"/>
        <v>0</v>
      </c>
      <c r="T133" s="6">
        <f t="shared" si="65"/>
        <v>0</v>
      </c>
      <c r="V133" s="13">
        <f t="shared" si="102"/>
        <v>0</v>
      </c>
      <c r="W133">
        <f t="shared" si="102"/>
        <v>0</v>
      </c>
      <c r="X133">
        <f t="shared" si="66"/>
        <v>0</v>
      </c>
      <c r="Y133" s="6">
        <f t="shared" si="67"/>
        <v>0</v>
      </c>
    </row>
    <row r="134" spans="1:25" x14ac:dyDescent="0.3">
      <c r="A134" t="str">
        <f>'rockfish release'!A133</f>
        <v>SC</v>
      </c>
      <c r="B134">
        <f>'rockfish release'!B133</f>
        <v>2010</v>
      </c>
      <c r="C134" t="str">
        <f>'rockfish release'!C133</f>
        <v>NG</v>
      </c>
      <c r="D134">
        <f>'rockfish release'!D133</f>
        <v>1667</v>
      </c>
      <c r="E134">
        <f>'YE release'!E134</f>
        <v>297</v>
      </c>
      <c r="H134" s="13">
        <f t="shared" si="98"/>
        <v>0</v>
      </c>
      <c r="I134">
        <f t="shared" si="99"/>
        <v>0</v>
      </c>
      <c r="J134">
        <f t="shared" si="62"/>
        <v>0</v>
      </c>
      <c r="K134" s="6">
        <f t="shared" si="63"/>
        <v>0</v>
      </c>
      <c r="M134" s="2">
        <f>'rockfish release'!O133</f>
        <v>1925.8642670597087</v>
      </c>
      <c r="N134">
        <f>'rockfish release'!P133</f>
        <v>576805.77170519042</v>
      </c>
      <c r="Q134" s="13">
        <f t="shared" si="100"/>
        <v>0</v>
      </c>
      <c r="R134" s="14">
        <f t="shared" si="101"/>
        <v>0</v>
      </c>
      <c r="S134">
        <f t="shared" si="64"/>
        <v>0</v>
      </c>
      <c r="T134" s="6">
        <f t="shared" si="65"/>
        <v>0</v>
      </c>
      <c r="V134" s="13">
        <f t="shared" si="102"/>
        <v>0</v>
      </c>
      <c r="W134">
        <f t="shared" si="102"/>
        <v>0</v>
      </c>
      <c r="X134">
        <f t="shared" si="66"/>
        <v>0</v>
      </c>
      <c r="Y134" s="6">
        <f t="shared" si="67"/>
        <v>0</v>
      </c>
    </row>
    <row r="135" spans="1:25" x14ac:dyDescent="0.3">
      <c r="A135" t="str">
        <f>'rockfish release'!A134</f>
        <v>SC</v>
      </c>
      <c r="B135">
        <f>'rockfish release'!B134</f>
        <v>2011</v>
      </c>
      <c r="C135" t="str">
        <f>'rockfish release'!C134</f>
        <v>NG</v>
      </c>
      <c r="D135">
        <f>'rockfish release'!D134</f>
        <v>1572</v>
      </c>
      <c r="E135">
        <f>'YE release'!E135</f>
        <v>349</v>
      </c>
      <c r="H135" s="13">
        <f t="shared" si="98"/>
        <v>0</v>
      </c>
      <c r="I135">
        <f t="shared" si="99"/>
        <v>0</v>
      </c>
      <c r="J135">
        <f t="shared" si="62"/>
        <v>0</v>
      </c>
      <c r="K135" s="6">
        <f t="shared" si="63"/>
        <v>0</v>
      </c>
      <c r="M135" s="2">
        <f>'rockfish release'!O134</f>
        <v>2275.6784090909091</v>
      </c>
      <c r="N135">
        <f>'rockfish release'!P134</f>
        <v>892264.95911748335</v>
      </c>
      <c r="Q135" s="13">
        <f t="shared" si="100"/>
        <v>0</v>
      </c>
      <c r="R135" s="14">
        <f t="shared" si="101"/>
        <v>0</v>
      </c>
      <c r="S135">
        <f t="shared" si="64"/>
        <v>0</v>
      </c>
      <c r="T135" s="6">
        <f t="shared" si="65"/>
        <v>0</v>
      </c>
      <c r="V135" s="13">
        <f t="shared" si="102"/>
        <v>0</v>
      </c>
      <c r="W135">
        <f t="shared" si="102"/>
        <v>0</v>
      </c>
      <c r="X135">
        <f t="shared" si="66"/>
        <v>0</v>
      </c>
      <c r="Y135" s="6">
        <f t="shared" si="67"/>
        <v>0</v>
      </c>
    </row>
    <row r="136" spans="1:25" x14ac:dyDescent="0.3">
      <c r="A136" t="str">
        <f>'rockfish release'!A135</f>
        <v>SC</v>
      </c>
      <c r="B136">
        <f>'rockfish release'!B135</f>
        <v>2012</v>
      </c>
      <c r="C136" t="str">
        <f>'rockfish release'!C135</f>
        <v>NG</v>
      </c>
      <c r="D136">
        <f>'rockfish release'!D135</f>
        <v>1193</v>
      </c>
      <c r="E136">
        <f>'YE release'!E136</f>
        <v>333</v>
      </c>
      <c r="H136" s="13">
        <f t="shared" si="98"/>
        <v>0</v>
      </c>
      <c r="I136">
        <f t="shared" si="99"/>
        <v>0</v>
      </c>
      <c r="J136">
        <f t="shared" si="62"/>
        <v>0</v>
      </c>
      <c r="K136" s="6">
        <f t="shared" si="63"/>
        <v>0</v>
      </c>
      <c r="M136" s="2">
        <f>'rockfish release'!O135</f>
        <v>949.13010468192806</v>
      </c>
      <c r="N136">
        <f>'rockfish release'!P135</f>
        <v>240497.98554259419</v>
      </c>
      <c r="Q136" s="13">
        <f t="shared" si="100"/>
        <v>0</v>
      </c>
      <c r="R136" s="14">
        <f t="shared" si="101"/>
        <v>0</v>
      </c>
      <c r="S136">
        <f t="shared" si="64"/>
        <v>0</v>
      </c>
      <c r="T136" s="6">
        <f t="shared" si="65"/>
        <v>0</v>
      </c>
      <c r="V136" s="13">
        <f t="shared" si="102"/>
        <v>0</v>
      </c>
      <c r="W136">
        <f t="shared" si="102"/>
        <v>0</v>
      </c>
      <c r="X136">
        <f t="shared" si="66"/>
        <v>0</v>
      </c>
      <c r="Y136" s="6">
        <f t="shared" si="67"/>
        <v>0</v>
      </c>
    </row>
    <row r="137" spans="1:25" x14ac:dyDescent="0.3">
      <c r="A137" t="str">
        <f>'rockfish release'!A136</f>
        <v>SC</v>
      </c>
      <c r="B137">
        <f>'rockfish release'!B136</f>
        <v>2013</v>
      </c>
      <c r="C137" t="str">
        <f>'rockfish release'!C136</f>
        <v>NG</v>
      </c>
      <c r="D137">
        <f>'rockfish release'!D136</f>
        <v>1672</v>
      </c>
      <c r="E137">
        <f>'YE release'!E137</f>
        <v>414</v>
      </c>
      <c r="H137" s="13">
        <f t="shared" si="98"/>
        <v>0</v>
      </c>
      <c r="I137">
        <f t="shared" si="99"/>
        <v>0</v>
      </c>
      <c r="J137">
        <f t="shared" si="62"/>
        <v>0</v>
      </c>
      <c r="K137" s="6">
        <f t="shared" si="63"/>
        <v>0</v>
      </c>
      <c r="M137" s="2">
        <f>'rockfish release'!O136</f>
        <v>2602.9620253164558</v>
      </c>
      <c r="N137">
        <f>'rockfish release'!P136</f>
        <v>2110427.8950474532</v>
      </c>
      <c r="Q137" s="13">
        <f t="shared" si="100"/>
        <v>0</v>
      </c>
      <c r="R137" s="14">
        <f t="shared" si="101"/>
        <v>0</v>
      </c>
      <c r="S137">
        <f t="shared" si="64"/>
        <v>0</v>
      </c>
      <c r="T137" s="6">
        <f t="shared" si="65"/>
        <v>0</v>
      </c>
      <c r="V137" s="13">
        <f t="shared" si="102"/>
        <v>0</v>
      </c>
      <c r="W137">
        <f t="shared" si="102"/>
        <v>0</v>
      </c>
      <c r="X137">
        <f t="shared" si="66"/>
        <v>0</v>
      </c>
      <c r="Y137" s="6">
        <f t="shared" si="67"/>
        <v>0</v>
      </c>
    </row>
    <row r="138" spans="1:25" x14ac:dyDescent="0.3">
      <c r="A138" t="str">
        <f>'rockfish release'!A137</f>
        <v>SC</v>
      </c>
      <c r="B138">
        <f>'rockfish release'!B137</f>
        <v>2014</v>
      </c>
      <c r="C138" t="str">
        <f>'rockfish release'!C137</f>
        <v>NG</v>
      </c>
      <c r="D138">
        <f>'rockfish release'!D137</f>
        <v>1570</v>
      </c>
      <c r="E138">
        <f>'YE release'!E138</f>
        <v>350</v>
      </c>
      <c r="H138" s="13">
        <f t="shared" si="98"/>
        <v>0</v>
      </c>
      <c r="I138">
        <f t="shared" si="99"/>
        <v>0</v>
      </c>
      <c r="J138">
        <f t="shared" si="62"/>
        <v>0</v>
      </c>
      <c r="K138" s="6">
        <f t="shared" si="63"/>
        <v>0</v>
      </c>
      <c r="M138" s="2">
        <f>'rockfish release'!O137</f>
        <v>3083.2881210736723</v>
      </c>
      <c r="N138">
        <f>'rockfish release'!P137</f>
        <v>2945178.4390610256</v>
      </c>
      <c r="Q138" s="13">
        <f t="shared" si="100"/>
        <v>0</v>
      </c>
      <c r="R138" s="14">
        <f t="shared" si="101"/>
        <v>0</v>
      </c>
      <c r="S138">
        <f t="shared" si="64"/>
        <v>0</v>
      </c>
      <c r="T138" s="6">
        <f t="shared" si="65"/>
        <v>0</v>
      </c>
      <c r="V138" s="13">
        <f t="shared" si="102"/>
        <v>0</v>
      </c>
      <c r="W138">
        <f t="shared" si="102"/>
        <v>0</v>
      </c>
      <c r="X138">
        <f t="shared" si="66"/>
        <v>0</v>
      </c>
      <c r="Y138" s="6">
        <f t="shared" si="67"/>
        <v>0</v>
      </c>
    </row>
    <row r="139" spans="1:25" x14ac:dyDescent="0.3">
      <c r="A139" t="str">
        <f>'rockfish release'!A138</f>
        <v>SC</v>
      </c>
      <c r="B139">
        <f>'rockfish release'!B138</f>
        <v>2015</v>
      </c>
      <c r="C139" t="str">
        <f>'rockfish release'!C138</f>
        <v>NG</v>
      </c>
      <c r="D139">
        <f>'rockfish release'!D138</f>
        <v>2088</v>
      </c>
      <c r="E139">
        <f>'YE release'!E139</f>
        <v>346</v>
      </c>
      <c r="H139" s="13">
        <f t="shared" si="98"/>
        <v>0</v>
      </c>
      <c r="I139">
        <f t="shared" si="99"/>
        <v>0</v>
      </c>
      <c r="J139">
        <f t="shared" si="62"/>
        <v>0</v>
      </c>
      <c r="K139" s="6">
        <f t="shared" si="63"/>
        <v>0</v>
      </c>
      <c r="M139" s="2">
        <f>'rockfish release'!O138</f>
        <v>1923.7752808988762</v>
      </c>
      <c r="N139">
        <f>'rockfish release'!P138</f>
        <v>1041844.5175399669</v>
      </c>
      <c r="Q139" s="13">
        <f t="shared" si="100"/>
        <v>0</v>
      </c>
      <c r="R139" s="14">
        <f t="shared" si="101"/>
        <v>0</v>
      </c>
      <c r="S139">
        <f t="shared" si="64"/>
        <v>0</v>
      </c>
      <c r="T139" s="6">
        <f t="shared" si="65"/>
        <v>0</v>
      </c>
      <c r="V139" s="13">
        <f t="shared" si="102"/>
        <v>0</v>
      </c>
      <c r="W139">
        <f t="shared" si="102"/>
        <v>0</v>
      </c>
      <c r="X139">
        <f t="shared" si="66"/>
        <v>0</v>
      </c>
      <c r="Y139" s="6">
        <f t="shared" si="67"/>
        <v>0</v>
      </c>
    </row>
    <row r="140" spans="1:25" x14ac:dyDescent="0.3">
      <c r="A140" t="str">
        <f>'rockfish release'!A139</f>
        <v>SC</v>
      </c>
      <c r="B140">
        <f>'rockfish release'!B139</f>
        <v>2016</v>
      </c>
      <c r="C140" t="str">
        <f>'rockfish release'!C139</f>
        <v>NG</v>
      </c>
      <c r="D140">
        <f>'rockfish release'!D139</f>
        <v>2900</v>
      </c>
      <c r="E140">
        <f>'YE release'!E140</f>
        <v>738</v>
      </c>
      <c r="H140" s="13">
        <f t="shared" si="98"/>
        <v>0</v>
      </c>
      <c r="I140">
        <f t="shared" si="99"/>
        <v>0</v>
      </c>
      <c r="J140">
        <f t="shared" si="62"/>
        <v>0</v>
      </c>
      <c r="K140" s="6">
        <f t="shared" si="63"/>
        <v>0</v>
      </c>
      <c r="M140" s="2">
        <f>'rockfish release'!O139</f>
        <v>2935.5314499765882</v>
      </c>
      <c r="N140">
        <f>'rockfish release'!P139</f>
        <v>2018848.2847185002</v>
      </c>
      <c r="Q140" s="13">
        <f t="shared" si="100"/>
        <v>0</v>
      </c>
      <c r="R140" s="14">
        <f t="shared" si="101"/>
        <v>0</v>
      </c>
      <c r="S140">
        <f t="shared" si="64"/>
        <v>0</v>
      </c>
      <c r="T140" s="6">
        <f t="shared" si="65"/>
        <v>0</v>
      </c>
      <c r="V140" s="13">
        <f t="shared" si="102"/>
        <v>0</v>
      </c>
      <c r="W140">
        <f t="shared" si="102"/>
        <v>0</v>
      </c>
      <c r="X140">
        <f t="shared" si="66"/>
        <v>0</v>
      </c>
      <c r="Y140" s="6">
        <f t="shared" si="67"/>
        <v>0</v>
      </c>
    </row>
    <row r="141" spans="1:25" x14ac:dyDescent="0.3">
      <c r="A141" t="str">
        <f>'rockfish release'!A140</f>
        <v>SC</v>
      </c>
      <c r="B141">
        <f>'rockfish release'!B140</f>
        <v>2017</v>
      </c>
      <c r="C141" t="str">
        <f>'rockfish release'!C140</f>
        <v>NG</v>
      </c>
      <c r="D141">
        <f>'rockfish release'!D140</f>
        <v>1281</v>
      </c>
      <c r="E141">
        <f>'YE release'!E141</f>
        <v>422</v>
      </c>
      <c r="H141" s="13">
        <f t="shared" si="98"/>
        <v>0</v>
      </c>
      <c r="I141">
        <f t="shared" si="99"/>
        <v>0</v>
      </c>
      <c r="J141">
        <f t="shared" si="62"/>
        <v>0</v>
      </c>
      <c r="K141" s="6">
        <f t="shared" si="63"/>
        <v>0</v>
      </c>
      <c r="M141" s="2">
        <f>'rockfish release'!O140</f>
        <v>1309.5412844036696</v>
      </c>
      <c r="N141">
        <f>'rockfish release'!P140</f>
        <v>666136.04778705724</v>
      </c>
      <c r="Q141" s="13">
        <f t="shared" si="100"/>
        <v>0</v>
      </c>
      <c r="R141" s="14">
        <f t="shared" si="101"/>
        <v>0</v>
      </c>
      <c r="S141">
        <f t="shared" si="64"/>
        <v>0</v>
      </c>
      <c r="T141" s="6">
        <f t="shared" si="65"/>
        <v>0</v>
      </c>
      <c r="V141" s="13">
        <f t="shared" si="102"/>
        <v>0</v>
      </c>
      <c r="W141">
        <f t="shared" si="102"/>
        <v>0</v>
      </c>
      <c r="X141">
        <f t="shared" si="66"/>
        <v>0</v>
      </c>
      <c r="Y141" s="6">
        <f t="shared" si="67"/>
        <v>0</v>
      </c>
    </row>
    <row r="142" spans="1:25" x14ac:dyDescent="0.3">
      <c r="A142" t="str">
        <f>'rockfish release'!A141</f>
        <v>SC</v>
      </c>
      <c r="B142">
        <f>'rockfish release'!B141</f>
        <v>2018</v>
      </c>
      <c r="C142" t="str">
        <f>'rockfish release'!C141</f>
        <v>NG</v>
      </c>
      <c r="D142">
        <f>'rockfish release'!D141</f>
        <v>2876</v>
      </c>
      <c r="E142">
        <f>'YE release'!E142</f>
        <v>921</v>
      </c>
      <c r="H142" s="13">
        <f t="shared" si="98"/>
        <v>0</v>
      </c>
      <c r="I142">
        <f t="shared" si="99"/>
        <v>0</v>
      </c>
      <c r="J142">
        <f t="shared" si="62"/>
        <v>0</v>
      </c>
      <c r="K142" s="6">
        <f t="shared" si="63"/>
        <v>0</v>
      </c>
      <c r="M142" s="2">
        <f>'rockfish release'!O141</f>
        <v>2808.9590021470203</v>
      </c>
      <c r="N142">
        <f>'rockfish release'!P141</f>
        <v>2622776.2416290417</v>
      </c>
      <c r="Q142" s="13">
        <f t="shared" si="100"/>
        <v>0</v>
      </c>
      <c r="R142" s="14">
        <f t="shared" si="101"/>
        <v>0</v>
      </c>
      <c r="S142">
        <f t="shared" si="64"/>
        <v>0</v>
      </c>
      <c r="T142" s="6">
        <f t="shared" si="65"/>
        <v>0</v>
      </c>
      <c r="V142" s="13">
        <f t="shared" si="102"/>
        <v>0</v>
      </c>
      <c r="W142">
        <f t="shared" si="102"/>
        <v>0</v>
      </c>
      <c r="X142">
        <f t="shared" si="66"/>
        <v>0</v>
      </c>
      <c r="Y142" s="6">
        <f t="shared" si="67"/>
        <v>0</v>
      </c>
    </row>
    <row r="143" spans="1:25" x14ac:dyDescent="0.3">
      <c r="A143" t="str">
        <f>'rockfish release'!A142</f>
        <v>SC</v>
      </c>
      <c r="B143">
        <f>'rockfish release'!B142</f>
        <v>2019</v>
      </c>
      <c r="C143" t="str">
        <f>'rockfish release'!C142</f>
        <v>NG</v>
      </c>
      <c r="D143">
        <f>'rockfish release'!D142</f>
        <v>3435</v>
      </c>
      <c r="E143">
        <f>'YE release'!E143</f>
        <v>806</v>
      </c>
      <c r="H143" s="13">
        <f t="shared" ref="H143:H145" si="103">E143*F143</f>
        <v>0</v>
      </c>
      <c r="I143">
        <f t="shared" ref="I143:I145" si="104">(E143^2)*G143</f>
        <v>0</v>
      </c>
      <c r="J143">
        <f t="shared" ref="J143:J145" si="105">SQRT(I143)</f>
        <v>0</v>
      </c>
      <c r="K143" s="6">
        <f t="shared" ref="K143:K145" si="106">(1.96*J143)</f>
        <v>0</v>
      </c>
      <c r="M143" s="2">
        <f>'rockfish release'!O142</f>
        <v>3945.7570335636719</v>
      </c>
      <c r="N143">
        <f>'rockfish release'!P142</f>
        <v>2905309.8792155185</v>
      </c>
      <c r="Q143" s="13">
        <f t="shared" ref="Q143:Q145" si="107">M143*O143</f>
        <v>0</v>
      </c>
      <c r="R143" s="14">
        <f t="shared" ref="R143:R145" si="108">(M143^2)*P143+(O143^2)*N143-(P143*N143)</f>
        <v>0</v>
      </c>
      <c r="S143">
        <f t="shared" ref="S143:S145" si="109">SQRT(R143)</f>
        <v>0</v>
      </c>
      <c r="T143" s="6">
        <f t="shared" ref="T143:T145" si="110">(1.96*S143)</f>
        <v>0</v>
      </c>
      <c r="V143" s="13">
        <f t="shared" ref="V143:V145" si="111">Q143+H143</f>
        <v>0</v>
      </c>
      <c r="W143">
        <f t="shared" ref="W143:W145" si="112">R143+I143</f>
        <v>0</v>
      </c>
      <c r="X143">
        <f t="shared" ref="X143:X145" si="113">SQRT(W143)</f>
        <v>0</v>
      </c>
      <c r="Y143" s="6">
        <f t="shared" ref="Y143:Y145" si="114">(1.96*X143)</f>
        <v>0</v>
      </c>
    </row>
    <row r="144" spans="1:25" x14ac:dyDescent="0.3">
      <c r="A144" t="str">
        <f>'rockfish release'!A143</f>
        <v>SC</v>
      </c>
      <c r="B144">
        <f>'rockfish release'!B143</f>
        <v>2020</v>
      </c>
      <c r="C144" t="str">
        <f>'rockfish release'!C143</f>
        <v>NG</v>
      </c>
      <c r="D144">
        <f>'rockfish release'!D143</f>
        <v>1464</v>
      </c>
      <c r="E144">
        <f>'YE release'!E144</f>
        <v>456</v>
      </c>
      <c r="H144" s="13">
        <f t="shared" si="103"/>
        <v>0</v>
      </c>
      <c r="I144">
        <f t="shared" si="104"/>
        <v>0</v>
      </c>
      <c r="J144">
        <f t="shared" si="105"/>
        <v>0</v>
      </c>
      <c r="K144" s="6">
        <f t="shared" si="106"/>
        <v>0</v>
      </c>
      <c r="M144" s="2">
        <f>'rockfish release'!O143</f>
        <v>1757.7337230932767</v>
      </c>
      <c r="N144">
        <f>'rockfish release'!P143</f>
        <v>866649.66309016955</v>
      </c>
      <c r="Q144" s="13">
        <f t="shared" si="107"/>
        <v>0</v>
      </c>
      <c r="R144" s="14">
        <f t="shared" si="108"/>
        <v>0</v>
      </c>
      <c r="S144">
        <f t="shared" si="109"/>
        <v>0</v>
      </c>
      <c r="T144" s="6">
        <f t="shared" si="110"/>
        <v>0</v>
      </c>
      <c r="V144" s="13">
        <f t="shared" si="111"/>
        <v>0</v>
      </c>
      <c r="W144">
        <f t="shared" si="112"/>
        <v>0</v>
      </c>
      <c r="X144">
        <f t="shared" si="113"/>
        <v>0</v>
      </c>
      <c r="Y144" s="6">
        <f t="shared" si="114"/>
        <v>0</v>
      </c>
    </row>
    <row r="145" spans="1:25" x14ac:dyDescent="0.3">
      <c r="A145" t="str">
        <f>'rockfish release'!A144</f>
        <v>SC</v>
      </c>
      <c r="B145">
        <f>'rockfish release'!B144</f>
        <v>2021</v>
      </c>
      <c r="C145" t="str">
        <f>'rockfish release'!C144</f>
        <v>NG</v>
      </c>
      <c r="D145">
        <f>'rockfish release'!D144</f>
        <v>2146</v>
      </c>
      <c r="E145">
        <f>'YE release'!E145</f>
        <v>606</v>
      </c>
      <c r="H145" s="13">
        <f t="shared" si="103"/>
        <v>0</v>
      </c>
      <c r="I145">
        <f t="shared" si="104"/>
        <v>0</v>
      </c>
      <c r="J145">
        <f t="shared" si="105"/>
        <v>0</v>
      </c>
      <c r="K145" s="6">
        <f t="shared" si="106"/>
        <v>0</v>
      </c>
      <c r="M145" s="2">
        <f>'rockfish release'!O144</f>
        <v>2319.7536501194581</v>
      </c>
      <c r="N145">
        <f>'rockfish release'!P144</f>
        <v>1685346.1615010377</v>
      </c>
      <c r="Q145" s="13">
        <f t="shared" si="107"/>
        <v>0</v>
      </c>
      <c r="R145" s="14">
        <f t="shared" si="108"/>
        <v>0</v>
      </c>
      <c r="S145">
        <f t="shared" si="109"/>
        <v>0</v>
      </c>
      <c r="T145" s="6">
        <f t="shared" si="110"/>
        <v>0</v>
      </c>
      <c r="V145" s="13">
        <f t="shared" si="111"/>
        <v>0</v>
      </c>
      <c r="W145">
        <f t="shared" si="112"/>
        <v>0</v>
      </c>
      <c r="X145">
        <f t="shared" si="113"/>
        <v>0</v>
      </c>
      <c r="Y145" s="6">
        <f t="shared" si="114"/>
        <v>0</v>
      </c>
    </row>
    <row r="146" spans="1:25" s="57" customFormat="1" x14ac:dyDescent="0.3">
      <c r="A146" s="57" t="s">
        <v>147</v>
      </c>
      <c r="B146" s="57">
        <v>2022</v>
      </c>
      <c r="C146" s="57" t="s">
        <v>34</v>
      </c>
      <c r="D146" s="57">
        <v>1529</v>
      </c>
      <c r="H146" s="56"/>
      <c r="K146" s="54"/>
      <c r="M146" s="66"/>
      <c r="Q146" s="56"/>
      <c r="R146" s="55"/>
      <c r="T146" s="54"/>
      <c r="V146" s="56"/>
      <c r="Y146" s="54"/>
    </row>
    <row r="147" spans="1:25" x14ac:dyDescent="0.3">
      <c r="A147" t="str">
        <f>'rockfish release'!A146</f>
        <v>SC</v>
      </c>
      <c r="B147">
        <f>'rockfish release'!B146</f>
        <v>1999</v>
      </c>
      <c r="C147" t="str">
        <f>'rockfish release'!C146</f>
        <v>NORTHEAS</v>
      </c>
      <c r="D147">
        <f>'rockfish release'!D146</f>
        <v>1736</v>
      </c>
      <c r="E147">
        <f>'YE release'!E147</f>
        <v>110</v>
      </c>
      <c r="F147" s="30"/>
      <c r="G147" s="30"/>
      <c r="H147" s="13">
        <f t="shared" ref="H147:H166" si="115">E147*F147</f>
        <v>0</v>
      </c>
      <c r="I147">
        <f t="shared" ref="I147:I166" si="116">(E147^2)*G147</f>
        <v>0</v>
      </c>
      <c r="J147">
        <f t="shared" si="62"/>
        <v>0</v>
      </c>
      <c r="K147" s="6">
        <f t="shared" si="63"/>
        <v>0</v>
      </c>
      <c r="M147" s="2">
        <f>'rockfish release'!O146</f>
        <v>3114.8433996588765</v>
      </c>
      <c r="N147">
        <f>'rockfish release'!P146</f>
        <v>3312896.0950870859</v>
      </c>
      <c r="Q147" s="13">
        <f t="shared" ref="Q147:Q166" si="117">M147*O147</f>
        <v>0</v>
      </c>
      <c r="R147" s="14">
        <f t="shared" ref="R147:R166" si="118">(M147^2)*P147+(O147^2)*N147-(P147*N147)</f>
        <v>0</v>
      </c>
      <c r="S147">
        <f t="shared" si="64"/>
        <v>0</v>
      </c>
      <c r="T147" s="6">
        <f t="shared" si="65"/>
        <v>0</v>
      </c>
      <c r="V147" s="13">
        <f t="shared" ref="V147:W166" si="119">Q147+H147</f>
        <v>0</v>
      </c>
      <c r="W147" s="14">
        <f t="shared" si="119"/>
        <v>0</v>
      </c>
      <c r="X147">
        <f t="shared" si="66"/>
        <v>0</v>
      </c>
      <c r="Y147" s="6">
        <f t="shared" si="67"/>
        <v>0</v>
      </c>
    </row>
    <row r="148" spans="1:25" x14ac:dyDescent="0.3">
      <c r="A148" t="str">
        <f>'rockfish release'!A147</f>
        <v>SC</v>
      </c>
      <c r="B148">
        <f>'rockfish release'!B147</f>
        <v>2000</v>
      </c>
      <c r="C148" t="str">
        <f>'rockfish release'!C147</f>
        <v>NORTHEAS</v>
      </c>
      <c r="D148">
        <f>'rockfish release'!D147</f>
        <v>2051</v>
      </c>
      <c r="E148">
        <f>'YE release'!E148</f>
        <v>174</v>
      </c>
      <c r="F148" s="30"/>
      <c r="G148" s="30"/>
      <c r="H148" s="13">
        <f t="shared" si="115"/>
        <v>0</v>
      </c>
      <c r="I148">
        <f t="shared" si="116"/>
        <v>0</v>
      </c>
      <c r="J148">
        <f t="shared" si="62"/>
        <v>0</v>
      </c>
      <c r="K148" s="6">
        <f t="shared" si="63"/>
        <v>0</v>
      </c>
      <c r="M148" s="2">
        <f>'rockfish release'!O147</f>
        <v>3680.036758467947</v>
      </c>
      <c r="N148">
        <f>'rockfish release'!P147</f>
        <v>4624232.8444837937</v>
      </c>
      <c r="Q148" s="13">
        <f t="shared" si="117"/>
        <v>0</v>
      </c>
      <c r="R148" s="14">
        <f t="shared" si="118"/>
        <v>0</v>
      </c>
      <c r="S148">
        <f t="shared" si="64"/>
        <v>0</v>
      </c>
      <c r="T148" s="6">
        <f t="shared" si="65"/>
        <v>0</v>
      </c>
      <c r="V148" s="13">
        <f t="shared" si="119"/>
        <v>0</v>
      </c>
      <c r="W148">
        <f t="shared" si="119"/>
        <v>0</v>
      </c>
      <c r="X148">
        <f t="shared" si="66"/>
        <v>0</v>
      </c>
      <c r="Y148" s="6">
        <f t="shared" si="67"/>
        <v>0</v>
      </c>
    </row>
    <row r="149" spans="1:25" x14ac:dyDescent="0.3">
      <c r="A149" t="str">
        <f>'rockfish release'!A148</f>
        <v>SC</v>
      </c>
      <c r="B149">
        <f>'rockfish release'!B148</f>
        <v>2001</v>
      </c>
      <c r="C149" t="str">
        <f>'rockfish release'!C148</f>
        <v>NORTHEAS</v>
      </c>
      <c r="D149">
        <f>'rockfish release'!D148</f>
        <v>1891</v>
      </c>
      <c r="E149">
        <f>'YE release'!E149</f>
        <v>104</v>
      </c>
      <c r="F149" s="30"/>
      <c r="G149" s="30"/>
      <c r="H149" s="13">
        <f t="shared" si="115"/>
        <v>0</v>
      </c>
      <c r="I149">
        <f t="shared" si="116"/>
        <v>0</v>
      </c>
      <c r="J149">
        <f t="shared" si="62"/>
        <v>0</v>
      </c>
      <c r="K149" s="6">
        <f t="shared" si="63"/>
        <v>0</v>
      </c>
      <c r="M149" s="2">
        <f>'rockfish release'!O148</f>
        <v>3392.9544174855628</v>
      </c>
      <c r="N149">
        <f>'rockfish release'!P148</f>
        <v>3930894.8883351549</v>
      </c>
      <c r="Q149" s="13">
        <f t="shared" si="117"/>
        <v>0</v>
      </c>
      <c r="R149" s="14">
        <f t="shared" si="118"/>
        <v>0</v>
      </c>
      <c r="S149">
        <f t="shared" si="64"/>
        <v>0</v>
      </c>
      <c r="T149" s="6">
        <f t="shared" si="65"/>
        <v>0</v>
      </c>
      <c r="V149" s="13">
        <f t="shared" si="119"/>
        <v>0</v>
      </c>
      <c r="W149">
        <f t="shared" si="119"/>
        <v>0</v>
      </c>
      <c r="X149">
        <f t="shared" si="66"/>
        <v>0</v>
      </c>
      <c r="Y149" s="6">
        <f t="shared" si="67"/>
        <v>0</v>
      </c>
    </row>
    <row r="150" spans="1:25" x14ac:dyDescent="0.3">
      <c r="A150" t="str">
        <f>'rockfish release'!A149</f>
        <v>SC</v>
      </c>
      <c r="B150">
        <f>'rockfish release'!B149</f>
        <v>2002</v>
      </c>
      <c r="C150" t="str">
        <f>'rockfish release'!C149</f>
        <v>NORTHEAS</v>
      </c>
      <c r="D150">
        <f>'rockfish release'!D149</f>
        <v>1913</v>
      </c>
      <c r="E150">
        <f>'YE release'!E150</f>
        <v>131</v>
      </c>
      <c r="F150" s="30"/>
      <c r="G150" s="30"/>
      <c r="H150" s="13">
        <f t="shared" si="115"/>
        <v>0</v>
      </c>
      <c r="I150">
        <f t="shared" si="116"/>
        <v>0</v>
      </c>
      <c r="J150">
        <f t="shared" ref="J150:J222" si="120">SQRT(I150)</f>
        <v>0</v>
      </c>
      <c r="K150" s="6">
        <f t="shared" ref="K150:K222" si="121">(1.96*J150)</f>
        <v>0</v>
      </c>
      <c r="M150" s="2">
        <f>'rockfish release'!O149</f>
        <v>3432.4282393706399</v>
      </c>
      <c r="N150">
        <f>'rockfish release'!P149</f>
        <v>4022891.4428667496</v>
      </c>
      <c r="Q150" s="13">
        <f t="shared" si="117"/>
        <v>0</v>
      </c>
      <c r="R150" s="14">
        <f t="shared" si="118"/>
        <v>0</v>
      </c>
      <c r="S150">
        <f t="shared" ref="S150:S222" si="122">SQRT(R150)</f>
        <v>0</v>
      </c>
      <c r="T150" s="6">
        <f t="shared" ref="T150:T222" si="123">(1.96*S150)</f>
        <v>0</v>
      </c>
      <c r="V150" s="13">
        <f t="shared" si="119"/>
        <v>0</v>
      </c>
      <c r="W150">
        <f t="shared" si="119"/>
        <v>0</v>
      </c>
      <c r="X150">
        <f t="shared" ref="X150:X222" si="124">SQRT(W150)</f>
        <v>0</v>
      </c>
      <c r="Y150" s="6">
        <f t="shared" ref="Y150:Y222" si="125">(1.96*X150)</f>
        <v>0</v>
      </c>
    </row>
    <row r="151" spans="1:25" x14ac:dyDescent="0.3">
      <c r="A151" t="str">
        <f>'rockfish release'!A150</f>
        <v>SC</v>
      </c>
      <c r="B151">
        <f>'rockfish release'!B150</f>
        <v>2003</v>
      </c>
      <c r="C151" t="str">
        <f>'rockfish release'!C150</f>
        <v>NORTHEAS</v>
      </c>
      <c r="D151">
        <f>'rockfish release'!D150</f>
        <v>3121</v>
      </c>
      <c r="E151">
        <f>'YE release'!E151</f>
        <v>95</v>
      </c>
      <c r="F151" s="30"/>
      <c r="G151" s="30"/>
      <c r="H151" s="13">
        <f t="shared" si="115"/>
        <v>0</v>
      </c>
      <c r="I151">
        <f t="shared" si="116"/>
        <v>0</v>
      </c>
      <c r="J151">
        <f t="shared" si="120"/>
        <v>0</v>
      </c>
      <c r="K151" s="6">
        <f t="shared" si="121"/>
        <v>0</v>
      </c>
      <c r="M151" s="2">
        <f>'rockfish release'!O150</f>
        <v>5599.8999137876472</v>
      </c>
      <c r="N151">
        <f>'rockfish release'!P150</f>
        <v>10707692.989785686</v>
      </c>
      <c r="Q151" s="13">
        <f t="shared" si="117"/>
        <v>0</v>
      </c>
      <c r="R151" s="14">
        <f t="shared" si="118"/>
        <v>0</v>
      </c>
      <c r="S151">
        <f t="shared" si="122"/>
        <v>0</v>
      </c>
      <c r="T151" s="6">
        <f t="shared" si="123"/>
        <v>0</v>
      </c>
      <c r="V151" s="13">
        <f t="shared" si="119"/>
        <v>0</v>
      </c>
      <c r="W151">
        <f t="shared" si="119"/>
        <v>0</v>
      </c>
      <c r="X151">
        <f t="shared" si="124"/>
        <v>0</v>
      </c>
      <c r="Y151" s="6">
        <f t="shared" si="125"/>
        <v>0</v>
      </c>
    </row>
    <row r="152" spans="1:25" x14ac:dyDescent="0.3">
      <c r="A152" t="str">
        <f>'rockfish release'!A151</f>
        <v>SC</v>
      </c>
      <c r="B152">
        <f>'rockfish release'!B151</f>
        <v>2004</v>
      </c>
      <c r="C152" t="str">
        <f>'rockfish release'!C151</f>
        <v>NORTHEAS</v>
      </c>
      <c r="D152">
        <f>'rockfish release'!D151</f>
        <v>1756</v>
      </c>
      <c r="E152">
        <f>'YE release'!E152</f>
        <v>158</v>
      </c>
      <c r="F152" s="30"/>
      <c r="G152" s="30"/>
      <c r="H152" s="13">
        <f t="shared" si="115"/>
        <v>0</v>
      </c>
      <c r="I152">
        <f t="shared" si="116"/>
        <v>0</v>
      </c>
      <c r="J152">
        <f t="shared" si="120"/>
        <v>0</v>
      </c>
      <c r="K152" s="6">
        <f t="shared" si="121"/>
        <v>0</v>
      </c>
      <c r="M152" s="2">
        <f>'rockfish release'!O151</f>
        <v>3150.7286922816747</v>
      </c>
      <c r="N152">
        <f>'rockfish release'!P151</f>
        <v>3389669.8185419007</v>
      </c>
      <c r="Q152" s="13">
        <f t="shared" si="117"/>
        <v>0</v>
      </c>
      <c r="R152" s="14">
        <f t="shared" si="118"/>
        <v>0</v>
      </c>
      <c r="S152">
        <f t="shared" si="122"/>
        <v>0</v>
      </c>
      <c r="T152" s="6">
        <f t="shared" si="123"/>
        <v>0</v>
      </c>
      <c r="V152" s="13">
        <f t="shared" si="119"/>
        <v>0</v>
      </c>
      <c r="W152">
        <f t="shared" si="119"/>
        <v>0</v>
      </c>
      <c r="X152">
        <f t="shared" si="124"/>
        <v>0</v>
      </c>
      <c r="Y152" s="6">
        <f t="shared" si="125"/>
        <v>0</v>
      </c>
    </row>
    <row r="153" spans="1:25" x14ac:dyDescent="0.3">
      <c r="A153" t="str">
        <f>'rockfish release'!A152</f>
        <v>SC</v>
      </c>
      <c r="B153">
        <f>'rockfish release'!B152</f>
        <v>2005</v>
      </c>
      <c r="C153" t="str">
        <f>'rockfish release'!C152</f>
        <v>NORTHEAS</v>
      </c>
      <c r="D153">
        <f>'rockfish release'!D152</f>
        <v>4080</v>
      </c>
      <c r="E153">
        <f>'YE release'!E153</f>
        <v>199</v>
      </c>
      <c r="F153" s="30"/>
      <c r="G153" s="30"/>
      <c r="H153" s="13">
        <f t="shared" si="115"/>
        <v>0</v>
      </c>
      <c r="I153">
        <f t="shared" si="116"/>
        <v>0</v>
      </c>
      <c r="J153">
        <f t="shared" si="120"/>
        <v>0</v>
      </c>
      <c r="K153" s="6">
        <f t="shared" si="121"/>
        <v>0</v>
      </c>
      <c r="M153" s="2">
        <f>'rockfish release'!O152</f>
        <v>7320.5996950508161</v>
      </c>
      <c r="N153">
        <f>'rockfish release'!P152</f>
        <v>18299056.559539404</v>
      </c>
      <c r="Q153" s="13">
        <f t="shared" si="117"/>
        <v>0</v>
      </c>
      <c r="R153" s="14">
        <f t="shared" si="118"/>
        <v>0</v>
      </c>
      <c r="S153">
        <f t="shared" si="122"/>
        <v>0</v>
      </c>
      <c r="T153" s="6">
        <f t="shared" si="123"/>
        <v>0</v>
      </c>
      <c r="V153" s="13">
        <f t="shared" si="119"/>
        <v>0</v>
      </c>
      <c r="W153">
        <f t="shared" si="119"/>
        <v>0</v>
      </c>
      <c r="X153">
        <f t="shared" si="124"/>
        <v>0</v>
      </c>
      <c r="Y153" s="6">
        <f t="shared" si="125"/>
        <v>0</v>
      </c>
    </row>
    <row r="154" spans="1:25" x14ac:dyDescent="0.3">
      <c r="A154" t="str">
        <f>'rockfish release'!A153</f>
        <v>SC</v>
      </c>
      <c r="B154">
        <f>'rockfish release'!B153</f>
        <v>2006</v>
      </c>
      <c r="C154" t="str">
        <f>'rockfish release'!C153</f>
        <v>NORTHEAS</v>
      </c>
      <c r="D154">
        <f>'rockfish release'!D153</f>
        <v>1667</v>
      </c>
      <c r="E154">
        <f>'YE release'!E154</f>
        <v>62</v>
      </c>
      <c r="F154" s="30"/>
      <c r="G154" s="31"/>
      <c r="H154" s="13">
        <f t="shared" si="115"/>
        <v>0</v>
      </c>
      <c r="I154">
        <f t="shared" si="116"/>
        <v>0</v>
      </c>
      <c r="J154">
        <f t="shared" si="120"/>
        <v>0</v>
      </c>
      <c r="K154" s="6">
        <f t="shared" si="121"/>
        <v>0</v>
      </c>
      <c r="M154" s="2">
        <f>'rockfish release'!O153</f>
        <v>2991.0391401102233</v>
      </c>
      <c r="N154">
        <f>'rockfish release'!P153</f>
        <v>3054777.4283738164</v>
      </c>
      <c r="Q154" s="13">
        <f t="shared" si="117"/>
        <v>0</v>
      </c>
      <c r="R154" s="14">
        <f t="shared" si="118"/>
        <v>0</v>
      </c>
      <c r="S154">
        <f t="shared" si="122"/>
        <v>0</v>
      </c>
      <c r="T154" s="6">
        <f t="shared" si="123"/>
        <v>0</v>
      </c>
      <c r="V154" s="13">
        <f t="shared" si="119"/>
        <v>0</v>
      </c>
      <c r="W154">
        <f t="shared" si="119"/>
        <v>0</v>
      </c>
      <c r="X154">
        <f t="shared" si="124"/>
        <v>0</v>
      </c>
      <c r="Y154" s="6">
        <f t="shared" si="125"/>
        <v>0</v>
      </c>
    </row>
    <row r="155" spans="1:25" x14ac:dyDescent="0.3">
      <c r="A155" t="str">
        <f>'rockfish release'!A154</f>
        <v>SC</v>
      </c>
      <c r="B155">
        <f>'rockfish release'!B154</f>
        <v>2007</v>
      </c>
      <c r="C155" t="str">
        <f>'rockfish release'!C154</f>
        <v>NORTHEAS</v>
      </c>
      <c r="D155">
        <f>'rockfish release'!D154</f>
        <v>1731</v>
      </c>
      <c r="E155">
        <f>'YE release'!E155</f>
        <v>179</v>
      </c>
      <c r="F155" s="30"/>
      <c r="G155" s="31"/>
      <c r="H155" s="13">
        <f t="shared" si="115"/>
        <v>0</v>
      </c>
      <c r="I155">
        <f t="shared" si="116"/>
        <v>0</v>
      </c>
      <c r="J155">
        <f t="shared" si="120"/>
        <v>0</v>
      </c>
      <c r="K155" s="6">
        <f t="shared" si="121"/>
        <v>0</v>
      </c>
      <c r="M155" s="2">
        <f>'rockfish release'!O154</f>
        <v>3105.8720765031776</v>
      </c>
      <c r="N155">
        <f>'rockfish release'!P154</f>
        <v>3293840.0742381569</v>
      </c>
      <c r="Q155" s="13">
        <f t="shared" si="117"/>
        <v>0</v>
      </c>
      <c r="R155" s="14">
        <f t="shared" si="118"/>
        <v>0</v>
      </c>
      <c r="S155">
        <f t="shared" si="122"/>
        <v>0</v>
      </c>
      <c r="T155" s="6">
        <f t="shared" si="123"/>
        <v>0</v>
      </c>
      <c r="V155" s="13">
        <f t="shared" si="119"/>
        <v>0</v>
      </c>
      <c r="W155">
        <f t="shared" si="119"/>
        <v>0</v>
      </c>
      <c r="X155">
        <f t="shared" si="124"/>
        <v>0</v>
      </c>
      <c r="Y155" s="6">
        <f t="shared" si="125"/>
        <v>0</v>
      </c>
    </row>
    <row r="156" spans="1:25" x14ac:dyDescent="0.3">
      <c r="A156" t="str">
        <f>'rockfish release'!A155</f>
        <v>SC</v>
      </c>
      <c r="B156">
        <f>'rockfish release'!B155</f>
        <v>2008</v>
      </c>
      <c r="C156" t="str">
        <f>'rockfish release'!C155</f>
        <v>NORTHEAS</v>
      </c>
      <c r="D156">
        <f>'rockfish release'!D155</f>
        <v>1565</v>
      </c>
      <c r="E156">
        <f>'YE release'!E156</f>
        <v>117</v>
      </c>
      <c r="F156" s="30"/>
      <c r="G156" s="31"/>
      <c r="H156" s="13">
        <f t="shared" si="115"/>
        <v>0</v>
      </c>
      <c r="I156">
        <f t="shared" si="116"/>
        <v>0</v>
      </c>
      <c r="J156">
        <f t="shared" si="120"/>
        <v>0</v>
      </c>
      <c r="K156" s="6">
        <f t="shared" si="121"/>
        <v>0</v>
      </c>
      <c r="M156" s="2">
        <f>'rockfish release'!O155</f>
        <v>2808.0241477339532</v>
      </c>
      <c r="N156">
        <f>'rockfish release'!P155</f>
        <v>2692384.3474888206</v>
      </c>
      <c r="Q156" s="13">
        <f t="shared" si="117"/>
        <v>0</v>
      </c>
      <c r="R156" s="14">
        <f t="shared" si="118"/>
        <v>0</v>
      </c>
      <c r="S156">
        <f t="shared" si="122"/>
        <v>0</v>
      </c>
      <c r="T156" s="6">
        <f t="shared" si="123"/>
        <v>0</v>
      </c>
      <c r="V156" s="13">
        <f t="shared" si="119"/>
        <v>0</v>
      </c>
      <c r="W156">
        <f t="shared" si="119"/>
        <v>0</v>
      </c>
      <c r="X156">
        <f t="shared" si="124"/>
        <v>0</v>
      </c>
      <c r="Y156" s="6">
        <f t="shared" si="125"/>
        <v>0</v>
      </c>
    </row>
    <row r="157" spans="1:25" x14ac:dyDescent="0.3">
      <c r="A157" t="str">
        <f>'rockfish release'!A156</f>
        <v>SC</v>
      </c>
      <c r="B157">
        <f>'rockfish release'!B156</f>
        <v>2009</v>
      </c>
      <c r="C157" t="str">
        <f>'rockfish release'!C156</f>
        <v>NORTHEAS</v>
      </c>
      <c r="D157">
        <f>'rockfish release'!D156</f>
        <v>1317</v>
      </c>
      <c r="E157">
        <f>'YE release'!E157</f>
        <v>39</v>
      </c>
      <c r="F157" s="30"/>
      <c r="G157" s="31"/>
      <c r="H157" s="13">
        <f t="shared" si="115"/>
        <v>0</v>
      </c>
      <c r="I157">
        <f t="shared" si="116"/>
        <v>0</v>
      </c>
      <c r="J157">
        <f t="shared" si="120"/>
        <v>0</v>
      </c>
      <c r="K157" s="6">
        <f t="shared" si="121"/>
        <v>0</v>
      </c>
      <c r="M157" s="2">
        <f>'rockfish release'!O156</f>
        <v>2363.0465192112561</v>
      </c>
      <c r="N157">
        <f>'rockfish release'!P156</f>
        <v>1906689.2729298193</v>
      </c>
      <c r="Q157" s="13">
        <f t="shared" si="117"/>
        <v>0</v>
      </c>
      <c r="R157" s="14">
        <f t="shared" si="118"/>
        <v>0</v>
      </c>
      <c r="S157">
        <f t="shared" si="122"/>
        <v>0</v>
      </c>
      <c r="T157" s="6">
        <f t="shared" si="123"/>
        <v>0</v>
      </c>
      <c r="V157" s="13">
        <f t="shared" si="119"/>
        <v>0</v>
      </c>
      <c r="W157">
        <f t="shared" si="119"/>
        <v>0</v>
      </c>
      <c r="X157">
        <f t="shared" si="124"/>
        <v>0</v>
      </c>
      <c r="Y157" s="6">
        <f t="shared" si="125"/>
        <v>0</v>
      </c>
    </row>
    <row r="158" spans="1:25" x14ac:dyDescent="0.3">
      <c r="A158" t="str">
        <f>'rockfish release'!A157</f>
        <v>SC</v>
      </c>
      <c r="B158">
        <f>'rockfish release'!B157</f>
        <v>2010</v>
      </c>
      <c r="C158" t="str">
        <f>'rockfish release'!C157</f>
        <v>NORTHEAS</v>
      </c>
      <c r="D158">
        <f>'rockfish release'!D157</f>
        <v>975</v>
      </c>
      <c r="E158">
        <f>'YE release'!E158</f>
        <v>108</v>
      </c>
      <c r="F158" s="30"/>
      <c r="G158" s="31"/>
      <c r="H158" s="13">
        <f t="shared" si="115"/>
        <v>0</v>
      </c>
      <c r="I158">
        <f t="shared" si="116"/>
        <v>0</v>
      </c>
      <c r="J158">
        <f t="shared" si="120"/>
        <v>0</v>
      </c>
      <c r="K158" s="6">
        <f t="shared" si="121"/>
        <v>0</v>
      </c>
      <c r="M158" s="2">
        <f>'rockfish release'!O157</f>
        <v>1749.4080153614086</v>
      </c>
      <c r="N158">
        <f>'rockfish release'!P157</f>
        <v>1045003.1623601587</v>
      </c>
      <c r="O158" s="29"/>
      <c r="P158" s="29"/>
      <c r="Q158" s="13">
        <f t="shared" si="117"/>
        <v>0</v>
      </c>
      <c r="R158" s="14">
        <f t="shared" si="118"/>
        <v>0</v>
      </c>
      <c r="S158">
        <f t="shared" si="122"/>
        <v>0</v>
      </c>
      <c r="T158" s="6">
        <f t="shared" si="123"/>
        <v>0</v>
      </c>
      <c r="V158" s="13">
        <f t="shared" si="119"/>
        <v>0</v>
      </c>
      <c r="W158">
        <f t="shared" si="119"/>
        <v>0</v>
      </c>
      <c r="X158">
        <f t="shared" si="124"/>
        <v>0</v>
      </c>
      <c r="Y158" s="6">
        <f t="shared" si="125"/>
        <v>0</v>
      </c>
    </row>
    <row r="159" spans="1:25" x14ac:dyDescent="0.3">
      <c r="A159" t="str">
        <f>'rockfish release'!A158</f>
        <v>SC</v>
      </c>
      <c r="B159">
        <f>'rockfish release'!B158</f>
        <v>2011</v>
      </c>
      <c r="C159" t="str">
        <f>'rockfish release'!C158</f>
        <v>NORTHEAS</v>
      </c>
      <c r="D159">
        <f>'rockfish release'!D158</f>
        <v>1219</v>
      </c>
      <c r="E159">
        <f>'YE release'!E159</f>
        <v>78</v>
      </c>
      <c r="F159" s="30"/>
      <c r="G159" s="31"/>
      <c r="H159" s="13">
        <f t="shared" si="115"/>
        <v>0</v>
      </c>
      <c r="I159">
        <f t="shared" si="116"/>
        <v>0</v>
      </c>
      <c r="J159">
        <f t="shared" si="120"/>
        <v>0</v>
      </c>
      <c r="K159" s="6">
        <f t="shared" si="121"/>
        <v>0</v>
      </c>
      <c r="M159" s="2">
        <f>'rockfish release'!O158</f>
        <v>2616.6798149500855</v>
      </c>
      <c r="N159">
        <f>'rockfish release'!P158</f>
        <v>2544045.9494767035</v>
      </c>
      <c r="Q159" s="13">
        <f t="shared" si="117"/>
        <v>0</v>
      </c>
      <c r="R159" s="14">
        <f t="shared" si="118"/>
        <v>0</v>
      </c>
      <c r="S159">
        <f t="shared" si="122"/>
        <v>0</v>
      </c>
      <c r="T159" s="6">
        <f t="shared" si="123"/>
        <v>0</v>
      </c>
      <c r="V159" s="13">
        <f t="shared" si="119"/>
        <v>0</v>
      </c>
      <c r="W159">
        <f t="shared" si="119"/>
        <v>0</v>
      </c>
      <c r="X159">
        <f t="shared" si="124"/>
        <v>0</v>
      </c>
      <c r="Y159" s="6">
        <f t="shared" si="125"/>
        <v>0</v>
      </c>
    </row>
    <row r="160" spans="1:25" x14ac:dyDescent="0.3">
      <c r="A160" t="str">
        <f>'rockfish release'!A159</f>
        <v>SC</v>
      </c>
      <c r="B160">
        <f>'rockfish release'!B159</f>
        <v>2012</v>
      </c>
      <c r="C160" t="str">
        <f>'rockfish release'!C159</f>
        <v>NORTHEAS</v>
      </c>
      <c r="D160">
        <f>'rockfish release'!D159</f>
        <v>898</v>
      </c>
      <c r="E160">
        <f>'YE release'!E160</f>
        <v>57</v>
      </c>
      <c r="F160" s="30"/>
      <c r="G160" s="31"/>
      <c r="H160" s="13">
        <f t="shared" si="115"/>
        <v>0</v>
      </c>
      <c r="I160">
        <f t="shared" si="116"/>
        <v>0</v>
      </c>
      <c r="J160">
        <f t="shared" si="120"/>
        <v>0</v>
      </c>
      <c r="K160" s="6">
        <f t="shared" si="121"/>
        <v>0</v>
      </c>
      <c r="M160" s="2">
        <f>'rockfish release'!O159</f>
        <v>4246.1969775924963</v>
      </c>
      <c r="N160">
        <f>'rockfish release'!P159</f>
        <v>24972801.19999427</v>
      </c>
      <c r="Q160" s="13">
        <f t="shared" si="117"/>
        <v>0</v>
      </c>
      <c r="R160" s="14">
        <f t="shared" si="118"/>
        <v>0</v>
      </c>
      <c r="S160">
        <f t="shared" si="122"/>
        <v>0</v>
      </c>
      <c r="T160" s="6">
        <f t="shared" si="123"/>
        <v>0</v>
      </c>
      <c r="V160" s="13">
        <f t="shared" si="119"/>
        <v>0</v>
      </c>
      <c r="W160">
        <f t="shared" si="119"/>
        <v>0</v>
      </c>
      <c r="X160">
        <f t="shared" si="124"/>
        <v>0</v>
      </c>
      <c r="Y160" s="6">
        <f t="shared" si="125"/>
        <v>0</v>
      </c>
    </row>
    <row r="161" spans="1:25" x14ac:dyDescent="0.3">
      <c r="A161" t="str">
        <f>'rockfish release'!A160</f>
        <v>SC</v>
      </c>
      <c r="B161">
        <f>'rockfish release'!B160</f>
        <v>2013</v>
      </c>
      <c r="C161" t="str">
        <f>'rockfish release'!C160</f>
        <v>NORTHEAS</v>
      </c>
      <c r="D161">
        <f>'rockfish release'!D160</f>
        <v>624</v>
      </c>
      <c r="E161">
        <f>'YE release'!E161</f>
        <v>15</v>
      </c>
      <c r="H161" s="13">
        <f t="shared" si="115"/>
        <v>0</v>
      </c>
      <c r="I161">
        <f t="shared" si="116"/>
        <v>0</v>
      </c>
      <c r="J161">
        <f t="shared" si="120"/>
        <v>0</v>
      </c>
      <c r="K161" s="6">
        <f t="shared" si="121"/>
        <v>0</v>
      </c>
      <c r="M161" s="2">
        <f>'rockfish release'!O160</f>
        <v>1016.9872340425534</v>
      </c>
      <c r="N161">
        <f>'rockfish release'!P160</f>
        <v>459340.41122659273</v>
      </c>
      <c r="Q161" s="13">
        <f t="shared" si="117"/>
        <v>0</v>
      </c>
      <c r="R161" s="14">
        <f t="shared" si="118"/>
        <v>0</v>
      </c>
      <c r="S161">
        <f t="shared" si="122"/>
        <v>0</v>
      </c>
      <c r="T161" s="6">
        <f t="shared" si="123"/>
        <v>0</v>
      </c>
      <c r="V161" s="13">
        <f t="shared" si="119"/>
        <v>0</v>
      </c>
      <c r="W161">
        <f t="shared" si="119"/>
        <v>0</v>
      </c>
      <c r="X161">
        <f t="shared" si="124"/>
        <v>0</v>
      </c>
      <c r="Y161" s="6">
        <f t="shared" si="125"/>
        <v>0</v>
      </c>
    </row>
    <row r="162" spans="1:25" x14ac:dyDescent="0.3">
      <c r="A162" t="str">
        <f>'rockfish release'!A161</f>
        <v>SC</v>
      </c>
      <c r="B162">
        <f>'rockfish release'!B161</f>
        <v>2014</v>
      </c>
      <c r="C162" t="str">
        <f>'rockfish release'!C161</f>
        <v>NORTHEAS</v>
      </c>
      <c r="D162">
        <f>'rockfish release'!D161</f>
        <v>958</v>
      </c>
      <c r="E162">
        <f>'YE release'!E162</f>
        <v>59</v>
      </c>
      <c r="H162" s="13">
        <f t="shared" si="115"/>
        <v>0</v>
      </c>
      <c r="I162">
        <f t="shared" si="116"/>
        <v>0</v>
      </c>
      <c r="J162">
        <f t="shared" si="120"/>
        <v>0</v>
      </c>
      <c r="K162" s="6">
        <f t="shared" si="121"/>
        <v>0</v>
      </c>
      <c r="M162" s="2">
        <f>'rockfish release'!O161</f>
        <v>1259.2714932126696</v>
      </c>
      <c r="N162">
        <f>'rockfish release'!P161</f>
        <v>1496236.1643266424</v>
      </c>
      <c r="Q162" s="13">
        <f t="shared" si="117"/>
        <v>0</v>
      </c>
      <c r="R162" s="14">
        <f t="shared" si="118"/>
        <v>0</v>
      </c>
      <c r="S162">
        <f t="shared" si="122"/>
        <v>0</v>
      </c>
      <c r="T162" s="6">
        <f t="shared" si="123"/>
        <v>0</v>
      </c>
      <c r="V162" s="13">
        <f t="shared" si="119"/>
        <v>0</v>
      </c>
      <c r="W162">
        <f t="shared" si="119"/>
        <v>0</v>
      </c>
      <c r="X162">
        <f t="shared" si="124"/>
        <v>0</v>
      </c>
      <c r="Y162" s="6">
        <f t="shared" si="125"/>
        <v>0</v>
      </c>
    </row>
    <row r="163" spans="1:25" x14ac:dyDescent="0.3">
      <c r="A163" t="str">
        <f>'rockfish release'!A162</f>
        <v>SC</v>
      </c>
      <c r="B163">
        <f>'rockfish release'!B162</f>
        <v>2015</v>
      </c>
      <c r="C163" t="str">
        <f>'rockfish release'!C162</f>
        <v>NORTHEAS</v>
      </c>
      <c r="D163">
        <f>'rockfish release'!D162</f>
        <v>836</v>
      </c>
      <c r="E163">
        <f>'YE release'!E163</f>
        <v>13</v>
      </c>
      <c r="H163" s="13">
        <f t="shared" si="115"/>
        <v>0</v>
      </c>
      <c r="I163">
        <f t="shared" si="116"/>
        <v>0</v>
      </c>
      <c r="J163">
        <f t="shared" si="120"/>
        <v>0</v>
      </c>
      <c r="K163" s="6">
        <f t="shared" si="121"/>
        <v>0</v>
      </c>
      <c r="M163" s="2">
        <f>'rockfish release'!O162</f>
        <v>1832.1167675329298</v>
      </c>
      <c r="N163">
        <f>'rockfish release'!P162</f>
        <v>3448525.2847583601</v>
      </c>
      <c r="Q163" s="13">
        <f t="shared" si="117"/>
        <v>0</v>
      </c>
      <c r="R163" s="14">
        <f t="shared" si="118"/>
        <v>0</v>
      </c>
      <c r="S163">
        <f t="shared" si="122"/>
        <v>0</v>
      </c>
      <c r="T163" s="6">
        <f t="shared" si="123"/>
        <v>0</v>
      </c>
      <c r="V163" s="13">
        <f t="shared" si="119"/>
        <v>0</v>
      </c>
      <c r="W163">
        <f t="shared" si="119"/>
        <v>0</v>
      </c>
      <c r="X163">
        <f t="shared" si="124"/>
        <v>0</v>
      </c>
      <c r="Y163" s="6">
        <f t="shared" si="125"/>
        <v>0</v>
      </c>
    </row>
    <row r="164" spans="1:25" x14ac:dyDescent="0.3">
      <c r="A164" t="str">
        <f>'rockfish release'!A163</f>
        <v>SC</v>
      </c>
      <c r="B164">
        <f>'rockfish release'!B163</f>
        <v>2016</v>
      </c>
      <c r="C164" t="str">
        <f>'rockfish release'!C163</f>
        <v>NORTHEAS</v>
      </c>
      <c r="D164">
        <f>'rockfish release'!D163</f>
        <v>943</v>
      </c>
      <c r="E164">
        <f>'YE release'!E164</f>
        <v>12</v>
      </c>
      <c r="H164" s="13">
        <f t="shared" si="115"/>
        <v>0</v>
      </c>
      <c r="I164">
        <f t="shared" si="116"/>
        <v>0</v>
      </c>
      <c r="J164">
        <f t="shared" si="120"/>
        <v>0</v>
      </c>
      <c r="K164" s="6">
        <f t="shared" si="121"/>
        <v>0</v>
      </c>
      <c r="M164" s="2">
        <f>'rockfish release'!O163</f>
        <v>1392.9730500951173</v>
      </c>
      <c r="N164">
        <f>'rockfish release'!P163</f>
        <v>2173555.2962333295</v>
      </c>
      <c r="Q164" s="13">
        <f t="shared" si="117"/>
        <v>0</v>
      </c>
      <c r="R164" s="14">
        <f t="shared" si="118"/>
        <v>0</v>
      </c>
      <c r="S164">
        <f t="shared" si="122"/>
        <v>0</v>
      </c>
      <c r="T164" s="6">
        <f t="shared" si="123"/>
        <v>0</v>
      </c>
      <c r="V164" s="13">
        <f t="shared" si="119"/>
        <v>0</v>
      </c>
      <c r="W164">
        <f t="shared" si="119"/>
        <v>0</v>
      </c>
      <c r="X164">
        <f t="shared" si="124"/>
        <v>0</v>
      </c>
      <c r="Y164" s="6">
        <f t="shared" si="125"/>
        <v>0</v>
      </c>
    </row>
    <row r="165" spans="1:25" x14ac:dyDescent="0.3">
      <c r="A165" t="str">
        <f>'rockfish release'!A164</f>
        <v>SC</v>
      </c>
      <c r="B165">
        <f>'rockfish release'!B164</f>
        <v>2017</v>
      </c>
      <c r="C165" t="str">
        <f>'rockfish release'!C164</f>
        <v>NORTHEAS</v>
      </c>
      <c r="D165">
        <f>'rockfish release'!D164</f>
        <v>461</v>
      </c>
      <c r="E165">
        <f>'YE release'!E165</f>
        <v>9</v>
      </c>
      <c r="H165" s="13">
        <f t="shared" si="115"/>
        <v>0</v>
      </c>
      <c r="I165">
        <f t="shared" si="116"/>
        <v>0</v>
      </c>
      <c r="J165">
        <f t="shared" si="120"/>
        <v>0</v>
      </c>
      <c r="K165" s="6">
        <f t="shared" si="121"/>
        <v>0</v>
      </c>
      <c r="M165" s="2">
        <f>'rockfish release'!O164</f>
        <v>617.31091122409066</v>
      </c>
      <c r="N165">
        <f>'rockfish release'!P164</f>
        <v>430226.76367217826</v>
      </c>
      <c r="Q165" s="13">
        <f t="shared" si="117"/>
        <v>0</v>
      </c>
      <c r="R165" s="14">
        <f t="shared" si="118"/>
        <v>0</v>
      </c>
      <c r="S165">
        <f t="shared" si="122"/>
        <v>0</v>
      </c>
      <c r="T165" s="6">
        <f t="shared" si="123"/>
        <v>0</v>
      </c>
      <c r="V165" s="13">
        <f t="shared" si="119"/>
        <v>0</v>
      </c>
      <c r="W165">
        <f t="shared" si="119"/>
        <v>0</v>
      </c>
      <c r="X165">
        <f t="shared" si="124"/>
        <v>0</v>
      </c>
      <c r="Y165" s="6">
        <f t="shared" si="125"/>
        <v>0</v>
      </c>
    </row>
    <row r="166" spans="1:25" x14ac:dyDescent="0.3">
      <c r="A166" t="str">
        <f>'rockfish release'!A165</f>
        <v>SC</v>
      </c>
      <c r="B166">
        <f>'rockfish release'!B165</f>
        <v>2018</v>
      </c>
      <c r="C166" t="str">
        <f>'rockfish release'!C165</f>
        <v>NORTHEAS</v>
      </c>
      <c r="D166">
        <f>'rockfish release'!D165</f>
        <v>461</v>
      </c>
      <c r="E166">
        <f>'YE release'!E166</f>
        <v>23</v>
      </c>
      <c r="H166" s="13">
        <f t="shared" si="115"/>
        <v>0</v>
      </c>
      <c r="I166">
        <f t="shared" si="116"/>
        <v>0</v>
      </c>
      <c r="J166">
        <f t="shared" si="120"/>
        <v>0</v>
      </c>
      <c r="K166" s="6">
        <f t="shared" si="121"/>
        <v>0</v>
      </c>
      <c r="M166" s="2">
        <f>'rockfish release'!O165</f>
        <v>653.12273504273503</v>
      </c>
      <c r="N166">
        <f>'rockfish release'!P165</f>
        <v>350972.71966497216</v>
      </c>
      <c r="Q166" s="13">
        <f t="shared" si="117"/>
        <v>0</v>
      </c>
      <c r="R166" s="14">
        <f t="shared" si="118"/>
        <v>0</v>
      </c>
      <c r="S166">
        <f t="shared" si="122"/>
        <v>0</v>
      </c>
      <c r="T166" s="6">
        <f t="shared" si="123"/>
        <v>0</v>
      </c>
      <c r="V166" s="13">
        <f t="shared" si="119"/>
        <v>0</v>
      </c>
      <c r="W166">
        <f t="shared" si="119"/>
        <v>0</v>
      </c>
      <c r="X166">
        <f t="shared" si="124"/>
        <v>0</v>
      </c>
      <c r="Y166" s="6">
        <f t="shared" si="125"/>
        <v>0</v>
      </c>
    </row>
    <row r="167" spans="1:25" x14ac:dyDescent="0.3">
      <c r="A167" t="str">
        <f>'rockfish release'!A166</f>
        <v>SC</v>
      </c>
      <c r="B167">
        <f>'rockfish release'!B166</f>
        <v>2019</v>
      </c>
      <c r="C167" t="str">
        <f>'rockfish release'!C166</f>
        <v>NORTHEAS</v>
      </c>
      <c r="D167">
        <f>'rockfish release'!D166</f>
        <v>1483</v>
      </c>
      <c r="E167">
        <f>'YE release'!E167</f>
        <v>16</v>
      </c>
      <c r="H167" s="13">
        <f t="shared" ref="H167:H169" si="126">E167*F167</f>
        <v>0</v>
      </c>
      <c r="I167">
        <f t="shared" ref="I167:I169" si="127">(E167^2)*G167</f>
        <v>0</v>
      </c>
      <c r="J167">
        <f t="shared" ref="J167:J169" si="128">SQRT(I167)</f>
        <v>0</v>
      </c>
      <c r="K167" s="6">
        <f t="shared" ref="K167:K169" si="129">(1.96*J167)</f>
        <v>0</v>
      </c>
      <c r="M167" s="2">
        <f>'rockfish release'!O166</f>
        <v>3667.0983074426158</v>
      </c>
      <c r="N167">
        <f>'rockfish release'!P166</f>
        <v>6276046.853790774</v>
      </c>
      <c r="Q167" s="13">
        <f t="shared" ref="Q167:Q169" si="130">M167*O167</f>
        <v>0</v>
      </c>
      <c r="R167" s="14">
        <f t="shared" ref="R167:R169" si="131">(M167^2)*P167+(O167^2)*N167-(P167*N167)</f>
        <v>0</v>
      </c>
      <c r="S167">
        <f t="shared" ref="S167:S169" si="132">SQRT(R167)</f>
        <v>0</v>
      </c>
      <c r="T167" s="6">
        <f t="shared" ref="T167:T169" si="133">(1.96*S167)</f>
        <v>0</v>
      </c>
      <c r="V167" s="13">
        <f t="shared" ref="V167:V169" si="134">Q167+H167</f>
        <v>0</v>
      </c>
      <c r="W167">
        <f t="shared" ref="W167:W169" si="135">R167+I167</f>
        <v>0</v>
      </c>
      <c r="X167">
        <f t="shared" ref="X167:X169" si="136">SQRT(W167)</f>
        <v>0</v>
      </c>
      <c r="Y167" s="6">
        <f t="shared" ref="Y167:Y169" si="137">(1.96*X167)</f>
        <v>0</v>
      </c>
    </row>
    <row r="168" spans="1:25" x14ac:dyDescent="0.3">
      <c r="A168" t="str">
        <f>'rockfish release'!A167</f>
        <v>SC</v>
      </c>
      <c r="B168">
        <f>'rockfish release'!B167</f>
        <v>2020</v>
      </c>
      <c r="C168" t="str">
        <f>'rockfish release'!C167</f>
        <v>NORTHEAS</v>
      </c>
      <c r="D168">
        <f>'rockfish release'!D167</f>
        <v>222</v>
      </c>
      <c r="E168">
        <f>'YE release'!E168</f>
        <v>4</v>
      </c>
      <c r="H168" s="13">
        <f t="shared" si="126"/>
        <v>0</v>
      </c>
      <c r="I168">
        <f t="shared" si="127"/>
        <v>0</v>
      </c>
      <c r="J168">
        <f t="shared" si="128"/>
        <v>0</v>
      </c>
      <c r="K168" s="6">
        <f t="shared" si="129"/>
        <v>0</v>
      </c>
      <c r="M168" s="2">
        <f>'rockfish release'!O167</f>
        <v>693.17377049180323</v>
      </c>
      <c r="N168">
        <f>'rockfish release'!P167</f>
        <v>242030.15754003703</v>
      </c>
      <c r="Q168" s="13">
        <f t="shared" si="130"/>
        <v>0</v>
      </c>
      <c r="R168" s="14">
        <f t="shared" si="131"/>
        <v>0</v>
      </c>
      <c r="S168">
        <f t="shared" si="132"/>
        <v>0</v>
      </c>
      <c r="T168" s="6">
        <f t="shared" si="133"/>
        <v>0</v>
      </c>
      <c r="V168" s="13">
        <f t="shared" si="134"/>
        <v>0</v>
      </c>
      <c r="W168">
        <f t="shared" si="135"/>
        <v>0</v>
      </c>
      <c r="X168">
        <f t="shared" si="136"/>
        <v>0</v>
      </c>
      <c r="Y168" s="6">
        <f t="shared" si="137"/>
        <v>0</v>
      </c>
    </row>
    <row r="169" spans="1:25" x14ac:dyDescent="0.3">
      <c r="A169" t="str">
        <f>'rockfish release'!A168</f>
        <v>SC</v>
      </c>
      <c r="B169">
        <f>'rockfish release'!B168</f>
        <v>2021</v>
      </c>
      <c r="C169" t="str">
        <f>'rockfish release'!C168</f>
        <v>NORTHEAS</v>
      </c>
      <c r="D169">
        <f>'rockfish release'!D168</f>
        <v>921</v>
      </c>
      <c r="E169">
        <f>'YE release'!E169</f>
        <v>16</v>
      </c>
      <c r="H169" s="13">
        <f t="shared" si="126"/>
        <v>0</v>
      </c>
      <c r="I169">
        <f t="shared" si="127"/>
        <v>0</v>
      </c>
      <c r="J169">
        <f t="shared" si="128"/>
        <v>0</v>
      </c>
      <c r="K169" s="6">
        <f t="shared" si="129"/>
        <v>0</v>
      </c>
      <c r="M169" s="2">
        <f>'rockfish release'!O168</f>
        <v>1068.2979797979797</v>
      </c>
      <c r="N169">
        <f>'rockfish release'!P168</f>
        <v>815518.77306804166</v>
      </c>
      <c r="Q169" s="13">
        <f t="shared" si="130"/>
        <v>0</v>
      </c>
      <c r="R169" s="14">
        <f t="shared" si="131"/>
        <v>0</v>
      </c>
      <c r="S169">
        <f t="shared" si="132"/>
        <v>0</v>
      </c>
      <c r="T169" s="6">
        <f t="shared" si="133"/>
        <v>0</v>
      </c>
      <c r="V169" s="13">
        <f t="shared" si="134"/>
        <v>0</v>
      </c>
      <c r="W169">
        <f t="shared" si="135"/>
        <v>0</v>
      </c>
      <c r="X169">
        <f t="shared" si="136"/>
        <v>0</v>
      </c>
      <c r="Y169" s="6">
        <f t="shared" si="137"/>
        <v>0</v>
      </c>
    </row>
    <row r="170" spans="1:25" s="57" customFormat="1" x14ac:dyDescent="0.3">
      <c r="A170" s="57" t="s">
        <v>147</v>
      </c>
      <c r="B170" s="57">
        <v>2022</v>
      </c>
      <c r="C170" s="57" t="s">
        <v>35</v>
      </c>
      <c r="D170" s="57">
        <v>592</v>
      </c>
      <c r="H170" s="56"/>
      <c r="K170" s="54"/>
      <c r="M170" s="66"/>
      <c r="Q170" s="56"/>
      <c r="R170" s="55"/>
      <c r="T170" s="54"/>
      <c r="V170" s="56"/>
      <c r="Y170" s="54"/>
    </row>
    <row r="171" spans="1:25" x14ac:dyDescent="0.3">
      <c r="A171" t="str">
        <f>'rockfish release'!A170</f>
        <v>SC</v>
      </c>
      <c r="B171">
        <f>'rockfish release'!B170</f>
        <v>1999</v>
      </c>
      <c r="C171" t="str">
        <f>'rockfish release'!C170</f>
        <v>PWSI</v>
      </c>
      <c r="D171">
        <f>'rockfish release'!D170</f>
        <v>1069</v>
      </c>
      <c r="E171">
        <f>'YE release'!E171</f>
        <v>143</v>
      </c>
      <c r="H171" s="13">
        <f t="shared" ref="H171:H190" si="138">E171*F171</f>
        <v>0</v>
      </c>
      <c r="I171">
        <f t="shared" ref="I171:I190" si="139">(E171^2)*G171</f>
        <v>0</v>
      </c>
      <c r="J171">
        <f t="shared" si="120"/>
        <v>0</v>
      </c>
      <c r="K171" s="6">
        <f t="shared" si="121"/>
        <v>0</v>
      </c>
      <c r="M171" s="2">
        <f>'rockfish release'!O170</f>
        <v>4538.3196652012866</v>
      </c>
      <c r="N171">
        <f>'rockfish release'!P170</f>
        <v>4601365.1222449662</v>
      </c>
      <c r="Q171" s="13">
        <f t="shared" ref="Q171:Q190" si="140">M171*O171</f>
        <v>0</v>
      </c>
      <c r="R171" s="14">
        <f t="shared" ref="R171:R190" si="141">(M171^2)*P171+(O171^2)*N171-(P171*N171)</f>
        <v>0</v>
      </c>
      <c r="S171">
        <f t="shared" si="122"/>
        <v>0</v>
      </c>
      <c r="T171" s="6">
        <f t="shared" si="123"/>
        <v>0</v>
      </c>
      <c r="V171" s="13">
        <f t="shared" ref="V171:W190" si="142">Q171+H171</f>
        <v>0</v>
      </c>
      <c r="W171">
        <f t="shared" si="142"/>
        <v>0</v>
      </c>
      <c r="X171">
        <f t="shared" si="124"/>
        <v>0</v>
      </c>
      <c r="Y171" s="6">
        <f t="shared" si="125"/>
        <v>0</v>
      </c>
    </row>
    <row r="172" spans="1:25" x14ac:dyDescent="0.3">
      <c r="A172" t="str">
        <f>'rockfish release'!A171</f>
        <v>SC</v>
      </c>
      <c r="B172">
        <f>'rockfish release'!B171</f>
        <v>2000</v>
      </c>
      <c r="C172" t="str">
        <f>'rockfish release'!C171</f>
        <v>PWSI</v>
      </c>
      <c r="D172">
        <f>'rockfish release'!D171</f>
        <v>913</v>
      </c>
      <c r="E172">
        <f>'YE release'!E172</f>
        <v>126</v>
      </c>
      <c r="H172" s="13">
        <f t="shared" si="138"/>
        <v>0</v>
      </c>
      <c r="I172">
        <f t="shared" si="139"/>
        <v>0</v>
      </c>
      <c r="J172">
        <f t="shared" si="120"/>
        <v>0</v>
      </c>
      <c r="K172" s="6">
        <f t="shared" si="121"/>
        <v>0</v>
      </c>
      <c r="M172" s="2">
        <f>'rockfish release'!O171</f>
        <v>3876.0391527865058</v>
      </c>
      <c r="N172">
        <f>'rockfish release'!P171</f>
        <v>3356393.2647199319</v>
      </c>
      <c r="Q172" s="13">
        <f t="shared" si="140"/>
        <v>0</v>
      </c>
      <c r="R172" s="14">
        <f t="shared" si="141"/>
        <v>0</v>
      </c>
      <c r="S172">
        <f t="shared" si="122"/>
        <v>0</v>
      </c>
      <c r="T172" s="6">
        <f t="shared" si="123"/>
        <v>0</v>
      </c>
      <c r="V172" s="13">
        <f t="shared" si="142"/>
        <v>0</v>
      </c>
      <c r="W172">
        <f t="shared" si="142"/>
        <v>0</v>
      </c>
      <c r="X172">
        <f t="shared" si="124"/>
        <v>0</v>
      </c>
      <c r="Y172" s="6">
        <f t="shared" si="125"/>
        <v>0</v>
      </c>
    </row>
    <row r="173" spans="1:25" x14ac:dyDescent="0.3">
      <c r="A173" t="str">
        <f>'rockfish release'!A172</f>
        <v>SC</v>
      </c>
      <c r="B173">
        <f>'rockfish release'!B172</f>
        <v>2001</v>
      </c>
      <c r="C173" t="str">
        <f>'rockfish release'!C172</f>
        <v>PWSI</v>
      </c>
      <c r="D173">
        <f>'rockfish release'!D172</f>
        <v>1120</v>
      </c>
      <c r="E173">
        <f>'YE release'!E173</f>
        <v>231</v>
      </c>
      <c r="H173" s="13">
        <f t="shared" si="138"/>
        <v>0</v>
      </c>
      <c r="I173">
        <f t="shared" si="139"/>
        <v>0</v>
      </c>
      <c r="J173">
        <f t="shared" si="120"/>
        <v>0</v>
      </c>
      <c r="K173" s="6">
        <f t="shared" si="121"/>
        <v>0</v>
      </c>
      <c r="M173" s="2">
        <f>'rockfish release'!O172</f>
        <v>4754.8344481061185</v>
      </c>
      <c r="N173">
        <f>'rockfish release'!P172</f>
        <v>5050883.2637306359</v>
      </c>
      <c r="Q173" s="13">
        <f t="shared" si="140"/>
        <v>0</v>
      </c>
      <c r="R173" s="14">
        <f t="shared" si="141"/>
        <v>0</v>
      </c>
      <c r="S173">
        <f t="shared" si="122"/>
        <v>0</v>
      </c>
      <c r="T173" s="6">
        <f t="shared" si="123"/>
        <v>0</v>
      </c>
      <c r="V173" s="13">
        <f t="shared" si="142"/>
        <v>0</v>
      </c>
      <c r="W173">
        <f t="shared" si="142"/>
        <v>0</v>
      </c>
      <c r="X173">
        <f t="shared" si="124"/>
        <v>0</v>
      </c>
      <c r="Y173" s="6">
        <f t="shared" si="125"/>
        <v>0</v>
      </c>
    </row>
    <row r="174" spans="1:25" x14ac:dyDescent="0.3">
      <c r="A174" t="str">
        <f>'rockfish release'!A173</f>
        <v>SC</v>
      </c>
      <c r="B174">
        <f>'rockfish release'!B173</f>
        <v>2002</v>
      </c>
      <c r="C174" t="str">
        <f>'rockfish release'!C173</f>
        <v>PWSI</v>
      </c>
      <c r="D174">
        <f>'rockfish release'!D173</f>
        <v>1080</v>
      </c>
      <c r="E174">
        <f>'YE release'!E174</f>
        <v>158</v>
      </c>
      <c r="H174" s="13">
        <f t="shared" si="138"/>
        <v>0</v>
      </c>
      <c r="I174">
        <f t="shared" si="139"/>
        <v>0</v>
      </c>
      <c r="J174">
        <f t="shared" si="120"/>
        <v>0</v>
      </c>
      <c r="K174" s="6">
        <f t="shared" si="121"/>
        <v>0</v>
      </c>
      <c r="M174" s="2">
        <f>'rockfish release'!O173</f>
        <v>4585.018932102329</v>
      </c>
      <c r="N174">
        <f>'rockfish release'!P173</f>
        <v>4696548.3408923903</v>
      </c>
      <c r="Q174" s="13">
        <f t="shared" si="140"/>
        <v>0</v>
      </c>
      <c r="R174" s="14">
        <f t="shared" si="141"/>
        <v>0</v>
      </c>
      <c r="S174">
        <f t="shared" si="122"/>
        <v>0</v>
      </c>
      <c r="T174" s="6">
        <f t="shared" si="123"/>
        <v>0</v>
      </c>
      <c r="V174" s="13">
        <f t="shared" si="142"/>
        <v>0</v>
      </c>
      <c r="W174">
        <f t="shared" si="142"/>
        <v>0</v>
      </c>
      <c r="X174">
        <f t="shared" si="124"/>
        <v>0</v>
      </c>
      <c r="Y174" s="6">
        <f t="shared" si="125"/>
        <v>0</v>
      </c>
    </row>
    <row r="175" spans="1:25" x14ac:dyDescent="0.3">
      <c r="A175" t="str">
        <f>'rockfish release'!A174</f>
        <v>SC</v>
      </c>
      <c r="B175">
        <f>'rockfish release'!B174</f>
        <v>2003</v>
      </c>
      <c r="C175" t="str">
        <f>'rockfish release'!C174</f>
        <v>PWSI</v>
      </c>
      <c r="D175">
        <f>'rockfish release'!D174</f>
        <v>1926</v>
      </c>
      <c r="E175">
        <f>'YE release'!E175</f>
        <v>316</v>
      </c>
      <c r="H175" s="13">
        <f t="shared" si="138"/>
        <v>0</v>
      </c>
      <c r="I175">
        <f t="shared" si="139"/>
        <v>0</v>
      </c>
      <c r="J175">
        <f t="shared" si="120"/>
        <v>0</v>
      </c>
      <c r="K175" s="6">
        <f t="shared" si="121"/>
        <v>0</v>
      </c>
      <c r="M175" s="2">
        <f>'rockfish release'!O174</f>
        <v>8176.6170955824855</v>
      </c>
      <c r="N175">
        <f>'rockfish release'!P174</f>
        <v>14936328.320799159</v>
      </c>
      <c r="Q175" s="13">
        <f t="shared" si="140"/>
        <v>0</v>
      </c>
      <c r="R175" s="14">
        <f t="shared" si="141"/>
        <v>0</v>
      </c>
      <c r="S175">
        <f t="shared" si="122"/>
        <v>0</v>
      </c>
      <c r="T175" s="6">
        <f t="shared" si="123"/>
        <v>0</v>
      </c>
      <c r="V175" s="13">
        <f t="shared" si="142"/>
        <v>0</v>
      </c>
      <c r="W175">
        <f t="shared" si="142"/>
        <v>0</v>
      </c>
      <c r="X175">
        <f t="shared" si="124"/>
        <v>0</v>
      </c>
      <c r="Y175" s="6">
        <f t="shared" si="125"/>
        <v>0</v>
      </c>
    </row>
    <row r="176" spans="1:25" x14ac:dyDescent="0.3">
      <c r="A176" t="str">
        <f>'rockfish release'!A175</f>
        <v>SC</v>
      </c>
      <c r="B176">
        <f>'rockfish release'!B175</f>
        <v>2004</v>
      </c>
      <c r="C176" t="str">
        <f>'rockfish release'!C175</f>
        <v>PWSI</v>
      </c>
      <c r="D176">
        <f>'rockfish release'!D175</f>
        <v>1703</v>
      </c>
      <c r="E176">
        <f>'YE release'!E176</f>
        <v>269</v>
      </c>
      <c r="H176" s="13">
        <f t="shared" si="138"/>
        <v>0</v>
      </c>
      <c r="I176">
        <f t="shared" si="139"/>
        <v>0</v>
      </c>
      <c r="J176">
        <f t="shared" si="120"/>
        <v>0</v>
      </c>
      <c r="K176" s="6">
        <f t="shared" si="121"/>
        <v>0</v>
      </c>
      <c r="M176" s="2">
        <f>'rockfish release'!O175</f>
        <v>7229.8955938613581</v>
      </c>
      <c r="N176">
        <f>'rockfish release'!P175</f>
        <v>11677787.866247579</v>
      </c>
      <c r="Q176" s="13">
        <f t="shared" si="140"/>
        <v>0</v>
      </c>
      <c r="R176" s="14">
        <f t="shared" si="141"/>
        <v>0</v>
      </c>
      <c r="S176">
        <f t="shared" si="122"/>
        <v>0</v>
      </c>
      <c r="T176" s="6">
        <f t="shared" si="123"/>
        <v>0</v>
      </c>
      <c r="V176" s="13">
        <f t="shared" si="142"/>
        <v>0</v>
      </c>
      <c r="W176">
        <f t="shared" si="142"/>
        <v>0</v>
      </c>
      <c r="X176">
        <f t="shared" si="124"/>
        <v>0</v>
      </c>
      <c r="Y176" s="6">
        <f t="shared" si="125"/>
        <v>0</v>
      </c>
    </row>
    <row r="177" spans="1:25" x14ac:dyDescent="0.3">
      <c r="A177" t="str">
        <f>'rockfish release'!A176</f>
        <v>SC</v>
      </c>
      <c r="B177">
        <f>'rockfish release'!B176</f>
        <v>2005</v>
      </c>
      <c r="C177" t="str">
        <f>'rockfish release'!C176</f>
        <v>PWSI</v>
      </c>
      <c r="D177">
        <f>'rockfish release'!D176</f>
        <v>2399</v>
      </c>
      <c r="E177">
        <f>'YE release'!E177</f>
        <v>331</v>
      </c>
      <c r="H177" s="13">
        <f t="shared" si="138"/>
        <v>0</v>
      </c>
      <c r="I177">
        <f t="shared" si="139"/>
        <v>0</v>
      </c>
      <c r="J177">
        <f t="shared" si="120"/>
        <v>0</v>
      </c>
      <c r="K177" s="6">
        <f t="shared" si="121"/>
        <v>0</v>
      </c>
      <c r="M177" s="2">
        <f>'rockfish release'!O176</f>
        <v>10184.685572327302</v>
      </c>
      <c r="N177">
        <f>'rockfish release'!P176</f>
        <v>23173507.980154511</v>
      </c>
      <c r="Q177" s="13">
        <f t="shared" si="140"/>
        <v>0</v>
      </c>
      <c r="R177" s="14">
        <f t="shared" si="141"/>
        <v>0</v>
      </c>
      <c r="S177">
        <f t="shared" si="122"/>
        <v>0</v>
      </c>
      <c r="T177" s="6">
        <f t="shared" si="123"/>
        <v>0</v>
      </c>
      <c r="V177" s="13">
        <f t="shared" si="142"/>
        <v>0</v>
      </c>
      <c r="W177">
        <f t="shared" si="142"/>
        <v>0</v>
      </c>
      <c r="X177">
        <f t="shared" si="124"/>
        <v>0</v>
      </c>
      <c r="Y177" s="6">
        <f t="shared" si="125"/>
        <v>0</v>
      </c>
    </row>
    <row r="178" spans="1:25" x14ac:dyDescent="0.3">
      <c r="A178" t="str">
        <f>'rockfish release'!A177</f>
        <v>SC</v>
      </c>
      <c r="B178">
        <f>'rockfish release'!B177</f>
        <v>2006</v>
      </c>
      <c r="C178" t="str">
        <f>'rockfish release'!C177</f>
        <v>PWSI</v>
      </c>
      <c r="D178">
        <f>'rockfish release'!D177</f>
        <v>974</v>
      </c>
      <c r="E178">
        <f>'YE release'!E178</f>
        <v>243</v>
      </c>
      <c r="H178" s="13">
        <f t="shared" si="138"/>
        <v>0</v>
      </c>
      <c r="I178">
        <f t="shared" si="139"/>
        <v>0</v>
      </c>
      <c r="J178">
        <f t="shared" si="120"/>
        <v>0</v>
      </c>
      <c r="K178" s="6">
        <f t="shared" si="121"/>
        <v>0</v>
      </c>
      <c r="M178" s="2">
        <f>'rockfish release'!O177</f>
        <v>4135.0078146922851</v>
      </c>
      <c r="N178">
        <f>'rockfish release'!P177</f>
        <v>3819875.4233920006</v>
      </c>
      <c r="Q178" s="13">
        <f t="shared" si="140"/>
        <v>0</v>
      </c>
      <c r="R178" s="14">
        <f t="shared" si="141"/>
        <v>0</v>
      </c>
      <c r="S178">
        <f t="shared" si="122"/>
        <v>0</v>
      </c>
      <c r="T178" s="6">
        <f t="shared" si="123"/>
        <v>0</v>
      </c>
      <c r="V178" s="13">
        <f t="shared" si="142"/>
        <v>0</v>
      </c>
      <c r="W178">
        <f t="shared" si="142"/>
        <v>0</v>
      </c>
      <c r="X178">
        <f t="shared" si="124"/>
        <v>0</v>
      </c>
      <c r="Y178" s="6">
        <f t="shared" si="125"/>
        <v>0</v>
      </c>
    </row>
    <row r="179" spans="1:25" x14ac:dyDescent="0.3">
      <c r="A179" t="str">
        <f>'rockfish release'!A178</f>
        <v>SC</v>
      </c>
      <c r="B179">
        <f>'rockfish release'!B178</f>
        <v>2007</v>
      </c>
      <c r="C179" t="str">
        <f>'rockfish release'!C178</f>
        <v>PWSI</v>
      </c>
      <c r="D179">
        <f>'rockfish release'!D178</f>
        <v>2121</v>
      </c>
      <c r="E179">
        <f>'YE release'!E179</f>
        <v>330</v>
      </c>
      <c r="H179" s="13">
        <f t="shared" si="138"/>
        <v>0</v>
      </c>
      <c r="I179">
        <f t="shared" si="139"/>
        <v>0</v>
      </c>
      <c r="J179">
        <f t="shared" si="120"/>
        <v>0</v>
      </c>
      <c r="K179" s="6">
        <f t="shared" si="121"/>
        <v>0</v>
      </c>
      <c r="M179" s="2">
        <f>'rockfish release'!O178</f>
        <v>9004.4677361009617</v>
      </c>
      <c r="N179">
        <f>'rockfish release'!P178</f>
        <v>18113927.404681485</v>
      </c>
      <c r="Q179" s="13">
        <f t="shared" si="140"/>
        <v>0</v>
      </c>
      <c r="R179" s="14">
        <f t="shared" si="141"/>
        <v>0</v>
      </c>
      <c r="S179">
        <f t="shared" si="122"/>
        <v>0</v>
      </c>
      <c r="T179" s="6">
        <f t="shared" si="123"/>
        <v>0</v>
      </c>
      <c r="V179" s="13">
        <f t="shared" si="142"/>
        <v>0</v>
      </c>
      <c r="W179">
        <f t="shared" si="142"/>
        <v>0</v>
      </c>
      <c r="X179">
        <f t="shared" si="124"/>
        <v>0</v>
      </c>
      <c r="Y179" s="6">
        <f t="shared" si="125"/>
        <v>0</v>
      </c>
    </row>
    <row r="180" spans="1:25" x14ac:dyDescent="0.3">
      <c r="A180" t="str">
        <f>'rockfish release'!A179</f>
        <v>SC</v>
      </c>
      <c r="B180">
        <f>'rockfish release'!B179</f>
        <v>2008</v>
      </c>
      <c r="C180" t="str">
        <f>'rockfish release'!C179</f>
        <v>PWSI</v>
      </c>
      <c r="D180">
        <f>'rockfish release'!D179</f>
        <v>1254</v>
      </c>
      <c r="E180">
        <f>'YE release'!E180</f>
        <v>275</v>
      </c>
      <c r="H180" s="13">
        <f t="shared" si="138"/>
        <v>0</v>
      </c>
      <c r="I180">
        <f t="shared" si="139"/>
        <v>0</v>
      </c>
      <c r="J180">
        <f t="shared" si="120"/>
        <v>0</v>
      </c>
      <c r="K180" s="6">
        <f t="shared" si="121"/>
        <v>0</v>
      </c>
      <c r="M180" s="2">
        <f>'rockfish release'!O179</f>
        <v>5323.7164267188155</v>
      </c>
      <c r="N180">
        <f>'rockfish release'!P179</f>
        <v>6331787.9036580389</v>
      </c>
      <c r="Q180" s="13">
        <f t="shared" si="140"/>
        <v>0</v>
      </c>
      <c r="R180" s="14">
        <f t="shared" si="141"/>
        <v>0</v>
      </c>
      <c r="S180">
        <f t="shared" si="122"/>
        <v>0</v>
      </c>
      <c r="T180" s="6">
        <f t="shared" si="123"/>
        <v>0</v>
      </c>
      <c r="V180" s="13">
        <f t="shared" si="142"/>
        <v>0</v>
      </c>
      <c r="W180">
        <f t="shared" si="142"/>
        <v>0</v>
      </c>
      <c r="X180">
        <f t="shared" si="124"/>
        <v>0</v>
      </c>
      <c r="Y180" s="6">
        <f t="shared" si="125"/>
        <v>0</v>
      </c>
    </row>
    <row r="181" spans="1:25" x14ac:dyDescent="0.3">
      <c r="A181" t="str">
        <f>'rockfish release'!A180</f>
        <v>SC</v>
      </c>
      <c r="B181">
        <f>'rockfish release'!B180</f>
        <v>2009</v>
      </c>
      <c r="C181" t="str">
        <f>'rockfish release'!C180</f>
        <v>PWSI</v>
      </c>
      <c r="D181">
        <f>'rockfish release'!D180</f>
        <v>721</v>
      </c>
      <c r="E181">
        <f>'YE release'!E181</f>
        <v>118</v>
      </c>
      <c r="H181" s="13">
        <f t="shared" si="138"/>
        <v>0</v>
      </c>
      <c r="I181">
        <f t="shared" si="139"/>
        <v>0</v>
      </c>
      <c r="J181">
        <f t="shared" si="120"/>
        <v>0</v>
      </c>
      <c r="K181" s="6">
        <f t="shared" si="121"/>
        <v>0</v>
      </c>
      <c r="M181" s="2">
        <f>'rockfish release'!O180</f>
        <v>3060.9246759683137</v>
      </c>
      <c r="N181">
        <f>'rockfish release'!P180</f>
        <v>2093157.052535872</v>
      </c>
      <c r="Q181" s="13">
        <f t="shared" si="140"/>
        <v>0</v>
      </c>
      <c r="R181" s="14">
        <f t="shared" si="141"/>
        <v>0</v>
      </c>
      <c r="S181">
        <f t="shared" si="122"/>
        <v>0</v>
      </c>
      <c r="T181" s="6">
        <f t="shared" si="123"/>
        <v>0</v>
      </c>
      <c r="V181" s="13">
        <f t="shared" si="142"/>
        <v>0</v>
      </c>
      <c r="W181">
        <f t="shared" si="142"/>
        <v>0</v>
      </c>
      <c r="X181">
        <f t="shared" si="124"/>
        <v>0</v>
      </c>
      <c r="Y181" s="6">
        <f t="shared" si="125"/>
        <v>0</v>
      </c>
    </row>
    <row r="182" spans="1:25" x14ac:dyDescent="0.3">
      <c r="A182" t="str">
        <f>'rockfish release'!A181</f>
        <v>SC</v>
      </c>
      <c r="B182">
        <f>'rockfish release'!B181</f>
        <v>2010</v>
      </c>
      <c r="C182" t="str">
        <f>'rockfish release'!C181</f>
        <v>PWSI</v>
      </c>
      <c r="D182">
        <f>'rockfish release'!D181</f>
        <v>749</v>
      </c>
      <c r="E182">
        <f>'YE release'!E182</f>
        <v>161</v>
      </c>
      <c r="H182" s="13">
        <f t="shared" si="138"/>
        <v>0</v>
      </c>
      <c r="I182">
        <f t="shared" si="139"/>
        <v>0</v>
      </c>
      <c r="J182">
        <f t="shared" si="120"/>
        <v>0</v>
      </c>
      <c r="K182" s="6">
        <f t="shared" si="121"/>
        <v>0</v>
      </c>
      <c r="M182" s="2">
        <f>'rockfish release'!O181</f>
        <v>3179.7955371709668</v>
      </c>
      <c r="N182">
        <f>'rockfish release'!P181</f>
        <v>2258889.1596270334</v>
      </c>
      <c r="Q182" s="13">
        <f t="shared" si="140"/>
        <v>0</v>
      </c>
      <c r="R182" s="14">
        <f t="shared" si="141"/>
        <v>0</v>
      </c>
      <c r="S182">
        <f t="shared" si="122"/>
        <v>0</v>
      </c>
      <c r="T182" s="6">
        <f t="shared" si="123"/>
        <v>0</v>
      </c>
      <c r="V182" s="13">
        <f t="shared" si="142"/>
        <v>0</v>
      </c>
      <c r="W182">
        <f t="shared" si="142"/>
        <v>0</v>
      </c>
      <c r="X182">
        <f t="shared" si="124"/>
        <v>0</v>
      </c>
      <c r="Y182" s="6">
        <f t="shared" si="125"/>
        <v>0</v>
      </c>
    </row>
    <row r="183" spans="1:25" x14ac:dyDescent="0.3">
      <c r="A183" t="str">
        <f>'rockfish release'!A182</f>
        <v>SC</v>
      </c>
      <c r="B183">
        <f>'rockfish release'!B182</f>
        <v>2011</v>
      </c>
      <c r="C183" t="str">
        <f>'rockfish release'!C182</f>
        <v>PWSI</v>
      </c>
      <c r="D183">
        <f>'rockfish release'!D182</f>
        <v>376</v>
      </c>
      <c r="E183">
        <f>'YE release'!E183</f>
        <v>73</v>
      </c>
      <c r="H183" s="13">
        <f t="shared" si="138"/>
        <v>0</v>
      </c>
      <c r="I183">
        <f t="shared" si="139"/>
        <v>0</v>
      </c>
      <c r="J183">
        <f t="shared" si="120"/>
        <v>0</v>
      </c>
      <c r="K183" s="6">
        <f t="shared" si="121"/>
        <v>0</v>
      </c>
      <c r="M183" s="2">
        <f>'rockfish release'!O182</f>
        <v>1849.2385147891755</v>
      </c>
      <c r="N183">
        <f>'rockfish release'!P182</f>
        <v>1977358.2285303674</v>
      </c>
      <c r="Q183" s="13">
        <f t="shared" si="140"/>
        <v>0</v>
      </c>
      <c r="R183" s="14">
        <f t="shared" si="141"/>
        <v>0</v>
      </c>
      <c r="S183">
        <f t="shared" si="122"/>
        <v>0</v>
      </c>
      <c r="T183" s="6">
        <f t="shared" si="123"/>
        <v>0</v>
      </c>
      <c r="V183" s="13">
        <f t="shared" si="142"/>
        <v>0</v>
      </c>
      <c r="W183">
        <f t="shared" si="142"/>
        <v>0</v>
      </c>
      <c r="X183">
        <f t="shared" si="124"/>
        <v>0</v>
      </c>
      <c r="Y183" s="6">
        <f t="shared" si="125"/>
        <v>0</v>
      </c>
    </row>
    <row r="184" spans="1:25" x14ac:dyDescent="0.3">
      <c r="A184" t="str">
        <f>'rockfish release'!A183</f>
        <v>SC</v>
      </c>
      <c r="B184">
        <f>'rockfish release'!B183</f>
        <v>2012</v>
      </c>
      <c r="C184" t="str">
        <f>'rockfish release'!C183</f>
        <v>PWSI</v>
      </c>
      <c r="D184">
        <f>'rockfish release'!D183</f>
        <v>895</v>
      </c>
      <c r="E184">
        <f>'YE release'!E184</f>
        <v>213</v>
      </c>
      <c r="H184" s="13">
        <f t="shared" si="138"/>
        <v>0</v>
      </c>
      <c r="I184">
        <f t="shared" si="139"/>
        <v>0</v>
      </c>
      <c r="J184">
        <f t="shared" si="120"/>
        <v>0</v>
      </c>
      <c r="K184" s="6">
        <f t="shared" si="121"/>
        <v>0</v>
      </c>
      <c r="M184" s="2">
        <f>'rockfish release'!O183</f>
        <v>3391.7915162454874</v>
      </c>
      <c r="N184">
        <f>'rockfish release'!P183</f>
        <v>8025139.9098796556</v>
      </c>
      <c r="Q184" s="13">
        <f t="shared" si="140"/>
        <v>0</v>
      </c>
      <c r="R184" s="14">
        <f t="shared" si="141"/>
        <v>0</v>
      </c>
      <c r="S184">
        <f t="shared" si="122"/>
        <v>0</v>
      </c>
      <c r="T184" s="6">
        <f t="shared" si="123"/>
        <v>0</v>
      </c>
      <c r="V184" s="13">
        <f t="shared" si="142"/>
        <v>0</v>
      </c>
      <c r="W184">
        <f t="shared" si="142"/>
        <v>0</v>
      </c>
      <c r="X184">
        <f t="shared" si="124"/>
        <v>0</v>
      </c>
      <c r="Y184" s="6">
        <f t="shared" si="125"/>
        <v>0</v>
      </c>
    </row>
    <row r="185" spans="1:25" x14ac:dyDescent="0.3">
      <c r="A185" t="str">
        <f>'rockfish release'!A184</f>
        <v>SC</v>
      </c>
      <c r="B185">
        <f>'rockfish release'!B184</f>
        <v>2013</v>
      </c>
      <c r="C185" t="str">
        <f>'rockfish release'!C184</f>
        <v>PWSI</v>
      </c>
      <c r="D185">
        <f>'rockfish release'!D184</f>
        <v>534</v>
      </c>
      <c r="E185">
        <f>'YE release'!E185</f>
        <v>78</v>
      </c>
      <c r="H185" s="13">
        <f t="shared" si="138"/>
        <v>0</v>
      </c>
      <c r="I185">
        <f t="shared" si="139"/>
        <v>0</v>
      </c>
      <c r="J185">
        <f t="shared" si="120"/>
        <v>0</v>
      </c>
      <c r="K185" s="6">
        <f t="shared" si="121"/>
        <v>0</v>
      </c>
      <c r="M185" s="2">
        <f>'rockfish release'!O184</f>
        <v>2868.0712166172111</v>
      </c>
      <c r="N185">
        <f>'rockfish release'!P184</f>
        <v>7105054.9648959916</v>
      </c>
      <c r="Q185" s="13">
        <f t="shared" si="140"/>
        <v>0</v>
      </c>
      <c r="R185" s="14">
        <f t="shared" si="141"/>
        <v>0</v>
      </c>
      <c r="S185">
        <f t="shared" si="122"/>
        <v>0</v>
      </c>
      <c r="T185" s="6">
        <f t="shared" si="123"/>
        <v>0</v>
      </c>
      <c r="V185" s="13">
        <f t="shared" si="142"/>
        <v>0</v>
      </c>
      <c r="W185">
        <f t="shared" si="142"/>
        <v>0</v>
      </c>
      <c r="X185">
        <f t="shared" si="124"/>
        <v>0</v>
      </c>
      <c r="Y185" s="6">
        <f t="shared" si="125"/>
        <v>0</v>
      </c>
    </row>
    <row r="186" spans="1:25" x14ac:dyDescent="0.3">
      <c r="A186" t="str">
        <f>'rockfish release'!A185</f>
        <v>SC</v>
      </c>
      <c r="B186">
        <f>'rockfish release'!B185</f>
        <v>2014</v>
      </c>
      <c r="C186" t="str">
        <f>'rockfish release'!C185</f>
        <v>PWSI</v>
      </c>
      <c r="D186">
        <f>'rockfish release'!D185</f>
        <v>714</v>
      </c>
      <c r="E186">
        <f>'YE release'!E186</f>
        <v>190</v>
      </c>
      <c r="H186" s="13">
        <f t="shared" si="138"/>
        <v>0</v>
      </c>
      <c r="I186">
        <f t="shared" si="139"/>
        <v>0</v>
      </c>
      <c r="J186">
        <f t="shared" si="120"/>
        <v>0</v>
      </c>
      <c r="K186" s="6">
        <f t="shared" si="121"/>
        <v>0</v>
      </c>
      <c r="M186" s="2">
        <f>'rockfish release'!O185</f>
        <v>2887.6736842105265</v>
      </c>
      <c r="N186">
        <f>'rockfish release'!P185</f>
        <v>7498565.5550228544</v>
      </c>
      <c r="Q186" s="13">
        <f t="shared" si="140"/>
        <v>0</v>
      </c>
      <c r="R186" s="14">
        <f t="shared" si="141"/>
        <v>0</v>
      </c>
      <c r="S186">
        <f t="shared" si="122"/>
        <v>0</v>
      </c>
      <c r="T186" s="6">
        <f t="shared" si="123"/>
        <v>0</v>
      </c>
      <c r="V186" s="13">
        <f t="shared" si="142"/>
        <v>0</v>
      </c>
      <c r="W186">
        <f t="shared" si="142"/>
        <v>0</v>
      </c>
      <c r="X186">
        <f t="shared" si="124"/>
        <v>0</v>
      </c>
      <c r="Y186" s="6">
        <f t="shared" si="125"/>
        <v>0</v>
      </c>
    </row>
    <row r="187" spans="1:25" x14ac:dyDescent="0.3">
      <c r="A187" t="str">
        <f>'rockfish release'!A186</f>
        <v>SC</v>
      </c>
      <c r="B187">
        <f>'rockfish release'!B186</f>
        <v>2015</v>
      </c>
      <c r="C187" t="str">
        <f>'rockfish release'!C186</f>
        <v>PWSI</v>
      </c>
      <c r="D187">
        <f>'rockfish release'!D186</f>
        <v>563</v>
      </c>
      <c r="E187">
        <f>'YE release'!E187</f>
        <v>99</v>
      </c>
      <c r="H187" s="13">
        <f t="shared" si="138"/>
        <v>0</v>
      </c>
      <c r="I187">
        <f t="shared" si="139"/>
        <v>0</v>
      </c>
      <c r="J187">
        <f t="shared" si="120"/>
        <v>0</v>
      </c>
      <c r="K187" s="6">
        <f t="shared" si="121"/>
        <v>0</v>
      </c>
      <c r="M187" s="2">
        <f>'rockfish release'!O186</f>
        <v>3102.5311410064778</v>
      </c>
      <c r="N187">
        <f>'rockfish release'!P186</f>
        <v>6796012.9022131283</v>
      </c>
      <c r="Q187" s="13">
        <f t="shared" si="140"/>
        <v>0</v>
      </c>
      <c r="R187" s="14">
        <f t="shared" si="141"/>
        <v>0</v>
      </c>
      <c r="S187">
        <f t="shared" si="122"/>
        <v>0</v>
      </c>
      <c r="T187" s="6">
        <f t="shared" si="123"/>
        <v>0</v>
      </c>
      <c r="V187" s="13">
        <f t="shared" si="142"/>
        <v>0</v>
      </c>
      <c r="W187">
        <f t="shared" si="142"/>
        <v>0</v>
      </c>
      <c r="X187">
        <f t="shared" si="124"/>
        <v>0</v>
      </c>
      <c r="Y187" s="6">
        <f t="shared" si="125"/>
        <v>0</v>
      </c>
    </row>
    <row r="188" spans="1:25" x14ac:dyDescent="0.3">
      <c r="A188" t="str">
        <f>'rockfish release'!A187</f>
        <v>SC</v>
      </c>
      <c r="B188">
        <f>'rockfish release'!B187</f>
        <v>2016</v>
      </c>
      <c r="C188" t="str">
        <f>'rockfish release'!C187</f>
        <v>PWSI</v>
      </c>
      <c r="D188">
        <f>'rockfish release'!D187</f>
        <v>901</v>
      </c>
      <c r="E188">
        <f>'YE release'!E188</f>
        <v>181</v>
      </c>
      <c r="H188" s="13">
        <f t="shared" si="138"/>
        <v>0</v>
      </c>
      <c r="I188">
        <f t="shared" si="139"/>
        <v>0</v>
      </c>
      <c r="J188">
        <f t="shared" si="120"/>
        <v>0</v>
      </c>
      <c r="K188" s="6">
        <f t="shared" si="121"/>
        <v>0</v>
      </c>
      <c r="M188" s="2">
        <f>'rockfish release'!O187</f>
        <v>2899.7016016713092</v>
      </c>
      <c r="N188">
        <f>'rockfish release'!P187</f>
        <v>5851468.8366537988</v>
      </c>
      <c r="Q188" s="13">
        <f t="shared" si="140"/>
        <v>0</v>
      </c>
      <c r="R188" s="14">
        <f t="shared" si="141"/>
        <v>0</v>
      </c>
      <c r="S188">
        <f t="shared" si="122"/>
        <v>0</v>
      </c>
      <c r="T188" s="6">
        <f t="shared" si="123"/>
        <v>0</v>
      </c>
      <c r="V188" s="13">
        <f t="shared" si="142"/>
        <v>0</v>
      </c>
      <c r="W188">
        <f t="shared" si="142"/>
        <v>0</v>
      </c>
      <c r="X188">
        <f t="shared" si="124"/>
        <v>0</v>
      </c>
      <c r="Y188" s="6">
        <f t="shared" si="125"/>
        <v>0</v>
      </c>
    </row>
    <row r="189" spans="1:25" x14ac:dyDescent="0.3">
      <c r="A189" t="str">
        <f>'rockfish release'!A188</f>
        <v>SC</v>
      </c>
      <c r="B189">
        <f>'rockfish release'!B188</f>
        <v>2017</v>
      </c>
      <c r="C189" t="str">
        <f>'rockfish release'!C188</f>
        <v>PWSI</v>
      </c>
      <c r="D189">
        <f>'rockfish release'!D188</f>
        <v>841</v>
      </c>
      <c r="E189">
        <f>'YE release'!E189</f>
        <v>252</v>
      </c>
      <c r="H189" s="13">
        <f t="shared" si="138"/>
        <v>0</v>
      </c>
      <c r="I189">
        <f t="shared" si="139"/>
        <v>0</v>
      </c>
      <c r="J189">
        <f t="shared" si="120"/>
        <v>0</v>
      </c>
      <c r="K189" s="6">
        <f t="shared" si="121"/>
        <v>0</v>
      </c>
      <c r="M189" s="2">
        <f>'rockfish release'!O188</f>
        <v>2812.9211037699188</v>
      </c>
      <c r="N189">
        <f>'rockfish release'!P188</f>
        <v>4853912.4305809811</v>
      </c>
      <c r="Q189" s="13">
        <f t="shared" si="140"/>
        <v>0</v>
      </c>
      <c r="R189" s="14">
        <f t="shared" si="141"/>
        <v>0</v>
      </c>
      <c r="S189">
        <f t="shared" si="122"/>
        <v>0</v>
      </c>
      <c r="T189" s="6">
        <f t="shared" si="123"/>
        <v>0</v>
      </c>
      <c r="V189" s="13">
        <f t="shared" si="142"/>
        <v>0</v>
      </c>
      <c r="W189">
        <f t="shared" si="142"/>
        <v>0</v>
      </c>
      <c r="X189">
        <f t="shared" si="124"/>
        <v>0</v>
      </c>
      <c r="Y189" s="6">
        <f t="shared" si="125"/>
        <v>0</v>
      </c>
    </row>
    <row r="190" spans="1:25" x14ac:dyDescent="0.3">
      <c r="A190" t="str">
        <f>'rockfish release'!A189</f>
        <v>SC</v>
      </c>
      <c r="B190">
        <f>'rockfish release'!B189</f>
        <v>2018</v>
      </c>
      <c r="C190" t="str">
        <f>'rockfish release'!C189</f>
        <v>PWSI</v>
      </c>
      <c r="D190">
        <f>'rockfish release'!D189</f>
        <v>723</v>
      </c>
      <c r="E190">
        <f>'YE release'!E190</f>
        <v>359</v>
      </c>
      <c r="H190" s="13">
        <f t="shared" si="138"/>
        <v>0</v>
      </c>
      <c r="I190">
        <f t="shared" si="139"/>
        <v>0</v>
      </c>
      <c r="J190">
        <f t="shared" si="120"/>
        <v>0</v>
      </c>
      <c r="K190" s="6">
        <f t="shared" si="121"/>
        <v>0</v>
      </c>
      <c r="M190" s="2">
        <f>'rockfish release'!O189</f>
        <v>3495.8118195956449</v>
      </c>
      <c r="N190">
        <f>'rockfish release'!P189</f>
        <v>14276073.668736275</v>
      </c>
      <c r="Q190" s="13">
        <f t="shared" si="140"/>
        <v>0</v>
      </c>
      <c r="R190" s="14">
        <f t="shared" si="141"/>
        <v>0</v>
      </c>
      <c r="S190">
        <f t="shared" si="122"/>
        <v>0</v>
      </c>
      <c r="T190" s="6">
        <f t="shared" si="123"/>
        <v>0</v>
      </c>
      <c r="V190" s="13">
        <f t="shared" si="142"/>
        <v>0</v>
      </c>
      <c r="W190">
        <f t="shared" si="142"/>
        <v>0</v>
      </c>
      <c r="X190">
        <f t="shared" si="124"/>
        <v>0</v>
      </c>
      <c r="Y190" s="6">
        <f t="shared" si="125"/>
        <v>0</v>
      </c>
    </row>
    <row r="191" spans="1:25" x14ac:dyDescent="0.3">
      <c r="A191" t="str">
        <f>'rockfish release'!A190</f>
        <v>SC</v>
      </c>
      <c r="B191">
        <f>'rockfish release'!B190</f>
        <v>2019</v>
      </c>
      <c r="C191" t="str">
        <f>'rockfish release'!C190</f>
        <v>PWSI</v>
      </c>
      <c r="D191">
        <f>'rockfish release'!D190</f>
        <v>936</v>
      </c>
      <c r="E191">
        <f>'YE release'!E191</f>
        <v>492</v>
      </c>
      <c r="H191" s="13">
        <f t="shared" ref="H191:H193" si="143">E191*F191</f>
        <v>0</v>
      </c>
      <c r="I191">
        <f t="shared" ref="I191:I193" si="144">(E191^2)*G191</f>
        <v>0</v>
      </c>
      <c r="J191">
        <f t="shared" ref="J191:J193" si="145">SQRT(I191)</f>
        <v>0</v>
      </c>
      <c r="K191" s="6">
        <f t="shared" ref="K191:K193" si="146">(1.96*J191)</f>
        <v>0</v>
      </c>
      <c r="M191" s="2">
        <f>'rockfish release'!O190</f>
        <v>6636.2709251101323</v>
      </c>
      <c r="N191">
        <f>'rockfish release'!P190</f>
        <v>17989742.939178169</v>
      </c>
      <c r="Q191" s="13">
        <f t="shared" ref="Q191:Q193" si="147">M191*O191</f>
        <v>0</v>
      </c>
      <c r="R191" s="14">
        <f t="shared" ref="R191:R193" si="148">(M191^2)*P191+(O191^2)*N191-(P191*N191)</f>
        <v>0</v>
      </c>
      <c r="S191">
        <f t="shared" ref="S191:S193" si="149">SQRT(R191)</f>
        <v>0</v>
      </c>
      <c r="T191" s="6">
        <f t="shared" ref="T191:T193" si="150">(1.96*S191)</f>
        <v>0</v>
      </c>
      <c r="V191" s="13">
        <f t="shared" ref="V191:V193" si="151">Q191+H191</f>
        <v>0</v>
      </c>
      <c r="W191">
        <f t="shared" ref="W191:W193" si="152">R191+I191</f>
        <v>0</v>
      </c>
      <c r="X191">
        <f t="shared" ref="X191:X193" si="153">SQRT(W191)</f>
        <v>0</v>
      </c>
      <c r="Y191" s="6">
        <f t="shared" ref="Y191:Y193" si="154">(1.96*X191)</f>
        <v>0</v>
      </c>
    </row>
    <row r="192" spans="1:25" x14ac:dyDescent="0.3">
      <c r="A192" t="str">
        <f>'rockfish release'!A191</f>
        <v>SC</v>
      </c>
      <c r="B192">
        <f>'rockfish release'!B191</f>
        <v>2020</v>
      </c>
      <c r="C192" t="str">
        <f>'rockfish release'!C191</f>
        <v>PWSI</v>
      </c>
      <c r="D192">
        <f>'rockfish release'!D191</f>
        <v>375</v>
      </c>
      <c r="E192">
        <f>'YE release'!E192</f>
        <v>234</v>
      </c>
      <c r="H192" s="13">
        <f t="shared" si="143"/>
        <v>0</v>
      </c>
      <c r="I192">
        <f t="shared" si="144"/>
        <v>0</v>
      </c>
      <c r="J192">
        <f t="shared" si="145"/>
        <v>0</v>
      </c>
      <c r="K192" s="6">
        <f t="shared" si="146"/>
        <v>0</v>
      </c>
      <c r="M192" s="2">
        <f>'rockfish release'!O191</f>
        <v>2763.459335624284</v>
      </c>
      <c r="N192">
        <f>'rockfish release'!P191</f>
        <v>3878494.5087183858</v>
      </c>
      <c r="Q192" s="13">
        <f t="shared" si="147"/>
        <v>0</v>
      </c>
      <c r="R192" s="14">
        <f t="shared" si="148"/>
        <v>0</v>
      </c>
      <c r="S192">
        <f t="shared" si="149"/>
        <v>0</v>
      </c>
      <c r="T192" s="6">
        <f t="shared" si="150"/>
        <v>0</v>
      </c>
      <c r="V192" s="13">
        <f t="shared" si="151"/>
        <v>0</v>
      </c>
      <c r="W192">
        <f t="shared" si="152"/>
        <v>0</v>
      </c>
      <c r="X192">
        <f t="shared" si="153"/>
        <v>0</v>
      </c>
      <c r="Y192" s="6">
        <f t="shared" si="154"/>
        <v>0</v>
      </c>
    </row>
    <row r="193" spans="1:25" x14ac:dyDescent="0.3">
      <c r="A193" t="str">
        <f>'rockfish release'!A192</f>
        <v>SC</v>
      </c>
      <c r="B193">
        <f>'rockfish release'!B192</f>
        <v>2021</v>
      </c>
      <c r="C193" t="str">
        <f>'rockfish release'!C192</f>
        <v>PWSI</v>
      </c>
      <c r="D193">
        <f>'rockfish release'!D192</f>
        <v>712</v>
      </c>
      <c r="E193">
        <f>'YE release'!E193</f>
        <v>390</v>
      </c>
      <c r="H193" s="13">
        <f t="shared" si="143"/>
        <v>0</v>
      </c>
      <c r="I193">
        <f t="shared" si="144"/>
        <v>0</v>
      </c>
      <c r="J193">
        <f t="shared" si="145"/>
        <v>0</v>
      </c>
      <c r="K193" s="6">
        <f t="shared" si="146"/>
        <v>0</v>
      </c>
      <c r="M193" s="2">
        <f>'rockfish release'!O192</f>
        <v>2375.2883031301485</v>
      </c>
      <c r="N193">
        <f>'rockfish release'!P192</f>
        <v>2735926.7050454784</v>
      </c>
      <c r="Q193" s="13">
        <f t="shared" si="147"/>
        <v>0</v>
      </c>
      <c r="R193" s="14">
        <f t="shared" si="148"/>
        <v>0</v>
      </c>
      <c r="S193">
        <f t="shared" si="149"/>
        <v>0</v>
      </c>
      <c r="T193" s="6">
        <f t="shared" si="150"/>
        <v>0</v>
      </c>
      <c r="V193" s="13">
        <f t="shared" si="151"/>
        <v>0</v>
      </c>
      <c r="W193">
        <f t="shared" si="152"/>
        <v>0</v>
      </c>
      <c r="X193">
        <f t="shared" si="153"/>
        <v>0</v>
      </c>
      <c r="Y193" s="6">
        <f t="shared" si="154"/>
        <v>0</v>
      </c>
    </row>
    <row r="194" spans="1:25" s="57" customFormat="1" x14ac:dyDescent="0.3">
      <c r="A194" s="57" t="s">
        <v>147</v>
      </c>
      <c r="B194" s="57">
        <v>2022</v>
      </c>
      <c r="C194" s="57" t="s">
        <v>36</v>
      </c>
      <c r="D194" s="57">
        <v>1299</v>
      </c>
      <c r="H194" s="56"/>
      <c r="K194" s="54"/>
      <c r="M194" s="66"/>
      <c r="Q194" s="56"/>
      <c r="R194" s="55"/>
      <c r="T194" s="54"/>
      <c r="V194" s="56"/>
      <c r="Y194" s="54"/>
    </row>
    <row r="195" spans="1:25" x14ac:dyDescent="0.3">
      <c r="A195" t="str">
        <f>'rockfish release'!A194</f>
        <v>SC</v>
      </c>
      <c r="B195">
        <f>'rockfish release'!B194</f>
        <v>1999</v>
      </c>
      <c r="C195" t="str">
        <f>'rockfish release'!C194</f>
        <v>PWSO</v>
      </c>
      <c r="D195">
        <f>'rockfish release'!D194</f>
        <v>748</v>
      </c>
      <c r="E195">
        <f>'YE release'!E195</f>
        <v>59</v>
      </c>
      <c r="H195" s="13">
        <f t="shared" ref="H195:H214" si="155">E195*F195</f>
        <v>0</v>
      </c>
      <c r="I195">
        <f t="shared" ref="I195:I214" si="156">(E195^2)*G195</f>
        <v>0</v>
      </c>
      <c r="J195">
        <f t="shared" si="120"/>
        <v>0</v>
      </c>
      <c r="K195" s="6">
        <f t="shared" si="121"/>
        <v>0</v>
      </c>
      <c r="M195" s="2">
        <f>'rockfish release'!O194</f>
        <v>392.78817509006421</v>
      </c>
      <c r="N195">
        <f>'rockfish release'!P194</f>
        <v>125537.22938732163</v>
      </c>
      <c r="O195" s="29"/>
      <c r="P195" s="29"/>
      <c r="Q195" s="13">
        <f t="shared" ref="Q195:Q214" si="157">M195*O195</f>
        <v>0</v>
      </c>
      <c r="R195" s="14">
        <f t="shared" ref="R195:R214" si="158">(M195^2)*P195+(O195^2)*N195-(P195*N195)</f>
        <v>0</v>
      </c>
      <c r="S195">
        <f t="shared" si="122"/>
        <v>0</v>
      </c>
      <c r="T195" s="6">
        <f t="shared" si="123"/>
        <v>0</v>
      </c>
      <c r="V195" s="13">
        <f t="shared" ref="V195:W214" si="159">Q195+H195</f>
        <v>0</v>
      </c>
      <c r="W195">
        <f t="shared" si="159"/>
        <v>0</v>
      </c>
      <c r="X195">
        <f t="shared" si="124"/>
        <v>0</v>
      </c>
      <c r="Y195" s="6">
        <f t="shared" si="125"/>
        <v>0</v>
      </c>
    </row>
    <row r="196" spans="1:25" x14ac:dyDescent="0.3">
      <c r="A196" t="str">
        <f>'rockfish release'!A195</f>
        <v>SC</v>
      </c>
      <c r="B196">
        <f>'rockfish release'!B195</f>
        <v>2000</v>
      </c>
      <c r="C196" t="str">
        <f>'rockfish release'!C195</f>
        <v>PWSO</v>
      </c>
      <c r="D196">
        <f>'rockfish release'!D195</f>
        <v>1756</v>
      </c>
      <c r="E196">
        <f>'YE release'!E196</f>
        <v>86</v>
      </c>
      <c r="H196" s="13">
        <f t="shared" si="155"/>
        <v>0</v>
      </c>
      <c r="I196">
        <f t="shared" si="156"/>
        <v>0</v>
      </c>
      <c r="J196">
        <f t="shared" si="120"/>
        <v>0</v>
      </c>
      <c r="K196" s="6">
        <f t="shared" si="121"/>
        <v>0</v>
      </c>
      <c r="M196" s="2">
        <f>'rockfish release'!O195</f>
        <v>922.10699927560518</v>
      </c>
      <c r="N196">
        <f>'rockfish release'!P195</f>
        <v>691860.23005387664</v>
      </c>
      <c r="O196" s="29"/>
      <c r="P196" s="29"/>
      <c r="Q196" s="13">
        <f t="shared" si="157"/>
        <v>0</v>
      </c>
      <c r="R196" s="14">
        <f t="shared" si="158"/>
        <v>0</v>
      </c>
      <c r="S196">
        <f t="shared" si="122"/>
        <v>0</v>
      </c>
      <c r="T196" s="6">
        <f t="shared" si="123"/>
        <v>0</v>
      </c>
      <c r="V196" s="13">
        <f t="shared" si="159"/>
        <v>0</v>
      </c>
      <c r="W196">
        <f t="shared" si="159"/>
        <v>0</v>
      </c>
      <c r="X196">
        <f t="shared" si="124"/>
        <v>0</v>
      </c>
      <c r="Y196" s="6">
        <f t="shared" si="125"/>
        <v>0</v>
      </c>
    </row>
    <row r="197" spans="1:25" x14ac:dyDescent="0.3">
      <c r="A197" t="str">
        <f>'rockfish release'!A196</f>
        <v>SC</v>
      </c>
      <c r="B197">
        <f>'rockfish release'!B196</f>
        <v>2001</v>
      </c>
      <c r="C197" t="str">
        <f>'rockfish release'!C196</f>
        <v>PWSO</v>
      </c>
      <c r="D197">
        <f>'rockfish release'!D196</f>
        <v>1756</v>
      </c>
      <c r="E197">
        <f>'YE release'!E197</f>
        <v>94</v>
      </c>
      <c r="H197" s="13">
        <f t="shared" si="155"/>
        <v>0</v>
      </c>
      <c r="I197">
        <f t="shared" si="156"/>
        <v>0</v>
      </c>
      <c r="J197">
        <f t="shared" si="120"/>
        <v>0</v>
      </c>
      <c r="K197" s="6">
        <f t="shared" si="121"/>
        <v>0</v>
      </c>
      <c r="M197" s="2">
        <f>'rockfish release'!O196</f>
        <v>922.10699927560518</v>
      </c>
      <c r="N197">
        <f>'rockfish release'!P196</f>
        <v>691860.23005387664</v>
      </c>
      <c r="Q197" s="13">
        <f t="shared" si="157"/>
        <v>0</v>
      </c>
      <c r="R197" s="14">
        <f t="shared" si="158"/>
        <v>0</v>
      </c>
      <c r="S197">
        <f t="shared" si="122"/>
        <v>0</v>
      </c>
      <c r="T197" s="6">
        <f t="shared" si="123"/>
        <v>0</v>
      </c>
      <c r="V197" s="13">
        <f t="shared" si="159"/>
        <v>0</v>
      </c>
      <c r="W197">
        <f t="shared" si="159"/>
        <v>0</v>
      </c>
      <c r="X197">
        <f t="shared" si="124"/>
        <v>0</v>
      </c>
      <c r="Y197" s="6">
        <f t="shared" si="125"/>
        <v>0</v>
      </c>
    </row>
    <row r="198" spans="1:25" x14ac:dyDescent="0.3">
      <c r="A198" t="str">
        <f>'rockfish release'!A197</f>
        <v>SC</v>
      </c>
      <c r="B198">
        <f>'rockfish release'!B197</f>
        <v>2002</v>
      </c>
      <c r="C198" t="str">
        <f>'rockfish release'!C197</f>
        <v>PWSO</v>
      </c>
      <c r="D198">
        <f>'rockfish release'!D197</f>
        <v>1719</v>
      </c>
      <c r="E198">
        <f>'YE release'!E198</f>
        <v>176</v>
      </c>
      <c r="H198" s="13">
        <f t="shared" si="155"/>
        <v>0</v>
      </c>
      <c r="I198">
        <f t="shared" si="156"/>
        <v>0</v>
      </c>
      <c r="J198">
        <f t="shared" si="120"/>
        <v>0</v>
      </c>
      <c r="K198" s="6">
        <f t="shared" si="121"/>
        <v>0</v>
      </c>
      <c r="M198" s="2">
        <f>'rockfish release'!O197</f>
        <v>902.67763767355655</v>
      </c>
      <c r="N198">
        <f>'rockfish release'!P197</f>
        <v>663011.55467626557</v>
      </c>
      <c r="O198" s="29"/>
      <c r="P198" s="29"/>
      <c r="Q198" s="13">
        <f t="shared" si="157"/>
        <v>0</v>
      </c>
      <c r="R198" s="14">
        <f t="shared" si="158"/>
        <v>0</v>
      </c>
      <c r="S198">
        <f t="shared" si="122"/>
        <v>0</v>
      </c>
      <c r="T198" s="6">
        <f t="shared" si="123"/>
        <v>0</v>
      </c>
      <c r="V198" s="13">
        <f t="shared" si="159"/>
        <v>0</v>
      </c>
      <c r="W198">
        <f t="shared" si="159"/>
        <v>0</v>
      </c>
      <c r="X198">
        <f t="shared" si="124"/>
        <v>0</v>
      </c>
      <c r="Y198" s="6">
        <f t="shared" si="125"/>
        <v>0</v>
      </c>
    </row>
    <row r="199" spans="1:25" x14ac:dyDescent="0.3">
      <c r="A199" t="str">
        <f>'rockfish release'!A198</f>
        <v>SC</v>
      </c>
      <c r="B199">
        <f>'rockfish release'!B198</f>
        <v>2003</v>
      </c>
      <c r="C199" t="str">
        <f>'rockfish release'!C198</f>
        <v>PWSO</v>
      </c>
      <c r="D199">
        <f>'rockfish release'!D198</f>
        <v>1548</v>
      </c>
      <c r="E199">
        <f>'YE release'!E199</f>
        <v>176</v>
      </c>
      <c r="H199" s="13">
        <f t="shared" si="155"/>
        <v>0</v>
      </c>
      <c r="I199">
        <f t="shared" si="156"/>
        <v>0</v>
      </c>
      <c r="J199">
        <f t="shared" si="120"/>
        <v>0</v>
      </c>
      <c r="K199" s="6">
        <f t="shared" si="121"/>
        <v>0</v>
      </c>
      <c r="M199" s="2">
        <f>'rockfish release'!O198</f>
        <v>812.88247999922396</v>
      </c>
      <c r="N199">
        <f>'rockfish release'!P198</f>
        <v>537664.36867253203</v>
      </c>
      <c r="Q199" s="13">
        <f t="shared" si="157"/>
        <v>0</v>
      </c>
      <c r="R199" s="14">
        <f t="shared" si="158"/>
        <v>0</v>
      </c>
      <c r="S199">
        <f t="shared" si="122"/>
        <v>0</v>
      </c>
      <c r="T199" s="6">
        <f t="shared" si="123"/>
        <v>0</v>
      </c>
      <c r="V199" s="13">
        <f t="shared" si="159"/>
        <v>0</v>
      </c>
      <c r="W199">
        <f t="shared" si="159"/>
        <v>0</v>
      </c>
      <c r="X199">
        <f t="shared" si="124"/>
        <v>0</v>
      </c>
      <c r="Y199" s="6">
        <f t="shared" si="125"/>
        <v>0</v>
      </c>
    </row>
    <row r="200" spans="1:25" x14ac:dyDescent="0.3">
      <c r="A200" t="str">
        <f>'rockfish release'!A199</f>
        <v>SC</v>
      </c>
      <c r="B200">
        <f>'rockfish release'!B199</f>
        <v>2004</v>
      </c>
      <c r="C200" t="str">
        <f>'rockfish release'!C199</f>
        <v>PWSO</v>
      </c>
      <c r="D200">
        <f>'rockfish release'!D199</f>
        <v>1830</v>
      </c>
      <c r="E200">
        <f>'YE release'!E200</f>
        <v>168</v>
      </c>
      <c r="H200" s="13">
        <f t="shared" si="155"/>
        <v>0</v>
      </c>
      <c r="I200">
        <f t="shared" si="156"/>
        <v>0</v>
      </c>
      <c r="J200">
        <f t="shared" si="120"/>
        <v>0</v>
      </c>
      <c r="K200" s="6">
        <f t="shared" si="121"/>
        <v>0</v>
      </c>
      <c r="M200" s="2">
        <f>'rockfish release'!O199</f>
        <v>960.96572247970244</v>
      </c>
      <c r="N200">
        <f>'rockfish release'!P199</f>
        <v>751400.57532243093</v>
      </c>
      <c r="Q200" s="13">
        <f t="shared" si="157"/>
        <v>0</v>
      </c>
      <c r="R200" s="14">
        <f t="shared" si="158"/>
        <v>0</v>
      </c>
      <c r="S200">
        <f t="shared" si="122"/>
        <v>0</v>
      </c>
      <c r="T200" s="6">
        <f t="shared" si="123"/>
        <v>0</v>
      </c>
      <c r="V200" s="13">
        <f t="shared" si="159"/>
        <v>0</v>
      </c>
      <c r="W200">
        <f t="shared" si="159"/>
        <v>0</v>
      </c>
      <c r="X200">
        <f t="shared" si="124"/>
        <v>0</v>
      </c>
      <c r="Y200" s="6">
        <f t="shared" si="125"/>
        <v>0</v>
      </c>
    </row>
    <row r="201" spans="1:25" x14ac:dyDescent="0.3">
      <c r="A201" t="str">
        <f>'rockfish release'!A200</f>
        <v>SC</v>
      </c>
      <c r="B201">
        <f>'rockfish release'!B200</f>
        <v>2005</v>
      </c>
      <c r="C201" t="str">
        <f>'rockfish release'!C200</f>
        <v>PWSO</v>
      </c>
      <c r="D201">
        <f>'rockfish release'!D200</f>
        <v>1432</v>
      </c>
      <c r="E201">
        <f>'YE release'!E201</f>
        <v>103</v>
      </c>
      <c r="H201" s="13">
        <f t="shared" si="155"/>
        <v>0</v>
      </c>
      <c r="I201">
        <f t="shared" si="156"/>
        <v>0</v>
      </c>
      <c r="J201">
        <f t="shared" si="120"/>
        <v>0</v>
      </c>
      <c r="K201" s="6">
        <f t="shared" si="121"/>
        <v>0</v>
      </c>
      <c r="M201" s="2">
        <f>'rockfish release'!O200</f>
        <v>751.96880578739592</v>
      </c>
      <c r="N201">
        <f>'rockfish release'!P200</f>
        <v>460103.33344381273</v>
      </c>
      <c r="Q201" s="13">
        <f t="shared" si="157"/>
        <v>0</v>
      </c>
      <c r="R201" s="14">
        <f t="shared" si="158"/>
        <v>0</v>
      </c>
      <c r="S201">
        <f t="shared" si="122"/>
        <v>0</v>
      </c>
      <c r="T201" s="6">
        <f t="shared" si="123"/>
        <v>0</v>
      </c>
      <c r="V201" s="13">
        <f t="shared" si="159"/>
        <v>0</v>
      </c>
      <c r="W201">
        <f t="shared" si="159"/>
        <v>0</v>
      </c>
      <c r="X201">
        <f t="shared" si="124"/>
        <v>0</v>
      </c>
      <c r="Y201" s="6">
        <f t="shared" si="125"/>
        <v>0</v>
      </c>
    </row>
    <row r="202" spans="1:25" x14ac:dyDescent="0.3">
      <c r="A202" t="str">
        <f>'rockfish release'!A201</f>
        <v>SC</v>
      </c>
      <c r="B202">
        <f>'rockfish release'!B201</f>
        <v>2006</v>
      </c>
      <c r="C202" t="str">
        <f>'rockfish release'!C201</f>
        <v>PWSO</v>
      </c>
      <c r="D202">
        <f>'rockfish release'!D201</f>
        <v>1336</v>
      </c>
      <c r="E202">
        <f>'YE release'!E202</f>
        <v>213</v>
      </c>
      <c r="H202" s="13">
        <f t="shared" si="155"/>
        <v>0</v>
      </c>
      <c r="I202">
        <f t="shared" si="156"/>
        <v>0</v>
      </c>
      <c r="J202">
        <f t="shared" si="120"/>
        <v>0</v>
      </c>
      <c r="K202" s="6">
        <f t="shared" si="121"/>
        <v>0</v>
      </c>
      <c r="M202" s="2">
        <f>'rockfish release'!O201</f>
        <v>701.55748919829648</v>
      </c>
      <c r="N202">
        <f>'rockfish release'!P201</f>
        <v>400481.31663850986</v>
      </c>
      <c r="O202" s="29"/>
      <c r="P202" s="29"/>
      <c r="Q202" s="13">
        <f t="shared" si="157"/>
        <v>0</v>
      </c>
      <c r="R202" s="14">
        <f t="shared" si="158"/>
        <v>0</v>
      </c>
      <c r="S202">
        <f t="shared" si="122"/>
        <v>0</v>
      </c>
      <c r="T202" s="6">
        <f t="shared" si="123"/>
        <v>0</v>
      </c>
      <c r="V202" s="13">
        <f t="shared" si="159"/>
        <v>0</v>
      </c>
      <c r="W202">
        <f t="shared" si="159"/>
        <v>0</v>
      </c>
      <c r="X202">
        <f t="shared" si="124"/>
        <v>0</v>
      </c>
      <c r="Y202" s="6">
        <f t="shared" si="125"/>
        <v>0</v>
      </c>
    </row>
    <row r="203" spans="1:25" x14ac:dyDescent="0.3">
      <c r="A203" t="str">
        <f>'rockfish release'!A202</f>
        <v>SC</v>
      </c>
      <c r="B203">
        <f>'rockfish release'!B202</f>
        <v>2007</v>
      </c>
      <c r="C203" t="str">
        <f>'rockfish release'!C202</f>
        <v>PWSO</v>
      </c>
      <c r="D203">
        <f>'rockfish release'!D202</f>
        <v>925</v>
      </c>
      <c r="E203">
        <f>'YE release'!E203</f>
        <v>247</v>
      </c>
      <c r="H203" s="13">
        <f t="shared" si="155"/>
        <v>0</v>
      </c>
      <c r="I203">
        <f t="shared" si="156"/>
        <v>0</v>
      </c>
      <c r="J203">
        <f t="shared" si="120"/>
        <v>0</v>
      </c>
      <c r="K203" s="6">
        <f t="shared" si="121"/>
        <v>0</v>
      </c>
      <c r="M203" s="2">
        <f>'rockfish release'!O202</f>
        <v>485.73404005121574</v>
      </c>
      <c r="N203">
        <f>'rockfish release'!P202</f>
        <v>191978.59513877839</v>
      </c>
      <c r="O203" s="29"/>
      <c r="P203" s="29"/>
      <c r="Q203" s="13">
        <f t="shared" si="157"/>
        <v>0</v>
      </c>
      <c r="R203" s="14">
        <f t="shared" si="158"/>
        <v>0</v>
      </c>
      <c r="S203">
        <f t="shared" si="122"/>
        <v>0</v>
      </c>
      <c r="T203" s="6">
        <f t="shared" si="123"/>
        <v>0</v>
      </c>
      <c r="V203" s="13">
        <f t="shared" si="159"/>
        <v>0</v>
      </c>
      <c r="W203">
        <f t="shared" si="159"/>
        <v>0</v>
      </c>
      <c r="X203">
        <f t="shared" si="124"/>
        <v>0</v>
      </c>
      <c r="Y203" s="6">
        <f t="shared" si="125"/>
        <v>0</v>
      </c>
    </row>
    <row r="204" spans="1:25" x14ac:dyDescent="0.3">
      <c r="A204" t="str">
        <f>'rockfish release'!A203</f>
        <v>SC</v>
      </c>
      <c r="B204">
        <f>'rockfish release'!B203</f>
        <v>2008</v>
      </c>
      <c r="C204" t="str">
        <f>'rockfish release'!C203</f>
        <v>PWSO</v>
      </c>
      <c r="D204">
        <f>'rockfish release'!D203</f>
        <v>962</v>
      </c>
      <c r="E204">
        <f>'YE release'!E204</f>
        <v>225</v>
      </c>
      <c r="H204" s="13">
        <f t="shared" si="155"/>
        <v>0</v>
      </c>
      <c r="I204">
        <f t="shared" si="156"/>
        <v>0</v>
      </c>
      <c r="J204">
        <f t="shared" si="120"/>
        <v>0</v>
      </c>
      <c r="K204" s="6">
        <f t="shared" si="121"/>
        <v>0</v>
      </c>
      <c r="M204" s="2">
        <f>'rockfish release'!O203</f>
        <v>505.16340165326437</v>
      </c>
      <c r="N204">
        <f>'rockfish release'!P203</f>
        <v>207644.0485021027</v>
      </c>
      <c r="O204" s="29"/>
      <c r="P204" s="29"/>
      <c r="Q204" s="13">
        <f t="shared" si="157"/>
        <v>0</v>
      </c>
      <c r="R204" s="14">
        <f t="shared" si="158"/>
        <v>0</v>
      </c>
      <c r="S204">
        <f t="shared" si="122"/>
        <v>0</v>
      </c>
      <c r="T204" s="6">
        <f t="shared" si="123"/>
        <v>0</v>
      </c>
      <c r="V204" s="13">
        <f t="shared" si="159"/>
        <v>0</v>
      </c>
      <c r="W204">
        <f t="shared" si="159"/>
        <v>0</v>
      </c>
      <c r="X204">
        <f t="shared" si="124"/>
        <v>0</v>
      </c>
      <c r="Y204" s="6">
        <f t="shared" si="125"/>
        <v>0</v>
      </c>
    </row>
    <row r="205" spans="1:25" x14ac:dyDescent="0.3">
      <c r="A205" t="str">
        <f>'rockfish release'!A204</f>
        <v>SC</v>
      </c>
      <c r="B205">
        <f>'rockfish release'!B204</f>
        <v>2009</v>
      </c>
      <c r="C205" t="str">
        <f>'rockfish release'!C204</f>
        <v>PWSO</v>
      </c>
      <c r="D205">
        <f>'rockfish release'!D204</f>
        <v>1119</v>
      </c>
      <c r="E205">
        <f>'YE release'!E205</f>
        <v>232</v>
      </c>
      <c r="H205" s="13">
        <f t="shared" si="155"/>
        <v>0</v>
      </c>
      <c r="I205">
        <f t="shared" si="156"/>
        <v>0</v>
      </c>
      <c r="J205">
        <f t="shared" si="120"/>
        <v>0</v>
      </c>
      <c r="K205" s="6">
        <f t="shared" si="121"/>
        <v>0</v>
      </c>
      <c r="M205" s="2">
        <f>'rockfish release'!O204</f>
        <v>587.60690899168708</v>
      </c>
      <c r="N205">
        <f>'rockfish release'!P204</f>
        <v>280950.31078751542</v>
      </c>
      <c r="Q205" s="13">
        <f t="shared" si="157"/>
        <v>0</v>
      </c>
      <c r="R205" s="14">
        <f t="shared" si="158"/>
        <v>0</v>
      </c>
      <c r="S205">
        <f t="shared" si="122"/>
        <v>0</v>
      </c>
      <c r="T205" s="6">
        <f t="shared" si="123"/>
        <v>0</v>
      </c>
      <c r="V205" s="13">
        <f t="shared" si="159"/>
        <v>0</v>
      </c>
      <c r="W205">
        <f t="shared" si="159"/>
        <v>0</v>
      </c>
      <c r="X205">
        <f t="shared" si="124"/>
        <v>0</v>
      </c>
      <c r="Y205" s="6">
        <f t="shared" si="125"/>
        <v>0</v>
      </c>
    </row>
    <row r="206" spans="1:25" x14ac:dyDescent="0.3">
      <c r="A206" t="str">
        <f>'rockfish release'!A205</f>
        <v>SC</v>
      </c>
      <c r="B206">
        <f>'rockfish release'!B205</f>
        <v>2010</v>
      </c>
      <c r="C206" t="str">
        <f>'rockfish release'!C205</f>
        <v>PWSO</v>
      </c>
      <c r="D206">
        <f>'rockfish release'!D205</f>
        <v>810</v>
      </c>
      <c r="E206">
        <f>'YE release'!E206</f>
        <v>320</v>
      </c>
      <c r="H206" s="13">
        <f t="shared" si="155"/>
        <v>0</v>
      </c>
      <c r="I206">
        <f t="shared" si="156"/>
        <v>0</v>
      </c>
      <c r="J206">
        <f t="shared" si="120"/>
        <v>0</v>
      </c>
      <c r="K206" s="6">
        <f t="shared" si="121"/>
        <v>0</v>
      </c>
      <c r="M206" s="2">
        <f>'rockfish release'!O205</f>
        <v>425.34548372052404</v>
      </c>
      <c r="N206">
        <f>'rockfish release'!P205</f>
        <v>147210.70126580278</v>
      </c>
      <c r="Q206" s="13">
        <f t="shared" si="157"/>
        <v>0</v>
      </c>
      <c r="R206" s="14">
        <f t="shared" si="158"/>
        <v>0</v>
      </c>
      <c r="S206">
        <f t="shared" si="122"/>
        <v>0</v>
      </c>
      <c r="T206" s="6">
        <f t="shared" si="123"/>
        <v>0</v>
      </c>
      <c r="V206" s="13">
        <f t="shared" si="159"/>
        <v>0</v>
      </c>
      <c r="W206">
        <f t="shared" si="159"/>
        <v>0</v>
      </c>
      <c r="X206">
        <f t="shared" si="124"/>
        <v>0</v>
      </c>
      <c r="Y206" s="6">
        <f t="shared" si="125"/>
        <v>0</v>
      </c>
    </row>
    <row r="207" spans="1:25" x14ac:dyDescent="0.3">
      <c r="A207" t="str">
        <f>'rockfish release'!A206</f>
        <v>SC</v>
      </c>
      <c r="B207">
        <f>'rockfish release'!B206</f>
        <v>2011</v>
      </c>
      <c r="C207" t="str">
        <f>'rockfish release'!C206</f>
        <v>PWSO</v>
      </c>
      <c r="D207">
        <f>'rockfish release'!D206</f>
        <v>594</v>
      </c>
      <c r="E207">
        <f>'YE release'!E207</f>
        <v>185</v>
      </c>
      <c r="H207" s="13">
        <f t="shared" si="155"/>
        <v>0</v>
      </c>
      <c r="I207">
        <f t="shared" si="156"/>
        <v>0</v>
      </c>
      <c r="J207">
        <f t="shared" si="120"/>
        <v>0</v>
      </c>
      <c r="K207" s="6">
        <f t="shared" si="121"/>
        <v>0</v>
      </c>
      <c r="M207" s="2">
        <f>'rockfish release'!O206</f>
        <v>725.36287845546281</v>
      </c>
      <c r="N207">
        <f>'rockfish release'!P206</f>
        <v>641484.02636759693</v>
      </c>
      <c r="Q207" s="13">
        <f t="shared" si="157"/>
        <v>0</v>
      </c>
      <c r="R207" s="14">
        <f t="shared" si="158"/>
        <v>0</v>
      </c>
      <c r="S207">
        <f t="shared" si="122"/>
        <v>0</v>
      </c>
      <c r="T207" s="6">
        <f t="shared" si="123"/>
        <v>0</v>
      </c>
      <c r="V207" s="13">
        <f t="shared" si="159"/>
        <v>0</v>
      </c>
      <c r="W207">
        <f t="shared" si="159"/>
        <v>0</v>
      </c>
      <c r="X207">
        <f t="shared" si="124"/>
        <v>0</v>
      </c>
      <c r="Y207" s="6">
        <f t="shared" si="125"/>
        <v>0</v>
      </c>
    </row>
    <row r="208" spans="1:25" x14ac:dyDescent="0.3">
      <c r="A208" t="str">
        <f>'rockfish release'!A207</f>
        <v>SC</v>
      </c>
      <c r="B208">
        <f>'rockfish release'!B207</f>
        <v>2012</v>
      </c>
      <c r="C208" t="str">
        <f>'rockfish release'!C207</f>
        <v>PWSO</v>
      </c>
      <c r="D208">
        <f>'rockfish release'!D207</f>
        <v>621</v>
      </c>
      <c r="E208">
        <f>'YE release'!E208</f>
        <v>119</v>
      </c>
      <c r="H208" s="13">
        <f t="shared" si="155"/>
        <v>0</v>
      </c>
      <c r="I208">
        <f t="shared" si="156"/>
        <v>0</v>
      </c>
      <c r="J208">
        <f t="shared" si="120"/>
        <v>0</v>
      </c>
      <c r="K208" s="6">
        <f t="shared" si="121"/>
        <v>0</v>
      </c>
      <c r="M208" s="2">
        <f>'rockfish release'!O207</f>
        <v>210.93639344262306</v>
      </c>
      <c r="N208">
        <f>'rockfish release'!P207</f>
        <v>52355.262563031181</v>
      </c>
      <c r="Q208" s="13">
        <f t="shared" si="157"/>
        <v>0</v>
      </c>
      <c r="R208" s="14">
        <f t="shared" si="158"/>
        <v>0</v>
      </c>
      <c r="S208">
        <f t="shared" si="122"/>
        <v>0</v>
      </c>
      <c r="T208" s="6">
        <f t="shared" si="123"/>
        <v>0</v>
      </c>
      <c r="V208" s="13">
        <f t="shared" si="159"/>
        <v>0</v>
      </c>
      <c r="W208">
        <f t="shared" si="159"/>
        <v>0</v>
      </c>
      <c r="X208">
        <f t="shared" si="124"/>
        <v>0</v>
      </c>
      <c r="Y208" s="6">
        <f t="shared" si="125"/>
        <v>0</v>
      </c>
    </row>
    <row r="209" spans="1:26" x14ac:dyDescent="0.3">
      <c r="A209" t="str">
        <f>'rockfish release'!A208</f>
        <v>SC</v>
      </c>
      <c r="B209">
        <f>'rockfish release'!B208</f>
        <v>2013</v>
      </c>
      <c r="C209" t="str">
        <f>'rockfish release'!C208</f>
        <v>PWSO</v>
      </c>
      <c r="D209">
        <f>'rockfish release'!D208</f>
        <v>604</v>
      </c>
      <c r="E209">
        <f>'YE release'!E209</f>
        <v>184</v>
      </c>
      <c r="H209" s="13">
        <f t="shared" si="155"/>
        <v>0</v>
      </c>
      <c r="I209">
        <f t="shared" si="156"/>
        <v>0</v>
      </c>
      <c r="J209">
        <f t="shared" si="120"/>
        <v>0</v>
      </c>
      <c r="K209" s="6">
        <f t="shared" si="121"/>
        <v>0</v>
      </c>
      <c r="M209" s="2">
        <f>'rockfish release'!O208</f>
        <v>774.18622696411239</v>
      </c>
      <c r="N209">
        <f>'rockfish release'!P208</f>
        <v>1012819.9447599896</v>
      </c>
      <c r="Q209" s="13">
        <f t="shared" si="157"/>
        <v>0</v>
      </c>
      <c r="R209" s="14">
        <f t="shared" si="158"/>
        <v>0</v>
      </c>
      <c r="S209">
        <f t="shared" si="122"/>
        <v>0</v>
      </c>
      <c r="T209" s="6">
        <f t="shared" si="123"/>
        <v>0</v>
      </c>
      <c r="V209" s="13">
        <f t="shared" si="159"/>
        <v>0</v>
      </c>
      <c r="W209">
        <f t="shared" si="159"/>
        <v>0</v>
      </c>
      <c r="X209">
        <f t="shared" si="124"/>
        <v>0</v>
      </c>
      <c r="Y209" s="6">
        <f t="shared" si="125"/>
        <v>0</v>
      </c>
    </row>
    <row r="210" spans="1:26" x14ac:dyDescent="0.3">
      <c r="A210" t="str">
        <f>'rockfish release'!A209</f>
        <v>SC</v>
      </c>
      <c r="B210">
        <f>'rockfish release'!B209</f>
        <v>2014</v>
      </c>
      <c r="C210" t="str">
        <f>'rockfish release'!C209</f>
        <v>PWSO</v>
      </c>
      <c r="D210">
        <f>'rockfish release'!D209</f>
        <v>794</v>
      </c>
      <c r="E210">
        <f>'YE release'!E210</f>
        <v>306</v>
      </c>
      <c r="H210" s="13">
        <f t="shared" si="155"/>
        <v>0</v>
      </c>
      <c r="I210">
        <f t="shared" si="156"/>
        <v>0</v>
      </c>
      <c r="J210">
        <f t="shared" si="120"/>
        <v>0</v>
      </c>
      <c r="K210" s="6">
        <f t="shared" si="121"/>
        <v>0</v>
      </c>
      <c r="M210" s="2">
        <f>'rockfish release'!O209</f>
        <v>498.33045622688041</v>
      </c>
      <c r="N210">
        <f>'rockfish release'!P209</f>
        <v>389455.65517483751</v>
      </c>
      <c r="Q210" s="13">
        <f t="shared" si="157"/>
        <v>0</v>
      </c>
      <c r="R210" s="14">
        <f t="shared" si="158"/>
        <v>0</v>
      </c>
      <c r="S210">
        <f t="shared" si="122"/>
        <v>0</v>
      </c>
      <c r="T210" s="6">
        <f t="shared" si="123"/>
        <v>0</v>
      </c>
      <c r="V210" s="13">
        <f t="shared" si="159"/>
        <v>0</v>
      </c>
      <c r="W210">
        <f t="shared" si="159"/>
        <v>0</v>
      </c>
      <c r="X210">
        <f t="shared" si="124"/>
        <v>0</v>
      </c>
      <c r="Y210" s="6">
        <f t="shared" si="125"/>
        <v>0</v>
      </c>
    </row>
    <row r="211" spans="1:26" x14ac:dyDescent="0.3">
      <c r="A211" t="str">
        <f>'rockfish release'!A210</f>
        <v>SC</v>
      </c>
      <c r="B211">
        <f>'rockfish release'!B210</f>
        <v>2015</v>
      </c>
      <c r="C211" t="str">
        <f>'rockfish release'!C210</f>
        <v>PWSO</v>
      </c>
      <c r="D211">
        <f>'rockfish release'!D210</f>
        <v>736</v>
      </c>
      <c r="E211">
        <f>'YE release'!E211</f>
        <v>186</v>
      </c>
      <c r="H211" s="13">
        <f t="shared" si="155"/>
        <v>0</v>
      </c>
      <c r="I211">
        <f t="shared" si="156"/>
        <v>0</v>
      </c>
      <c r="J211">
        <f t="shared" si="120"/>
        <v>0</v>
      </c>
      <c r="K211" s="6">
        <f t="shared" si="121"/>
        <v>0</v>
      </c>
      <c r="M211" s="2">
        <f>'rockfish release'!O210</f>
        <v>196.13046495489243</v>
      </c>
      <c r="N211">
        <f>'rockfish release'!P210</f>
        <v>74505.083446790479</v>
      </c>
      <c r="Q211" s="13">
        <f t="shared" si="157"/>
        <v>0</v>
      </c>
      <c r="R211" s="14">
        <f t="shared" si="158"/>
        <v>0</v>
      </c>
      <c r="S211">
        <f t="shared" si="122"/>
        <v>0</v>
      </c>
      <c r="T211" s="6">
        <f t="shared" si="123"/>
        <v>0</v>
      </c>
      <c r="V211" s="13">
        <f t="shared" si="159"/>
        <v>0</v>
      </c>
      <c r="W211">
        <f t="shared" si="159"/>
        <v>0</v>
      </c>
      <c r="X211">
        <f t="shared" si="124"/>
        <v>0</v>
      </c>
      <c r="Y211" s="6">
        <f t="shared" si="125"/>
        <v>0</v>
      </c>
    </row>
    <row r="212" spans="1:26" x14ac:dyDescent="0.3">
      <c r="A212" t="str">
        <f>'rockfish release'!A211</f>
        <v>SC</v>
      </c>
      <c r="B212">
        <f>'rockfish release'!B211</f>
        <v>2016</v>
      </c>
      <c r="C212" t="str">
        <f>'rockfish release'!C211</f>
        <v>PWSO</v>
      </c>
      <c r="D212">
        <f>'rockfish release'!D211</f>
        <v>1017</v>
      </c>
      <c r="E212">
        <f>'YE release'!E212</f>
        <v>272</v>
      </c>
      <c r="H212" s="13">
        <f t="shared" si="155"/>
        <v>0</v>
      </c>
      <c r="I212">
        <f t="shared" si="156"/>
        <v>0</v>
      </c>
      <c r="J212">
        <f t="shared" si="120"/>
        <v>0</v>
      </c>
      <c r="K212" s="6">
        <f t="shared" si="121"/>
        <v>0</v>
      </c>
      <c r="M212" s="2">
        <f>'rockfish release'!O211</f>
        <v>262.79743589743589</v>
      </c>
      <c r="N212">
        <f>'rockfish release'!P211</f>
        <v>105363.49222858474</v>
      </c>
      <c r="Q212" s="13">
        <f t="shared" si="157"/>
        <v>0</v>
      </c>
      <c r="R212" s="14">
        <f t="shared" si="158"/>
        <v>0</v>
      </c>
      <c r="S212">
        <f t="shared" si="122"/>
        <v>0</v>
      </c>
      <c r="T212" s="6">
        <f t="shared" si="123"/>
        <v>0</v>
      </c>
      <c r="V212" s="13">
        <f t="shared" si="159"/>
        <v>0</v>
      </c>
      <c r="W212">
        <f t="shared" si="159"/>
        <v>0</v>
      </c>
      <c r="X212">
        <f t="shared" si="124"/>
        <v>0</v>
      </c>
      <c r="Y212" s="6">
        <f t="shared" si="125"/>
        <v>0</v>
      </c>
    </row>
    <row r="213" spans="1:26" x14ac:dyDescent="0.3">
      <c r="A213" t="str">
        <f>'rockfish release'!A212</f>
        <v>SC</v>
      </c>
      <c r="B213">
        <f>'rockfish release'!B212</f>
        <v>2017</v>
      </c>
      <c r="C213" t="str">
        <f>'rockfish release'!C212</f>
        <v>PWSO</v>
      </c>
      <c r="D213">
        <f>'rockfish release'!D212</f>
        <v>669</v>
      </c>
      <c r="E213">
        <f>'YE release'!E213</f>
        <v>271</v>
      </c>
      <c r="H213" s="13">
        <f t="shared" si="155"/>
        <v>0</v>
      </c>
      <c r="I213">
        <f t="shared" si="156"/>
        <v>0</v>
      </c>
      <c r="J213">
        <f t="shared" si="120"/>
        <v>0</v>
      </c>
      <c r="K213" s="6">
        <f t="shared" si="121"/>
        <v>0</v>
      </c>
      <c r="M213" s="2">
        <f>'rockfish release'!O212</f>
        <v>403.40867389491245</v>
      </c>
      <c r="N213">
        <f>'rockfish release'!P212</f>
        <v>436676.90102633164</v>
      </c>
      <c r="Q213" s="13">
        <f t="shared" si="157"/>
        <v>0</v>
      </c>
      <c r="R213" s="14">
        <f t="shared" si="158"/>
        <v>0</v>
      </c>
      <c r="S213">
        <f t="shared" si="122"/>
        <v>0</v>
      </c>
      <c r="T213" s="6">
        <f t="shared" si="123"/>
        <v>0</v>
      </c>
      <c r="V213" s="13">
        <f t="shared" si="159"/>
        <v>0</v>
      </c>
      <c r="W213">
        <f t="shared" si="159"/>
        <v>0</v>
      </c>
      <c r="X213">
        <f t="shared" si="124"/>
        <v>0</v>
      </c>
      <c r="Y213" s="6">
        <f t="shared" si="125"/>
        <v>0</v>
      </c>
    </row>
    <row r="214" spans="1:26" x14ac:dyDescent="0.3">
      <c r="A214" t="str">
        <f>'rockfish release'!A213</f>
        <v>SC</v>
      </c>
      <c r="B214">
        <f>'rockfish release'!B213</f>
        <v>2018</v>
      </c>
      <c r="C214" t="str">
        <f>'rockfish release'!C213</f>
        <v>PWSO</v>
      </c>
      <c r="D214">
        <f>'rockfish release'!D213</f>
        <v>1046</v>
      </c>
      <c r="E214">
        <f>'YE release'!E214</f>
        <v>500</v>
      </c>
      <c r="H214" s="13">
        <f t="shared" si="155"/>
        <v>0</v>
      </c>
      <c r="I214">
        <f t="shared" si="156"/>
        <v>0</v>
      </c>
      <c r="J214">
        <f t="shared" si="120"/>
        <v>0</v>
      </c>
      <c r="K214" s="6">
        <f t="shared" si="121"/>
        <v>0</v>
      </c>
      <c r="M214" s="2">
        <f>'rockfish release'!O213</f>
        <v>281.24095139607039</v>
      </c>
      <c r="N214">
        <f>'rockfish release'!P213</f>
        <v>349345.97169103171</v>
      </c>
      <c r="Q214" s="13">
        <f t="shared" si="157"/>
        <v>0</v>
      </c>
      <c r="R214" s="14">
        <f t="shared" si="158"/>
        <v>0</v>
      </c>
      <c r="S214">
        <f t="shared" si="122"/>
        <v>0</v>
      </c>
      <c r="T214" s="6">
        <f t="shared" si="123"/>
        <v>0</v>
      </c>
      <c r="V214" s="13">
        <f t="shared" si="159"/>
        <v>0</v>
      </c>
      <c r="W214">
        <f t="shared" si="159"/>
        <v>0</v>
      </c>
      <c r="X214">
        <f t="shared" si="124"/>
        <v>0</v>
      </c>
      <c r="Y214" s="6">
        <f t="shared" si="125"/>
        <v>0</v>
      </c>
    </row>
    <row r="215" spans="1:26" x14ac:dyDescent="0.3">
      <c r="A215" t="str">
        <f>'rockfish release'!A214</f>
        <v>SC</v>
      </c>
      <c r="B215">
        <f>'rockfish release'!B214</f>
        <v>2019</v>
      </c>
      <c r="C215" t="str">
        <f>'rockfish release'!C214</f>
        <v>PWSO</v>
      </c>
      <c r="D215">
        <f>'rockfish release'!D214</f>
        <v>1837</v>
      </c>
      <c r="E215">
        <f>'YE release'!E215</f>
        <v>1148</v>
      </c>
      <c r="H215" s="13">
        <f t="shared" ref="H215:H217" si="160">E215*F215</f>
        <v>0</v>
      </c>
      <c r="I215">
        <f t="shared" ref="I215:I217" si="161">(E215^2)*G215</f>
        <v>0</v>
      </c>
      <c r="J215">
        <f t="shared" ref="J215:J217" si="162">SQRT(I215)</f>
        <v>0</v>
      </c>
      <c r="K215" s="6">
        <f t="shared" ref="K215:K217" si="163">(1.96*J215)</f>
        <v>0</v>
      </c>
      <c r="M215" s="2">
        <f>'rockfish release'!O214</f>
        <v>729.57382645803682</v>
      </c>
      <c r="N215">
        <f>'rockfish release'!P214</f>
        <v>635636.56754388998</v>
      </c>
      <c r="Q215" s="13">
        <f t="shared" ref="Q215:Q217" si="164">M215*O215</f>
        <v>0</v>
      </c>
      <c r="R215" s="14">
        <f t="shared" ref="R215:R217" si="165">(M215^2)*P215+(O215^2)*N215-(P215*N215)</f>
        <v>0</v>
      </c>
      <c r="S215">
        <f t="shared" ref="S215:S217" si="166">SQRT(R215)</f>
        <v>0</v>
      </c>
      <c r="T215" s="6">
        <f t="shared" ref="T215:T217" si="167">(1.96*S215)</f>
        <v>0</v>
      </c>
      <c r="V215" s="13">
        <f t="shared" ref="V215:V217" si="168">Q215+H215</f>
        <v>0</v>
      </c>
      <c r="W215">
        <f t="shared" ref="W215:W217" si="169">R215+I215</f>
        <v>0</v>
      </c>
      <c r="X215">
        <f t="shared" ref="X215:X217" si="170">SQRT(W215)</f>
        <v>0</v>
      </c>
      <c r="Y215" s="6">
        <f t="shared" ref="Y215:Y217" si="171">(1.96*X215)</f>
        <v>0</v>
      </c>
    </row>
    <row r="216" spans="1:26" x14ac:dyDescent="0.3">
      <c r="A216" t="str">
        <f>'rockfish release'!A215</f>
        <v>SC</v>
      </c>
      <c r="B216">
        <f>'rockfish release'!B215</f>
        <v>2020</v>
      </c>
      <c r="C216" t="str">
        <f>'rockfish release'!C215</f>
        <v>PWSO</v>
      </c>
      <c r="D216">
        <f>'rockfish release'!D215</f>
        <v>854</v>
      </c>
      <c r="E216">
        <f>'YE release'!E216</f>
        <v>402</v>
      </c>
      <c r="H216" s="13">
        <f t="shared" si="160"/>
        <v>0</v>
      </c>
      <c r="I216">
        <f t="shared" si="161"/>
        <v>0</v>
      </c>
      <c r="J216">
        <f t="shared" si="162"/>
        <v>0</v>
      </c>
      <c r="K216" s="6">
        <f t="shared" si="163"/>
        <v>0</v>
      </c>
      <c r="M216" s="2">
        <f>'rockfish release'!O215</f>
        <v>412.65633074935408</v>
      </c>
      <c r="N216">
        <f>'rockfish release'!P215</f>
        <v>185736.58290941446</v>
      </c>
      <c r="Q216" s="13">
        <f t="shared" si="164"/>
        <v>0</v>
      </c>
      <c r="R216" s="14">
        <f t="shared" si="165"/>
        <v>0</v>
      </c>
      <c r="S216">
        <f t="shared" si="166"/>
        <v>0</v>
      </c>
      <c r="T216" s="6">
        <f t="shared" si="167"/>
        <v>0</v>
      </c>
      <c r="V216" s="13">
        <f t="shared" si="168"/>
        <v>0</v>
      </c>
      <c r="W216">
        <f t="shared" si="169"/>
        <v>0</v>
      </c>
      <c r="X216">
        <f t="shared" si="170"/>
        <v>0</v>
      </c>
      <c r="Y216" s="6">
        <f t="shared" si="171"/>
        <v>0</v>
      </c>
    </row>
    <row r="217" spans="1:26" x14ac:dyDescent="0.3">
      <c r="A217" t="str">
        <f>'rockfish release'!A216</f>
        <v>SC</v>
      </c>
      <c r="B217">
        <f>'rockfish release'!B216</f>
        <v>2021</v>
      </c>
      <c r="C217" t="str">
        <f>'rockfish release'!C216</f>
        <v>PWSO</v>
      </c>
      <c r="D217">
        <f>'rockfish release'!D216</f>
        <v>734</v>
      </c>
      <c r="E217">
        <f>'YE release'!E217</f>
        <v>374</v>
      </c>
      <c r="H217" s="13">
        <f t="shared" si="160"/>
        <v>0</v>
      </c>
      <c r="I217">
        <f t="shared" si="161"/>
        <v>0</v>
      </c>
      <c r="J217">
        <f t="shared" si="162"/>
        <v>0</v>
      </c>
      <c r="K217" s="6">
        <f t="shared" si="163"/>
        <v>0</v>
      </c>
      <c r="M217" s="2">
        <f>'rockfish release'!O216</f>
        <v>373.93090741593733</v>
      </c>
      <c r="N217">
        <f>'rockfish release'!P216</f>
        <v>97169.545850276685</v>
      </c>
      <c r="Q217" s="13">
        <f t="shared" si="164"/>
        <v>0</v>
      </c>
      <c r="R217" s="14">
        <f t="shared" si="165"/>
        <v>0</v>
      </c>
      <c r="S217">
        <f t="shared" si="166"/>
        <v>0</v>
      </c>
      <c r="T217" s="6">
        <f t="shared" si="167"/>
        <v>0</v>
      </c>
      <c r="V217" s="13">
        <f t="shared" si="168"/>
        <v>0</v>
      </c>
      <c r="W217">
        <f t="shared" si="169"/>
        <v>0</v>
      </c>
      <c r="X217">
        <f t="shared" si="170"/>
        <v>0</v>
      </c>
      <c r="Y217" s="6">
        <f t="shared" si="171"/>
        <v>0</v>
      </c>
    </row>
    <row r="218" spans="1:26" s="57" customFormat="1" x14ac:dyDescent="0.3">
      <c r="A218" s="57" t="s">
        <v>147</v>
      </c>
      <c r="B218" s="57">
        <v>2022</v>
      </c>
      <c r="C218" s="57" t="s">
        <v>37</v>
      </c>
      <c r="D218" s="57">
        <v>664</v>
      </c>
      <c r="H218" s="56"/>
      <c r="K218" s="54"/>
      <c r="M218" s="66"/>
      <c r="Q218" s="56"/>
      <c r="R218" s="55"/>
      <c r="T218" s="54"/>
      <c r="V218" s="56"/>
      <c r="Y218" s="54"/>
    </row>
    <row r="219" spans="1:26" x14ac:dyDescent="0.3">
      <c r="A219" t="str">
        <f>'rockfish release'!A218</f>
        <v>SE</v>
      </c>
      <c r="B219">
        <f>'rockfish release'!B218</f>
        <v>1999</v>
      </c>
      <c r="C219" t="str">
        <f>'rockfish release'!C218</f>
        <v>CSEO</v>
      </c>
      <c r="D219">
        <f>'rockfish release'!D218</f>
        <v>8490</v>
      </c>
      <c r="E219">
        <f>'YE release'!E219</f>
        <v>1378</v>
      </c>
      <c r="F219" s="29">
        <v>0.12112606501628108</v>
      </c>
      <c r="G219" s="47">
        <v>4.26147662974627E-3</v>
      </c>
      <c r="H219" s="13">
        <f t="shared" ref="H219:H238" si="172">E219*F219</f>
        <v>166.91171759243534</v>
      </c>
      <c r="I219">
        <f t="shared" ref="I219:I238" si="173">(E219^2)*G219</f>
        <v>8092.0497885991163</v>
      </c>
      <c r="J219">
        <f t="shared" si="120"/>
        <v>89.955821315794324</v>
      </c>
      <c r="K219" s="6">
        <f t="shared" si="121"/>
        <v>176.31340977895687</v>
      </c>
      <c r="M219" s="2">
        <f>'rockfish release'!O218</f>
        <v>4688.8779783601785</v>
      </c>
      <c r="N219">
        <f>'rockfish release'!P218</f>
        <v>7342918.2871000143</v>
      </c>
      <c r="O219" s="29">
        <v>4.0385236036684272E-2</v>
      </c>
      <c r="P219" s="29">
        <v>4.7317024875558202E-4</v>
      </c>
      <c r="Q219" s="13">
        <f t="shared" ref="Q219:Q238" si="174">M219*O219</f>
        <v>189.36144390328678</v>
      </c>
      <c r="R219" s="14">
        <f>(M219^2)*P219+(O219^2)*N219+(P219*N219)</f>
        <v>25853.430804241365</v>
      </c>
      <c r="S219">
        <f t="shared" si="122"/>
        <v>160.79002084781681</v>
      </c>
      <c r="T219" s="6">
        <f t="shared" si="123"/>
        <v>315.14844086172093</v>
      </c>
      <c r="V219" s="13">
        <f t="shared" ref="V219:W238" si="175">Q219+H219</f>
        <v>356.27316149572209</v>
      </c>
      <c r="W219">
        <f t="shared" si="175"/>
        <v>33945.480592840482</v>
      </c>
      <c r="X219">
        <f t="shared" si="124"/>
        <v>184.24299333445623</v>
      </c>
      <c r="Y219" s="6">
        <f t="shared" si="125"/>
        <v>361.11626693553421</v>
      </c>
      <c r="Z219" s="14">
        <f t="shared" ref="Z219:Z291" si="176">X219/V219</f>
        <v>0.51713969292819861</v>
      </c>
    </row>
    <row r="220" spans="1:26" x14ac:dyDescent="0.3">
      <c r="A220" t="str">
        <f>'rockfish release'!A219</f>
        <v>SE</v>
      </c>
      <c r="B220">
        <f>'rockfish release'!B219</f>
        <v>2000</v>
      </c>
      <c r="C220" t="str">
        <f>'rockfish release'!C219</f>
        <v>CSEO</v>
      </c>
      <c r="D220">
        <f>'rockfish release'!D219</f>
        <v>6035</v>
      </c>
      <c r="E220">
        <f>'YE release'!E220</f>
        <v>1145</v>
      </c>
      <c r="F220" s="29">
        <v>0.12112606501628108</v>
      </c>
      <c r="G220" s="47">
        <v>4.26147662974627E-3</v>
      </c>
      <c r="H220" s="13">
        <f t="shared" si="172"/>
        <v>138.68934444364183</v>
      </c>
      <c r="I220">
        <f t="shared" si="173"/>
        <v>5586.9023985131034</v>
      </c>
      <c r="J220">
        <f t="shared" si="120"/>
        <v>74.745584475025041</v>
      </c>
      <c r="K220" s="6">
        <f t="shared" si="121"/>
        <v>146.50134557104909</v>
      </c>
      <c r="M220" s="2">
        <f>'rockfish release'!O219</f>
        <v>3333.0245700122123</v>
      </c>
      <c r="N220">
        <f>'rockfish release'!P219</f>
        <v>3710290.0674539045</v>
      </c>
      <c r="O220" s="29">
        <v>4.0385236036684272E-2</v>
      </c>
      <c r="P220" s="29">
        <v>4.7317024875558202E-4</v>
      </c>
      <c r="Q220" s="13">
        <f t="shared" si="174"/>
        <v>134.60498397601128</v>
      </c>
      <c r="R220" s="14">
        <f t="shared" ref="R220:R283" si="177">(M220^2)*P220+(O220^2)*N220+(P220*N220)</f>
        <v>13063.43387902078</v>
      </c>
      <c r="S220">
        <f t="shared" si="122"/>
        <v>114.29537995483798</v>
      </c>
      <c r="T220" s="6">
        <f t="shared" si="123"/>
        <v>224.01894471148245</v>
      </c>
      <c r="V220" s="13">
        <f t="shared" si="175"/>
        <v>273.29432841965308</v>
      </c>
      <c r="W220">
        <f t="shared" si="175"/>
        <v>18650.336277533883</v>
      </c>
      <c r="X220">
        <f t="shared" si="124"/>
        <v>136.56623403145406</v>
      </c>
      <c r="Y220" s="6">
        <f t="shared" si="125"/>
        <v>267.66981870164994</v>
      </c>
      <c r="Z220" s="14">
        <f t="shared" si="176"/>
        <v>0.49970387172379144</v>
      </c>
    </row>
    <row r="221" spans="1:26" x14ac:dyDescent="0.3">
      <c r="A221" t="str">
        <f>'rockfish release'!A220</f>
        <v>SE</v>
      </c>
      <c r="B221">
        <f>'rockfish release'!B220</f>
        <v>2001</v>
      </c>
      <c r="C221" t="str">
        <f>'rockfish release'!C220</f>
        <v>CSEO</v>
      </c>
      <c r="D221">
        <f>'rockfish release'!D220</f>
        <v>5594</v>
      </c>
      <c r="E221">
        <f>'YE release'!E221</f>
        <v>1090</v>
      </c>
      <c r="F221" s="29">
        <v>0.12112606501628108</v>
      </c>
      <c r="G221" s="47">
        <v>4.26147662974627E-3</v>
      </c>
      <c r="H221" s="13">
        <f t="shared" si="172"/>
        <v>132.02741086774637</v>
      </c>
      <c r="I221">
        <f t="shared" si="173"/>
        <v>5063.0603838015431</v>
      </c>
      <c r="J221">
        <f t="shared" si="120"/>
        <v>71.155185220766185</v>
      </c>
      <c r="K221" s="6">
        <f t="shared" si="121"/>
        <v>139.46416303270172</v>
      </c>
      <c r="M221" s="2">
        <f>'rockfish release'!O220</f>
        <v>3089.4680107122313</v>
      </c>
      <c r="N221">
        <f>'rockfish release'!P220</f>
        <v>3187852.6489228187</v>
      </c>
      <c r="O221" s="29">
        <v>4.0385236036684272E-2</v>
      </c>
      <c r="P221" s="29">
        <v>4.7317024875558202E-4</v>
      </c>
      <c r="Q221" s="13">
        <f t="shared" si="174"/>
        <v>124.76889484039887</v>
      </c>
      <c r="R221" s="14">
        <f t="shared" si="177"/>
        <v>11224.001772950833</v>
      </c>
      <c r="S221">
        <f t="shared" si="122"/>
        <v>105.94338947263691</v>
      </c>
      <c r="T221" s="6">
        <f t="shared" si="123"/>
        <v>207.64904336636835</v>
      </c>
      <c r="V221" s="13">
        <f t="shared" si="175"/>
        <v>256.79630570814527</v>
      </c>
      <c r="W221">
        <f t="shared" si="175"/>
        <v>16287.062156752376</v>
      </c>
      <c r="X221">
        <f t="shared" si="124"/>
        <v>127.62077478511237</v>
      </c>
      <c r="Y221" s="6">
        <f t="shared" si="125"/>
        <v>250.13671857882025</v>
      </c>
      <c r="Z221" s="14">
        <f t="shared" si="176"/>
        <v>0.49697278328511563</v>
      </c>
    </row>
    <row r="222" spans="1:26" x14ac:dyDescent="0.3">
      <c r="A222" t="str">
        <f>'rockfish release'!A221</f>
        <v>SE</v>
      </c>
      <c r="B222">
        <f>'rockfish release'!B221</f>
        <v>2002</v>
      </c>
      <c r="C222" t="str">
        <f>'rockfish release'!C221</f>
        <v>CSEO</v>
      </c>
      <c r="D222">
        <f>'rockfish release'!D221</f>
        <v>6354</v>
      </c>
      <c r="E222">
        <f>'YE release'!E222</f>
        <v>1316</v>
      </c>
      <c r="F222" s="29">
        <v>0.12112606501628108</v>
      </c>
      <c r="G222" s="47">
        <v>4.26147662974627E-3</v>
      </c>
      <c r="H222" s="13">
        <f t="shared" si="172"/>
        <v>159.40190156142589</v>
      </c>
      <c r="I222">
        <f t="shared" si="173"/>
        <v>7380.2638700858561</v>
      </c>
      <c r="J222">
        <f t="shared" si="120"/>
        <v>85.908462156447982</v>
      </c>
      <c r="K222" s="6">
        <f t="shared" si="121"/>
        <v>168.38058582663805</v>
      </c>
      <c r="M222" s="2">
        <f>'rockfish release'!O221</f>
        <v>3509.2026707303394</v>
      </c>
      <c r="N222">
        <f>'rockfish release'!P221</f>
        <v>4112896.0748842969</v>
      </c>
      <c r="O222" s="29">
        <v>4.0385236036684272E-2</v>
      </c>
      <c r="P222" s="29">
        <v>4.7317024875558202E-4</v>
      </c>
      <c r="Q222" s="13">
        <f t="shared" si="174"/>
        <v>141.71997815800759</v>
      </c>
      <c r="R222" s="14">
        <f t="shared" si="177"/>
        <v>14480.955652722054</v>
      </c>
      <c r="S222">
        <f t="shared" si="122"/>
        <v>120.33684245783606</v>
      </c>
      <c r="T222" s="6">
        <f t="shared" si="123"/>
        <v>235.86021121735865</v>
      </c>
      <c r="V222" s="13">
        <f t="shared" si="175"/>
        <v>301.12187971943348</v>
      </c>
      <c r="W222">
        <f t="shared" si="175"/>
        <v>21861.219522807911</v>
      </c>
      <c r="X222">
        <f t="shared" si="124"/>
        <v>147.85540072248938</v>
      </c>
      <c r="Y222" s="6">
        <f t="shared" si="125"/>
        <v>289.79658541607915</v>
      </c>
      <c r="Z222" s="14">
        <f t="shared" si="176"/>
        <v>0.49101513599826019</v>
      </c>
    </row>
    <row r="223" spans="1:26" x14ac:dyDescent="0.3">
      <c r="A223" t="str">
        <f>'rockfish release'!A222</f>
        <v>SE</v>
      </c>
      <c r="B223">
        <f>'rockfish release'!B222</f>
        <v>2003</v>
      </c>
      <c r="C223" t="str">
        <f>'rockfish release'!C222</f>
        <v>CSEO</v>
      </c>
      <c r="D223">
        <f>'rockfish release'!D222</f>
        <v>8201</v>
      </c>
      <c r="E223">
        <f>'YE release'!E223</f>
        <v>1549</v>
      </c>
      <c r="F223" s="29">
        <v>0.12112606501628108</v>
      </c>
      <c r="G223" s="47">
        <v>4.26147662974627E-3</v>
      </c>
      <c r="H223" s="13">
        <f t="shared" si="172"/>
        <v>187.6242747102194</v>
      </c>
      <c r="I223">
        <f t="shared" si="173"/>
        <v>10224.99128688983</v>
      </c>
      <c r="J223">
        <f t="shared" ref="J223:J295" si="178">SQRT(I223)</f>
        <v>101.11869899721728</v>
      </c>
      <c r="K223" s="6">
        <f t="shared" ref="K223:K295" si="179">(1.96*J223)</f>
        <v>198.19265003454586</v>
      </c>
      <c r="M223" s="2">
        <f>'rockfish release'!O222</f>
        <v>4529.2683510638199</v>
      </c>
      <c r="N223">
        <f>'rockfish release'!P222</f>
        <v>6851520.1397810448</v>
      </c>
      <c r="O223" s="29">
        <v>4.0385236036684272E-2</v>
      </c>
      <c r="P223" s="29">
        <v>4.7317024875558202E-4</v>
      </c>
      <c r="Q223" s="13">
        <f t="shared" si="174"/>
        <v>182.91557143119613</v>
      </c>
      <c r="R223" s="14">
        <f t="shared" si="177"/>
        <v>24123.283810591412</v>
      </c>
      <c r="S223">
        <f t="shared" ref="S223:S295" si="180">SQRT(R223)</f>
        <v>155.31672096265558</v>
      </c>
      <c r="T223" s="6">
        <f t="shared" ref="T223:T295" si="181">(1.96*S223)</f>
        <v>304.42077308680496</v>
      </c>
      <c r="V223" s="13">
        <f t="shared" si="175"/>
        <v>370.53984614141552</v>
      </c>
      <c r="W223">
        <f t="shared" si="175"/>
        <v>34348.275097481244</v>
      </c>
      <c r="X223">
        <f t="shared" ref="X223:X295" si="182">SQRT(W223)</f>
        <v>185.33287646146661</v>
      </c>
      <c r="Y223" s="6">
        <f t="shared" ref="Y223:Y295" si="183">(1.96*X223)</f>
        <v>363.25243786447453</v>
      </c>
      <c r="Z223" s="14">
        <f t="shared" si="176"/>
        <v>0.50016989641306975</v>
      </c>
    </row>
    <row r="224" spans="1:26" x14ac:dyDescent="0.3">
      <c r="A224" t="str">
        <f>'rockfish release'!A223</f>
        <v>SE</v>
      </c>
      <c r="B224">
        <f>'rockfish release'!B223</f>
        <v>2004</v>
      </c>
      <c r="C224" t="str">
        <f>'rockfish release'!C223</f>
        <v>CSEO</v>
      </c>
      <c r="D224">
        <f>'rockfish release'!D223</f>
        <v>7046</v>
      </c>
      <c r="E224">
        <f>'YE release'!E224</f>
        <v>1205</v>
      </c>
      <c r="F224" s="29">
        <v>0.12112606501628108</v>
      </c>
      <c r="G224" s="47">
        <v>4.26147662974627E-3</v>
      </c>
      <c r="H224" s="13">
        <f t="shared" si="172"/>
        <v>145.95690834461871</v>
      </c>
      <c r="I224">
        <f t="shared" si="173"/>
        <v>6187.7706033073282</v>
      </c>
      <c r="J224">
        <f t="shared" si="178"/>
        <v>78.66238366148923</v>
      </c>
      <c r="K224" s="6">
        <f t="shared" si="179"/>
        <v>154.17827197651889</v>
      </c>
      <c r="M224" s="2">
        <f>'rockfish release'!O223</f>
        <v>3891.3821243257735</v>
      </c>
      <c r="N224">
        <f>'rockfish release'!P223</f>
        <v>5057531.4554209635</v>
      </c>
      <c r="O224" s="29">
        <v>4.0385236036684272E-2</v>
      </c>
      <c r="P224" s="29">
        <v>4.7317024875558202E-4</v>
      </c>
      <c r="Q224" s="13">
        <f t="shared" si="174"/>
        <v>157.15438559983022</v>
      </c>
      <c r="R224" s="14">
        <f t="shared" si="177"/>
        <v>17806.890177806912</v>
      </c>
      <c r="S224">
        <f t="shared" si="180"/>
        <v>133.44246017593844</v>
      </c>
      <c r="T224" s="6">
        <f t="shared" si="181"/>
        <v>261.54722194483935</v>
      </c>
      <c r="V224" s="13">
        <f t="shared" si="175"/>
        <v>303.1112939444489</v>
      </c>
      <c r="W224">
        <f t="shared" si="175"/>
        <v>23994.660781114238</v>
      </c>
      <c r="X224">
        <f t="shared" si="182"/>
        <v>154.90210063493083</v>
      </c>
      <c r="Y224" s="6">
        <f t="shared" si="183"/>
        <v>303.60811724446444</v>
      </c>
      <c r="Z224" s="14">
        <f t="shared" si="176"/>
        <v>0.51104034633338236</v>
      </c>
    </row>
    <row r="225" spans="1:26" x14ac:dyDescent="0.3">
      <c r="A225" t="str">
        <f>'rockfish release'!A224</f>
        <v>SE</v>
      </c>
      <c r="B225">
        <f>'rockfish release'!B224</f>
        <v>2005</v>
      </c>
      <c r="C225" t="str">
        <f>'rockfish release'!C224</f>
        <v>CSEO</v>
      </c>
      <c r="D225">
        <f>'rockfish release'!D224</f>
        <v>8114</v>
      </c>
      <c r="E225">
        <f>'YE release'!E225</f>
        <v>1735</v>
      </c>
      <c r="F225" s="29">
        <v>0.12112606501628108</v>
      </c>
      <c r="G225" s="47">
        <v>4.26147662974627E-3</v>
      </c>
      <c r="H225" s="13">
        <f t="shared" si="172"/>
        <v>210.15372280324766</v>
      </c>
      <c r="I225">
        <f t="shared" si="173"/>
        <v>12828.003487777965</v>
      </c>
      <c r="J225">
        <f t="shared" si="178"/>
        <v>113.26077647525628</v>
      </c>
      <c r="K225" s="6">
        <f t="shared" si="179"/>
        <v>221.9911218915023</v>
      </c>
      <c r="M225" s="2">
        <f>'rockfish release'!O224</f>
        <v>4481.219778140694</v>
      </c>
      <c r="N225">
        <f>'rockfish release'!P224</f>
        <v>6706923.01892104</v>
      </c>
      <c r="O225" s="29">
        <v>4.0385236036684272E-2</v>
      </c>
      <c r="P225" s="29">
        <v>4.7317024875558202E-4</v>
      </c>
      <c r="Q225" s="13">
        <f t="shared" si="174"/>
        <v>180.97511847246986</v>
      </c>
      <c r="R225" s="14">
        <f t="shared" si="177"/>
        <v>23614.176734564957</v>
      </c>
      <c r="S225">
        <f t="shared" si="180"/>
        <v>153.6690493709288</v>
      </c>
      <c r="T225" s="6">
        <f t="shared" si="181"/>
        <v>301.19133676702046</v>
      </c>
      <c r="V225" s="13">
        <f t="shared" si="175"/>
        <v>391.12884127571749</v>
      </c>
      <c r="W225">
        <f t="shared" si="175"/>
        <v>36442.180222342926</v>
      </c>
      <c r="X225">
        <f t="shared" si="182"/>
        <v>190.89835049665285</v>
      </c>
      <c r="Y225" s="6">
        <f t="shared" si="183"/>
        <v>374.16076697343959</v>
      </c>
      <c r="Z225" s="14">
        <f t="shared" si="176"/>
        <v>0.48807024783448111</v>
      </c>
    </row>
    <row r="226" spans="1:26" x14ac:dyDescent="0.3">
      <c r="A226" t="str">
        <f>'rockfish release'!A225</f>
        <v>SE</v>
      </c>
      <c r="B226">
        <f>'rockfish release'!B225</f>
        <v>2006</v>
      </c>
      <c r="C226" t="str">
        <f>'rockfish release'!C225</f>
        <v>CSEO</v>
      </c>
      <c r="D226">
        <f>'rockfish release'!D225</f>
        <v>5240</v>
      </c>
      <c r="E226">
        <f>'YE release'!E226</f>
        <v>1185</v>
      </c>
      <c r="F226">
        <f>IF([3]species_comp_Region1_forR!$H10&gt;49,[3]species_comp_Region1_forR!$AV10,[3]species_comp_Region1_forR!$AX10)</f>
        <v>3.4948741999999998E-2</v>
      </c>
      <c r="G226" s="48">
        <f>IF([3]species_comp_Region1_forR!$H10&gt;49,[3]species_comp_Region1_forR!$AW10,[3]species_comp_Region1_forR!$AY10)</f>
        <v>1.5699999999999999E-5</v>
      </c>
      <c r="H226" s="13">
        <f t="shared" si="172"/>
        <v>41.414259269999995</v>
      </c>
      <c r="I226">
        <f t="shared" si="173"/>
        <v>22.046332499999998</v>
      </c>
      <c r="J226">
        <f t="shared" si="178"/>
        <v>4.6953522232096709</v>
      </c>
      <c r="K226" s="6">
        <f t="shared" si="179"/>
        <v>9.2028903574909542</v>
      </c>
      <c r="M226" s="2">
        <f>'rockfish release'!O225</f>
        <v>2893.9600243353761</v>
      </c>
      <c r="N226">
        <f>'rockfish release'!P225</f>
        <v>2797150.8524527205</v>
      </c>
      <c r="O226">
        <f>IF([3]species_comp_Region1_forR!$D32&gt;49,[3]species_comp_Region1_forR!$AR32,[3]species_comp_Region1_forR!$AT32)</f>
        <v>3.2818532999999997E-2</v>
      </c>
      <c r="P226">
        <f>IF([3]species_comp_Region1_forR!$D32&gt;49,[3]species_comp_Region1_forR!$AS32,[3]species_comp_Region1_forR!$AU32)</f>
        <v>6.1400000000000002E-5</v>
      </c>
      <c r="Q226" s="13">
        <f t="shared" si="174"/>
        <v>94.975522559331338</v>
      </c>
      <c r="R226" s="14">
        <f t="shared" si="177"/>
        <v>3698.6587575517847</v>
      </c>
      <c r="S226">
        <f t="shared" si="180"/>
        <v>60.81659935866017</v>
      </c>
      <c r="T226" s="6">
        <f t="shared" si="181"/>
        <v>119.20053474297393</v>
      </c>
      <c r="V226" s="13">
        <f t="shared" si="175"/>
        <v>136.38978182933133</v>
      </c>
      <c r="W226">
        <f t="shared" si="175"/>
        <v>3720.7050900517847</v>
      </c>
      <c r="X226">
        <f t="shared" si="182"/>
        <v>60.997582657444589</v>
      </c>
      <c r="Y226" s="6">
        <f t="shared" si="183"/>
        <v>119.5552620085914</v>
      </c>
      <c r="Z226" s="14">
        <f t="shared" si="176"/>
        <v>0.44722985724673064</v>
      </c>
    </row>
    <row r="227" spans="1:26" x14ac:dyDescent="0.3">
      <c r="A227" t="str">
        <f>'rockfish release'!A226</f>
        <v>SE</v>
      </c>
      <c r="B227">
        <f>'rockfish release'!B226</f>
        <v>2007</v>
      </c>
      <c r="C227" t="str">
        <f>'rockfish release'!C226</f>
        <v>CSEO</v>
      </c>
      <c r="D227">
        <f>'rockfish release'!D226</f>
        <v>5145</v>
      </c>
      <c r="E227">
        <f>'YE release'!E227</f>
        <v>1070</v>
      </c>
      <c r="F227">
        <f>IF([3]species_comp_Region1_forR!$H11&gt;49,[3]species_comp_Region1_forR!$AV11,[3]species_comp_Region1_forR!$AX11)</f>
        <v>4.3135192000000003E-2</v>
      </c>
      <c r="G227" s="48">
        <f>IF([3]species_comp_Region1_forR!$H11&gt;49,[3]species_comp_Region1_forR!$AW11,[3]species_comp_Region1_forR!$AY11)</f>
        <v>2.1699999999999999E-5</v>
      </c>
      <c r="H227" s="13">
        <f t="shared" si="172"/>
        <v>46.154655440000006</v>
      </c>
      <c r="I227">
        <f t="shared" si="173"/>
        <v>24.844329999999999</v>
      </c>
      <c r="J227">
        <f t="shared" si="178"/>
        <v>4.9844086911087055</v>
      </c>
      <c r="K227" s="6">
        <f t="shared" si="179"/>
        <v>9.7694410345730631</v>
      </c>
      <c r="M227" s="2">
        <f>'rockfish release'!O226</f>
        <v>2841.4931918331122</v>
      </c>
      <c r="N227">
        <f>'rockfish release'!P226</f>
        <v>2696646.8352677319</v>
      </c>
      <c r="O227">
        <f>IF([3]species_comp_Region1_forR!$D33&gt;49,[3]species_comp_Region1_forR!$AR33,[3]species_comp_Region1_forR!$AT33)</f>
        <v>1.4044944E-2</v>
      </c>
      <c r="P227">
        <f>IF([3]species_comp_Region1_forR!$D33&gt;49,[3]species_comp_Region1_forR!$AS33,[3]species_comp_Region1_forR!$AU33)</f>
        <v>3.8999999999999999E-5</v>
      </c>
      <c r="Q227" s="13">
        <f t="shared" si="174"/>
        <v>39.908612755677318</v>
      </c>
      <c r="R227" s="14">
        <f t="shared" si="177"/>
        <v>952.00025889543804</v>
      </c>
      <c r="S227">
        <f t="shared" si="180"/>
        <v>30.854501436507412</v>
      </c>
      <c r="T227" s="6">
        <f t="shared" si="181"/>
        <v>60.474822815554525</v>
      </c>
      <c r="V227" s="13">
        <f t="shared" si="175"/>
        <v>86.063268195677324</v>
      </c>
      <c r="W227">
        <f t="shared" si="175"/>
        <v>976.84458889543805</v>
      </c>
      <c r="X227">
        <f t="shared" si="182"/>
        <v>31.254513096438377</v>
      </c>
      <c r="Y227" s="6">
        <f t="shared" si="183"/>
        <v>61.258845669019216</v>
      </c>
      <c r="Z227" s="14">
        <f t="shared" si="176"/>
        <v>0.363157404450139</v>
      </c>
    </row>
    <row r="228" spans="1:26" x14ac:dyDescent="0.3">
      <c r="A228" t="str">
        <f>'rockfish release'!A227</f>
        <v>SE</v>
      </c>
      <c r="B228">
        <f>'rockfish release'!B227</f>
        <v>2008</v>
      </c>
      <c r="C228" t="str">
        <f>'rockfish release'!C227</f>
        <v>CSEO</v>
      </c>
      <c r="D228">
        <f>'rockfish release'!D227</f>
        <v>4496</v>
      </c>
      <c r="E228">
        <f>'YE release'!E228</f>
        <v>1119</v>
      </c>
      <c r="F228">
        <f>IF([3]species_comp_Region1_forR!$H12&gt;49,[3]species_comp_Region1_forR!$AV12,[3]species_comp_Region1_forR!$AX12)</f>
        <v>8.0645161000000007E-2</v>
      </c>
      <c r="G228" s="48">
        <f>IF([3]species_comp_Region1_forR!$H12&gt;49,[3]species_comp_Region1_forR!$AW12,[3]species_comp_Region1_forR!$AY12)</f>
        <v>3.5200000000000002E-5</v>
      </c>
      <c r="H228" s="13">
        <f t="shared" si="172"/>
        <v>90.241935159000008</v>
      </c>
      <c r="I228">
        <f t="shared" si="173"/>
        <v>44.076067200000004</v>
      </c>
      <c r="J228">
        <f t="shared" si="178"/>
        <v>6.6389808856480377</v>
      </c>
      <c r="K228" s="6">
        <f t="shared" si="179"/>
        <v>13.012402535870153</v>
      </c>
      <c r="M228" s="2">
        <f>'rockfish release'!O227</f>
        <v>2483.0618834755442</v>
      </c>
      <c r="N228">
        <f>'rockfish release'!P227</f>
        <v>2059235.0418788581</v>
      </c>
      <c r="O228">
        <f>IF([3]species_comp_Region1_forR!$D34&gt;49,[3]species_comp_Region1_forR!$AR34,[3]species_comp_Region1_forR!$AT34)</f>
        <v>1.5209125E-2</v>
      </c>
      <c r="P228">
        <f>IF([3]species_comp_Region1_forR!$D34&gt;49,[3]species_comp_Region1_forR!$AS34,[3]species_comp_Region1_forR!$AU34)</f>
        <v>2.8500000000000002E-5</v>
      </c>
      <c r="Q228" s="13">
        <f t="shared" si="174"/>
        <v>37.76519856851499</v>
      </c>
      <c r="R228" s="14">
        <f t="shared" si="177"/>
        <v>710.74476107266878</v>
      </c>
      <c r="S228">
        <f t="shared" si="180"/>
        <v>26.659796718517356</v>
      </c>
      <c r="T228" s="6">
        <f t="shared" si="181"/>
        <v>52.253201568294017</v>
      </c>
      <c r="V228" s="13">
        <f t="shared" si="175"/>
        <v>128.007133727515</v>
      </c>
      <c r="W228">
        <f t="shared" si="175"/>
        <v>754.82082827266879</v>
      </c>
      <c r="X228">
        <f t="shared" si="182"/>
        <v>27.474002771213897</v>
      </c>
      <c r="Y228" s="6">
        <f t="shared" si="183"/>
        <v>53.849045431579235</v>
      </c>
      <c r="Z228" s="14">
        <f t="shared" si="176"/>
        <v>0.21462868491139717</v>
      </c>
    </row>
    <row r="229" spans="1:26" x14ac:dyDescent="0.3">
      <c r="A229" t="str">
        <f>'rockfish release'!A228</f>
        <v>SE</v>
      </c>
      <c r="B229">
        <f>'rockfish release'!B228</f>
        <v>2009</v>
      </c>
      <c r="C229" t="str">
        <f>'rockfish release'!C228</f>
        <v>CSEO</v>
      </c>
      <c r="D229">
        <f>'rockfish release'!D228</f>
        <v>2028</v>
      </c>
      <c r="E229">
        <f>'YE release'!E229</f>
        <v>472</v>
      </c>
      <c r="F229">
        <f>IF([3]species_comp_Region1_forR!$H13&gt;49,[3]species_comp_Region1_forR!$AV13,[3]species_comp_Region1_forR!$AX13)</f>
        <v>4.0901502999999999E-2</v>
      </c>
      <c r="G229" s="48">
        <f>IF([3]species_comp_Region1_forR!$H13&gt;49,[3]species_comp_Region1_forR!$AW13,[3]species_comp_Region1_forR!$AY13)</f>
        <v>3.2799999999999998E-5</v>
      </c>
      <c r="H229" s="13">
        <f t="shared" si="172"/>
        <v>19.305509416</v>
      </c>
      <c r="I229">
        <f t="shared" si="173"/>
        <v>7.3073151999999997</v>
      </c>
      <c r="J229">
        <f t="shared" si="178"/>
        <v>2.7032046167465755</v>
      </c>
      <c r="K229" s="6">
        <f t="shared" si="179"/>
        <v>5.2982810488232879</v>
      </c>
      <c r="M229" s="2">
        <f>'rockfish release'!O228</f>
        <v>1120.0288033114775</v>
      </c>
      <c r="N229">
        <f>'rockfish release'!P228</f>
        <v>418976.06752061035</v>
      </c>
      <c r="O229">
        <f>IF([3]species_comp_Region1_forR!$D35&gt;49,[3]species_comp_Region1_forR!$AR35,[3]species_comp_Region1_forR!$AT35)</f>
        <v>1.0256410000000001E-2</v>
      </c>
      <c r="P229">
        <f>IF([3]species_comp_Region1_forR!$D35&gt;49,[3]species_comp_Region1_forR!$AS35,[3]species_comp_Region1_forR!$AU35)</f>
        <v>2.6100000000000001E-5</v>
      </c>
      <c r="Q229" s="13">
        <f t="shared" si="174"/>
        <v>11.487474618571872</v>
      </c>
      <c r="R229" s="14">
        <f t="shared" si="177"/>
        <v>87.750545199710743</v>
      </c>
      <c r="S229">
        <f t="shared" si="180"/>
        <v>9.3675260981601092</v>
      </c>
      <c r="T229" s="6">
        <f t="shared" si="181"/>
        <v>18.360351152393815</v>
      </c>
      <c r="V229" s="13">
        <f t="shared" si="175"/>
        <v>30.792984034571873</v>
      </c>
      <c r="W229">
        <f t="shared" si="175"/>
        <v>95.057860399710748</v>
      </c>
      <c r="X229">
        <f t="shared" si="182"/>
        <v>9.7497620688768993</v>
      </c>
      <c r="Y229" s="6">
        <f t="shared" si="183"/>
        <v>19.109533654998721</v>
      </c>
      <c r="Z229" s="14">
        <f t="shared" si="176"/>
        <v>0.31662284038242783</v>
      </c>
    </row>
    <row r="230" spans="1:26" x14ac:dyDescent="0.3">
      <c r="A230" t="str">
        <f>'rockfish release'!A229</f>
        <v>SE</v>
      </c>
      <c r="B230">
        <f>'rockfish release'!B229</f>
        <v>2010</v>
      </c>
      <c r="C230" t="str">
        <f>'rockfish release'!C229</f>
        <v>CSEO</v>
      </c>
      <c r="D230">
        <f>'rockfish release'!D229</f>
        <v>2413</v>
      </c>
      <c r="E230">
        <f>'YE release'!E230</f>
        <v>888</v>
      </c>
      <c r="F230">
        <f>IF([3]species_comp_Region1_forR!$H14&gt;49,[3]species_comp_Region1_forR!$AV14,[3]species_comp_Region1_forR!$AX14)</f>
        <v>8.8066931000000001E-2</v>
      </c>
      <c r="G230" s="48">
        <f>IF([3]species_comp_Region1_forR!$H14&gt;49,[3]species_comp_Region1_forR!$AW14,[3]species_comp_Region1_forR!$AY14)</f>
        <v>3.54E-5</v>
      </c>
      <c r="H230" s="13">
        <f t="shared" si="172"/>
        <v>78.203434728000005</v>
      </c>
      <c r="I230">
        <f t="shared" si="173"/>
        <v>27.914457599999999</v>
      </c>
      <c r="J230">
        <f t="shared" si="178"/>
        <v>5.2834134420845773</v>
      </c>
      <c r="K230" s="6">
        <f t="shared" si="179"/>
        <v>10.355490346485771</v>
      </c>
      <c r="M230" s="2">
        <f>'rockfish release'!O229</f>
        <v>1332.6575455574925</v>
      </c>
      <c r="N230">
        <f>'rockfish release'!P229</f>
        <v>593154.67636700894</v>
      </c>
      <c r="O230">
        <f>IF([3]species_comp_Region1_forR!$D36&gt;49,[3]species_comp_Region1_forR!$AR36,[3]species_comp_Region1_forR!$AT36)</f>
        <v>2.530253E-2</v>
      </c>
      <c r="P230">
        <f>IF([3]species_comp_Region1_forR!$D36&gt;49,[3]species_comp_Region1_forR!$AS36,[3]species_comp_Region1_forR!$AU36)</f>
        <v>2.72E-5</v>
      </c>
      <c r="Q230" s="13">
        <f t="shared" si="174"/>
        <v>33.719607526194821</v>
      </c>
      <c r="R230" s="14">
        <f t="shared" si="177"/>
        <v>444.18867310251625</v>
      </c>
      <c r="S230">
        <f t="shared" si="180"/>
        <v>21.075784044787426</v>
      </c>
      <c r="T230" s="6">
        <f t="shared" si="181"/>
        <v>41.308536727783356</v>
      </c>
      <c r="V230" s="13">
        <f t="shared" si="175"/>
        <v>111.92304225419483</v>
      </c>
      <c r="W230">
        <f t="shared" si="175"/>
        <v>472.10313070251624</v>
      </c>
      <c r="X230">
        <f t="shared" si="182"/>
        <v>21.727934340441021</v>
      </c>
      <c r="Y230" s="6">
        <f t="shared" si="183"/>
        <v>42.5867513072644</v>
      </c>
      <c r="Z230" s="14">
        <f t="shared" si="176"/>
        <v>0.19413280681821948</v>
      </c>
    </row>
    <row r="231" spans="1:26" x14ac:dyDescent="0.3">
      <c r="A231" t="str">
        <f>'rockfish release'!A230</f>
        <v>SE</v>
      </c>
      <c r="B231">
        <f>'rockfish release'!B230</f>
        <v>2011</v>
      </c>
      <c r="C231" t="str">
        <f>'rockfish release'!C230</f>
        <v>CSEO</v>
      </c>
      <c r="D231">
        <f>'rockfish release'!D230</f>
        <v>3363</v>
      </c>
      <c r="E231">
        <f>'YE release'!E231</f>
        <v>1058</v>
      </c>
      <c r="F231">
        <f>IF([3]species_comp_Region1_forR!$H15&gt;49,[3]species_comp_Region1_forR!$AV15,[3]species_comp_Region1_forR!$AX15)</f>
        <v>0.124932687</v>
      </c>
      <c r="G231" s="48">
        <f>IF([3]species_comp_Region1_forR!$H15&gt;49,[3]species_comp_Region1_forR!$AW15,[3]species_comp_Region1_forR!$AY15)</f>
        <v>5.8900000000000002E-5</v>
      </c>
      <c r="H231" s="13">
        <f t="shared" si="172"/>
        <v>132.17878284599999</v>
      </c>
      <c r="I231">
        <f t="shared" si="173"/>
        <v>65.930539600000003</v>
      </c>
      <c r="J231">
        <f t="shared" si="178"/>
        <v>8.1197622871608743</v>
      </c>
      <c r="K231" s="6">
        <f t="shared" si="179"/>
        <v>15.914734082835313</v>
      </c>
      <c r="M231" s="2">
        <f>'rockfish release'!O230</f>
        <v>1640.2403459372481</v>
      </c>
      <c r="N231">
        <f>'rockfish release'!P230</f>
        <v>1713584.9683327924</v>
      </c>
      <c r="O231">
        <f>IF([3]species_comp_Region1_forR!$D37&gt;49,[3]species_comp_Region1_forR!$AR37,[3]species_comp_Region1_forR!$AT37)</f>
        <v>4.9019607999999999E-2</v>
      </c>
      <c r="P231">
        <f>IF([3]species_comp_Region1_forR!$D37&gt;49,[3]species_comp_Region1_forR!$AS37,[3]species_comp_Region1_forR!$AU37)</f>
        <v>6.5400000000000004E-5</v>
      </c>
      <c r="Q231" s="13">
        <f t="shared" si="174"/>
        <v>80.403938783628291</v>
      </c>
      <c r="R231" s="14">
        <f t="shared" si="177"/>
        <v>4405.630823047677</v>
      </c>
      <c r="S231">
        <f t="shared" si="180"/>
        <v>66.374926162276651</v>
      </c>
      <c r="T231" s="6">
        <f t="shared" si="181"/>
        <v>130.09485527806223</v>
      </c>
      <c r="V231" s="13">
        <f t="shared" si="175"/>
        <v>212.58272162962828</v>
      </c>
      <c r="W231">
        <f t="shared" si="175"/>
        <v>4471.561362647677</v>
      </c>
      <c r="X231">
        <f t="shared" si="182"/>
        <v>66.869734279774704</v>
      </c>
      <c r="Y231" s="6">
        <f t="shared" si="183"/>
        <v>131.06467918835841</v>
      </c>
      <c r="Z231" s="14">
        <f t="shared" si="176"/>
        <v>0.31455865164939573</v>
      </c>
    </row>
    <row r="232" spans="1:26" x14ac:dyDescent="0.3">
      <c r="A232" t="str">
        <f>'rockfish release'!A231</f>
        <v>SE</v>
      </c>
      <c r="B232">
        <f>'rockfish release'!B231</f>
        <v>2012</v>
      </c>
      <c r="C232" t="str">
        <f>'rockfish release'!C231</f>
        <v>CSEO</v>
      </c>
      <c r="D232">
        <f>'rockfish release'!D231</f>
        <v>3615</v>
      </c>
      <c r="E232">
        <f>'YE release'!E232</f>
        <v>1875</v>
      </c>
      <c r="F232">
        <f>IF([3]species_comp_Region1_forR!$H16&gt;49,[3]species_comp_Region1_forR!$AV16,[3]species_comp_Region1_forR!$AX16)</f>
        <v>9.8330240999999999E-2</v>
      </c>
      <c r="G232" s="48">
        <f>IF([3]species_comp_Region1_forR!$H16&gt;49,[3]species_comp_Region1_forR!$AW16,[3]species_comp_Region1_forR!$AY16)</f>
        <v>4.1100000000000003E-5</v>
      </c>
      <c r="H232" s="13">
        <f>E232*F232</f>
        <v>184.36920187499999</v>
      </c>
      <c r="I232">
        <f t="shared" si="173"/>
        <v>144.4921875</v>
      </c>
      <c r="J232">
        <f t="shared" si="178"/>
        <v>12.020490318618455</v>
      </c>
      <c r="K232" s="6">
        <f t="shared" si="179"/>
        <v>23.560161024492171</v>
      </c>
      <c r="M232" s="2">
        <f>'rockfish release'!O231</f>
        <v>1878.6947390166642</v>
      </c>
      <c r="N232">
        <f>'rockfish release'!P231</f>
        <v>984669.71134943073</v>
      </c>
      <c r="O232">
        <f>IF([3]species_comp_Region1_forR!$D38&gt;49,[3]species_comp_Region1_forR!$AR38,[3]species_comp_Region1_forR!$AT38)</f>
        <v>4.1853513000000002E-2</v>
      </c>
      <c r="P232">
        <f>IF([3]species_comp_Region1_forR!$D38&gt;49,[3]species_comp_Region1_forR!$AS38,[3]species_comp_Region1_forR!$AU38)</f>
        <v>6.0000000000000002E-5</v>
      </c>
      <c r="Q232" s="13">
        <f t="shared" si="174"/>
        <v>78.629974682465573</v>
      </c>
      <c r="R232" s="14">
        <f t="shared" si="177"/>
        <v>1995.7120481144259</v>
      </c>
      <c r="S232">
        <f t="shared" si="180"/>
        <v>44.673393066952343</v>
      </c>
      <c r="T232" s="6">
        <f t="shared" si="181"/>
        <v>87.559850411226591</v>
      </c>
      <c r="V232" s="13">
        <f t="shared" si="175"/>
        <v>262.99917655746555</v>
      </c>
      <c r="W232">
        <f t="shared" si="175"/>
        <v>2140.2042356144257</v>
      </c>
      <c r="X232">
        <f t="shared" si="182"/>
        <v>46.262341441116291</v>
      </c>
      <c r="Y232" s="6">
        <f t="shared" si="183"/>
        <v>90.674189224587934</v>
      </c>
      <c r="Z232" s="14">
        <f t="shared" si="176"/>
        <v>0.17590298968486667</v>
      </c>
    </row>
    <row r="233" spans="1:26" x14ac:dyDescent="0.3">
      <c r="A233" t="str">
        <f>'rockfish release'!A232</f>
        <v>SE</v>
      </c>
      <c r="B233">
        <f>'rockfish release'!B232</f>
        <v>2013</v>
      </c>
      <c r="C233" t="str">
        <f>'rockfish release'!C232</f>
        <v>CSEO</v>
      </c>
      <c r="D233">
        <f>'rockfish release'!D232</f>
        <v>3645</v>
      </c>
      <c r="E233">
        <f>'YE release'!E233</f>
        <v>1501</v>
      </c>
      <c r="F233">
        <f>IF([3]species_comp_Region1_forR!$H17&gt;49,[3]species_comp_Region1_forR!$AV17,[3]species_comp_Region1_forR!$AX17)</f>
        <v>0.15886699500000001</v>
      </c>
      <c r="G233" s="48">
        <f>IF([3]species_comp_Region1_forR!$H17&gt;49,[3]species_comp_Region1_forR!$AW17,[3]species_comp_Region1_forR!$AY17)</f>
        <v>5.49E-5</v>
      </c>
      <c r="H233" s="13">
        <f t="shared" si="172"/>
        <v>238.45935949500003</v>
      </c>
      <c r="I233">
        <f t="shared" si="173"/>
        <v>123.6897549</v>
      </c>
      <c r="J233">
        <f t="shared" si="178"/>
        <v>11.12158958512676</v>
      </c>
      <c r="K233" s="6">
        <f t="shared" si="179"/>
        <v>21.798315586848449</v>
      </c>
      <c r="M233" s="2">
        <f>'rockfish release'!O232</f>
        <v>1123.5556170448262</v>
      </c>
      <c r="N233">
        <f>'rockfish release'!P232</f>
        <v>578647.0898395332</v>
      </c>
      <c r="O233">
        <f>IF([3]species_comp_Region1_forR!$D39&gt;49,[3]species_comp_Region1_forR!$AR39,[3]species_comp_Region1_forR!$AT39)</f>
        <v>4.6840959000000001E-2</v>
      </c>
      <c r="P233">
        <f>IF([3]species_comp_Region1_forR!$D39&gt;49,[3]species_comp_Region1_forR!$AS39,[3]species_comp_Region1_forR!$AU39)</f>
        <v>4.8699999999999998E-5</v>
      </c>
      <c r="Q233" s="13">
        <f t="shared" si="174"/>
        <v>52.62842259221641</v>
      </c>
      <c r="R233" s="14">
        <f t="shared" si="177"/>
        <v>1359.2532523802181</v>
      </c>
      <c r="S233">
        <f t="shared" si="180"/>
        <v>36.868051920059706</v>
      </c>
      <c r="T233" s="6">
        <f t="shared" si="181"/>
        <v>72.261381763317019</v>
      </c>
      <c r="V233" s="13">
        <f t="shared" si="175"/>
        <v>291.08778208721645</v>
      </c>
      <c r="W233">
        <f t="shared" si="175"/>
        <v>1482.9430072802181</v>
      </c>
      <c r="X233">
        <f t="shared" si="182"/>
        <v>38.50899904282398</v>
      </c>
      <c r="Y233" s="6">
        <f t="shared" si="183"/>
        <v>75.477638123934994</v>
      </c>
      <c r="Z233" s="14">
        <f t="shared" si="176"/>
        <v>0.13229342285237453</v>
      </c>
    </row>
    <row r="234" spans="1:26" x14ac:dyDescent="0.3">
      <c r="A234" t="str">
        <f>'rockfish release'!A233</f>
        <v>SE</v>
      </c>
      <c r="B234">
        <f>'rockfish release'!B233</f>
        <v>2014</v>
      </c>
      <c r="C234" t="str">
        <f>'rockfish release'!C233</f>
        <v>CSEO</v>
      </c>
      <c r="D234">
        <f>'rockfish release'!D233</f>
        <v>2622</v>
      </c>
      <c r="E234">
        <f>'YE release'!E234</f>
        <v>1114</v>
      </c>
      <c r="F234">
        <f>IF([3]species_comp_Region1_forR!$H18&gt;49,[3]species_comp_Region1_forR!$AV18,[3]species_comp_Region1_forR!$AX18)</f>
        <v>0.219897959</v>
      </c>
      <c r="G234" s="48">
        <f>IF([3]species_comp_Region1_forR!$H18&gt;49,[3]species_comp_Region1_forR!$AW18,[3]species_comp_Region1_forR!$AY18)</f>
        <v>8.7600000000000002E-5</v>
      </c>
      <c r="H234" s="13">
        <f t="shared" si="172"/>
        <v>244.966326326</v>
      </c>
      <c r="I234">
        <f t="shared" si="173"/>
        <v>108.7112496</v>
      </c>
      <c r="J234">
        <f t="shared" si="178"/>
        <v>10.426468702298013</v>
      </c>
      <c r="K234" s="6">
        <f t="shared" si="179"/>
        <v>20.435878656504105</v>
      </c>
      <c r="M234" s="2">
        <f>'rockfish release'!O233</f>
        <v>3265.0060795267827</v>
      </c>
      <c r="N234">
        <f>'rockfish release'!P233</f>
        <v>5538426.3829656541</v>
      </c>
      <c r="O234">
        <f>IF([3]species_comp_Region1_forR!$D40&gt;49,[3]species_comp_Region1_forR!$AR40,[3]species_comp_Region1_forR!$AT40)</f>
        <v>7.9245283E-2</v>
      </c>
      <c r="P234">
        <f>IF([3]species_comp_Region1_forR!$D40&gt;49,[3]species_comp_Region1_forR!$AS40,[3]species_comp_Region1_forR!$AU40)</f>
        <v>6.8899999999999994E-5</v>
      </c>
      <c r="Q234" s="13">
        <f t="shared" si="174"/>
        <v>258.73633076882038</v>
      </c>
      <c r="R234" s="14">
        <f t="shared" si="177"/>
        <v>35896.382214642654</v>
      </c>
      <c r="S234">
        <f t="shared" si="180"/>
        <v>189.46340600401612</v>
      </c>
      <c r="T234" s="6">
        <f t="shared" si="181"/>
        <v>371.3482757678716</v>
      </c>
      <c r="V234" s="13">
        <f t="shared" si="175"/>
        <v>503.70265709482038</v>
      </c>
      <c r="W234">
        <f t="shared" si="175"/>
        <v>36005.093464242651</v>
      </c>
      <c r="X234">
        <f t="shared" si="182"/>
        <v>189.7500815921897</v>
      </c>
      <c r="Y234" s="6">
        <f t="shared" si="183"/>
        <v>371.9101599206918</v>
      </c>
      <c r="Z234" s="14">
        <f t="shared" si="176"/>
        <v>0.37671050354707553</v>
      </c>
    </row>
    <row r="235" spans="1:26" x14ac:dyDescent="0.3">
      <c r="A235" t="str">
        <f>'rockfish release'!A234</f>
        <v>SE</v>
      </c>
      <c r="B235">
        <f>'rockfish release'!B234</f>
        <v>2015</v>
      </c>
      <c r="C235" t="str">
        <f>'rockfish release'!C234</f>
        <v>CSEO</v>
      </c>
      <c r="D235">
        <f>'rockfish release'!D234</f>
        <v>3178</v>
      </c>
      <c r="E235">
        <f>'YE release'!E235</f>
        <v>1555</v>
      </c>
      <c r="F235">
        <f>IF([3]species_comp_Region1_forR!$H19&gt;49,[3]species_comp_Region1_forR!$AV19,[3]species_comp_Region1_forR!$AX19)</f>
        <v>0.136752137</v>
      </c>
      <c r="G235" s="48">
        <f>IF([3]species_comp_Region1_forR!$H19&gt;49,[3]species_comp_Region1_forR!$AW19,[3]species_comp_Region1_forR!$AY19)</f>
        <v>4.3900000000000003E-5</v>
      </c>
      <c r="H235" s="13">
        <f t="shared" si="172"/>
        <v>212.649573035</v>
      </c>
      <c r="I235">
        <f t="shared" si="173"/>
        <v>106.15129750000001</v>
      </c>
      <c r="J235">
        <f t="shared" si="178"/>
        <v>10.302975177102972</v>
      </c>
      <c r="K235" s="6">
        <f t="shared" si="179"/>
        <v>20.193831347121826</v>
      </c>
      <c r="M235" s="2">
        <f>'rockfish release'!O234</f>
        <v>1201.026725480021</v>
      </c>
      <c r="N235">
        <f>'rockfish release'!P234</f>
        <v>773658.92489022878</v>
      </c>
      <c r="O235">
        <f>IF([3]species_comp_Region1_forR!$D41&gt;49,[3]species_comp_Region1_forR!$AR41,[3]species_comp_Region1_forR!$AT41)</f>
        <v>4.3111528000000003E-2</v>
      </c>
      <c r="P235">
        <f>IF([3]species_comp_Region1_forR!$D41&gt;49,[3]species_comp_Region1_forR!$AS41,[3]species_comp_Region1_forR!$AU41)</f>
        <v>3.8699999999999999E-5</v>
      </c>
      <c r="Q235" s="13">
        <f t="shared" si="174"/>
        <v>51.778097304280244</v>
      </c>
      <c r="R235" s="14">
        <f t="shared" si="177"/>
        <v>1523.6894571280284</v>
      </c>
      <c r="S235">
        <f t="shared" si="180"/>
        <v>39.034464990928569</v>
      </c>
      <c r="T235" s="6">
        <f t="shared" si="181"/>
        <v>76.507551382220001</v>
      </c>
      <c r="V235" s="13">
        <f t="shared" si="175"/>
        <v>264.42767033928027</v>
      </c>
      <c r="W235">
        <f t="shared" si="175"/>
        <v>1629.8407546280284</v>
      </c>
      <c r="X235">
        <f t="shared" si="182"/>
        <v>40.371286264225326</v>
      </c>
      <c r="Y235" s="6">
        <f t="shared" si="183"/>
        <v>79.127721077881631</v>
      </c>
      <c r="Z235" s="14">
        <f t="shared" si="176"/>
        <v>0.15267421224271263</v>
      </c>
    </row>
    <row r="236" spans="1:26" x14ac:dyDescent="0.3">
      <c r="A236" t="str">
        <f>'rockfish release'!A235</f>
        <v>SE</v>
      </c>
      <c r="B236">
        <f>'rockfish release'!B235</f>
        <v>2016</v>
      </c>
      <c r="C236" t="str">
        <f>'rockfish release'!C235</f>
        <v>CSEO</v>
      </c>
      <c r="D236">
        <f>'rockfish release'!D235</f>
        <v>3587</v>
      </c>
      <c r="E236">
        <f>'YE release'!E236</f>
        <v>1935</v>
      </c>
      <c r="F236">
        <f>IF([3]species_comp_Region1_forR!$H20&gt;49,[3]species_comp_Region1_forR!$AV20,[3]species_comp_Region1_forR!$AX20)</f>
        <v>0.132767099</v>
      </c>
      <c r="G236" s="48">
        <f>IF([3]species_comp_Region1_forR!$H20&gt;49,[3]species_comp_Region1_forR!$AW20,[3]species_comp_Region1_forR!$AY20)</f>
        <v>5.1499999999999998E-5</v>
      </c>
      <c r="H236" s="13">
        <f t="shared" si="172"/>
        <v>256.90433656499999</v>
      </c>
      <c r="I236">
        <f t="shared" si="173"/>
        <v>192.82758749999999</v>
      </c>
      <c r="J236">
        <f t="shared" si="178"/>
        <v>13.886237341339086</v>
      </c>
      <c r="K236" s="6">
        <f t="shared" si="179"/>
        <v>27.217025189024607</v>
      </c>
      <c r="M236" s="2">
        <f>'rockfish release'!O235</f>
        <v>3568.611022108299</v>
      </c>
      <c r="N236">
        <f>'rockfish release'!P235</f>
        <v>3499836.0048137954</v>
      </c>
      <c r="O236">
        <f>IF([3]species_comp_Region1_forR!$D42&gt;49,[3]species_comp_Region1_forR!$AR42,[3]species_comp_Region1_forR!$AT42)</f>
        <v>7.3378840000000001E-2</v>
      </c>
      <c r="P236">
        <f>IF([3]species_comp_Region1_forR!$D42&gt;49,[3]species_comp_Region1_forR!$AS42,[3]species_comp_Region1_forR!$AU42)</f>
        <v>5.8100000000000003E-5</v>
      </c>
      <c r="Q236" s="13">
        <f t="shared" si="174"/>
        <v>261.86053721352135</v>
      </c>
      <c r="R236" s="14">
        <f t="shared" si="177"/>
        <v>19787.949613262001</v>
      </c>
      <c r="S236">
        <f t="shared" si="180"/>
        <v>140.66964709297454</v>
      </c>
      <c r="T236" s="6">
        <f t="shared" si="181"/>
        <v>275.71250830223011</v>
      </c>
      <c r="V236" s="13">
        <f t="shared" si="175"/>
        <v>518.76487377852141</v>
      </c>
      <c r="W236">
        <f t="shared" si="175"/>
        <v>19980.777200762001</v>
      </c>
      <c r="X236">
        <f t="shared" si="182"/>
        <v>141.35337704052918</v>
      </c>
      <c r="Y236" s="6">
        <f t="shared" si="183"/>
        <v>277.05261899943719</v>
      </c>
      <c r="Z236" s="14">
        <f t="shared" si="176"/>
        <v>0.27248062501023884</v>
      </c>
    </row>
    <row r="237" spans="1:26" x14ac:dyDescent="0.3">
      <c r="A237" t="str">
        <f>'rockfish release'!A236</f>
        <v>SE</v>
      </c>
      <c r="B237">
        <f>'rockfish release'!B236</f>
        <v>2017</v>
      </c>
      <c r="C237" t="str">
        <f>'rockfish release'!C236</f>
        <v>CSEO</v>
      </c>
      <c r="D237">
        <f>'rockfish release'!D236</f>
        <v>5317</v>
      </c>
      <c r="E237">
        <f>'YE release'!E237</f>
        <v>3316</v>
      </c>
      <c r="F237">
        <f>IF([3]species_comp_Region1_forR!$H21&gt;49,[3]species_comp_Region1_forR!$AV21,[3]species_comp_Region1_forR!$AX21)</f>
        <v>0.20341614899999999</v>
      </c>
      <c r="G237" s="48">
        <f>IF([3]species_comp_Region1_forR!$H21&gt;49,[3]species_comp_Region1_forR!$AW21,[3]species_comp_Region1_forR!$AY21)</f>
        <v>8.3900000000000006E-5</v>
      </c>
      <c r="H237" s="13">
        <f t="shared" si="172"/>
        <v>674.52795008399994</v>
      </c>
      <c r="I237">
        <f t="shared" si="173"/>
        <v>922.5523184000001</v>
      </c>
      <c r="J237">
        <f t="shared" si="178"/>
        <v>30.373546358632542</v>
      </c>
      <c r="K237" s="6">
        <f t="shared" si="179"/>
        <v>59.532150862919778</v>
      </c>
      <c r="M237" s="2">
        <f>'rockfish release'!O236</f>
        <v>2561.4321525885562</v>
      </c>
      <c r="N237">
        <f>'rockfish release'!P236</f>
        <v>4371531.4306587288</v>
      </c>
      <c r="O237">
        <f>IF([3]species_comp_Region1_forR!$D43&gt;49,[3]species_comp_Region1_forR!$AR43,[3]species_comp_Region1_forR!$AT43)</f>
        <v>6.6753927000000005E-2</v>
      </c>
      <c r="P237">
        <f>IF([3]species_comp_Region1_forR!$D43&gt;49,[3]species_comp_Region1_forR!$AS43,[3]species_comp_Region1_forR!$AU43)</f>
        <v>8.1600000000000005E-5</v>
      </c>
      <c r="Q237" s="13">
        <f t="shared" si="174"/>
        <v>170.98565492934935</v>
      </c>
      <c r="R237" s="14">
        <f t="shared" si="177"/>
        <v>20372.012606456236</v>
      </c>
      <c r="S237">
        <f t="shared" si="180"/>
        <v>142.7305594694291</v>
      </c>
      <c r="T237" s="6">
        <f t="shared" si="181"/>
        <v>279.75189656008104</v>
      </c>
      <c r="V237" s="13">
        <f t="shared" si="175"/>
        <v>845.51360501334932</v>
      </c>
      <c r="W237">
        <f t="shared" si="175"/>
        <v>21294.564924856237</v>
      </c>
      <c r="X237">
        <f t="shared" si="182"/>
        <v>145.92657374466185</v>
      </c>
      <c r="Y237" s="6">
        <f t="shared" si="183"/>
        <v>286.01608453953725</v>
      </c>
      <c r="Z237" s="14">
        <f t="shared" si="176"/>
        <v>0.17258926749304987</v>
      </c>
    </row>
    <row r="238" spans="1:26" x14ac:dyDescent="0.3">
      <c r="A238" t="str">
        <f>'rockfish release'!A237</f>
        <v>SE</v>
      </c>
      <c r="B238">
        <f>'rockfish release'!B237</f>
        <v>2018</v>
      </c>
      <c r="C238" t="str">
        <f>'rockfish release'!C237</f>
        <v>CSEO</v>
      </c>
      <c r="D238">
        <f>'rockfish release'!D237</f>
        <v>5432</v>
      </c>
      <c r="E238">
        <f>'YE release'!E238</f>
        <v>3527</v>
      </c>
      <c r="F238">
        <f>IF([3]species_comp_Region1_forR!$H22&gt;49,[3]species_comp_Region1_forR!$AV22,[3]species_comp_Region1_forR!$AX22)</f>
        <v>0.23470839299999999</v>
      </c>
      <c r="G238" s="48">
        <f>IF([3]species_comp_Region1_forR!$H22&gt;49,[3]species_comp_Region1_forR!$AW22,[3]species_comp_Region1_forR!$AY22)</f>
        <v>8.5199999999999997E-5</v>
      </c>
      <c r="H238" s="13">
        <f t="shared" si="172"/>
        <v>827.81650211099998</v>
      </c>
      <c r="I238">
        <f t="shared" si="173"/>
        <v>1059.8649108</v>
      </c>
      <c r="J238">
        <f t="shared" si="178"/>
        <v>32.555566510199142</v>
      </c>
      <c r="K238" s="6">
        <f t="shared" si="179"/>
        <v>63.808910359990321</v>
      </c>
      <c r="M238" s="2">
        <f>'rockfish release'!O237</f>
        <v>2198.9043109540635</v>
      </c>
      <c r="N238">
        <f>'rockfish release'!P237</f>
        <v>1795545.6799634765</v>
      </c>
      <c r="O238">
        <f>IF([3]species_comp_Region1_forR!$D44&gt;49,[3]species_comp_Region1_forR!$AR44,[3]species_comp_Region1_forR!$AT44)</f>
        <v>4.0712468000000002E-2</v>
      </c>
      <c r="P238">
        <f>IF([3]species_comp_Region1_forR!$D44&gt;49,[3]species_comp_Region1_forR!$AS44,[3]species_comp_Region1_forR!$AU44)</f>
        <v>4.9799999999999998E-5</v>
      </c>
      <c r="Q238" s="13">
        <f t="shared" si="174"/>
        <v>89.522821394779356</v>
      </c>
      <c r="R238" s="14">
        <f t="shared" si="177"/>
        <v>3306.3361804791425</v>
      </c>
      <c r="S238">
        <f t="shared" si="180"/>
        <v>57.500749390587444</v>
      </c>
      <c r="T238" s="6">
        <f t="shared" si="181"/>
        <v>112.70146880555139</v>
      </c>
      <c r="V238" s="13">
        <f t="shared" si="175"/>
        <v>917.33932350577936</v>
      </c>
      <c r="W238">
        <f t="shared" si="175"/>
        <v>4366.2010912791429</v>
      </c>
      <c r="X238">
        <f t="shared" si="182"/>
        <v>66.077235802348326</v>
      </c>
      <c r="Y238" s="6">
        <f t="shared" si="183"/>
        <v>129.51138217260271</v>
      </c>
      <c r="Z238" s="14">
        <f t="shared" si="176"/>
        <v>7.2031400060145828E-2</v>
      </c>
    </row>
    <row r="239" spans="1:26" x14ac:dyDescent="0.3">
      <c r="A239" t="str">
        <f>'rockfish release'!A238</f>
        <v>SE</v>
      </c>
      <c r="B239">
        <f>'rockfish release'!B238</f>
        <v>2019</v>
      </c>
      <c r="C239" t="str">
        <f>'rockfish release'!C238</f>
        <v>CSEO</v>
      </c>
      <c r="D239">
        <f>'rockfish release'!D238</f>
        <v>6082</v>
      </c>
      <c r="E239">
        <f>'YE release'!E239</f>
        <v>3802</v>
      </c>
      <c r="F239">
        <v>9.8395721925133683E-2</v>
      </c>
      <c r="G239" s="48">
        <v>9.4982873481761726E-5</v>
      </c>
      <c r="H239" s="13">
        <f t="shared" ref="H239:H240" si="184">E239*F239</f>
        <v>374.10053475935825</v>
      </c>
      <c r="I239">
        <f t="shared" ref="I239:I240" si="185">(E239^2)*G239</f>
        <v>1372.9968126850561</v>
      </c>
      <c r="K239" s="6"/>
      <c r="M239" s="2">
        <f>'rockfish release'!O238</f>
        <v>4129.6820289580774</v>
      </c>
      <c r="N239">
        <f>'rockfish release'!P238</f>
        <v>6461933.0359656289</v>
      </c>
      <c r="O239">
        <v>2.6845637583892617E-2</v>
      </c>
      <c r="P239">
        <v>3.5114179202428642E-5</v>
      </c>
      <c r="Q239" s="13">
        <f t="shared" ref="Q239:Q240" si="186">M239*O239</f>
        <v>110.86394708612288</v>
      </c>
      <c r="R239" s="14">
        <f t="shared" si="177"/>
        <v>5482.7915544810112</v>
      </c>
      <c r="S239">
        <f t="shared" ref="S239:S240" si="187">SQRT(R239)</f>
        <v>74.045874662137734</v>
      </c>
      <c r="T239" s="6">
        <f t="shared" ref="T239:T240" si="188">(1.96*S239)</f>
        <v>145.12991433778996</v>
      </c>
      <c r="V239" s="13">
        <f t="shared" ref="V239:V240" si="189">Q239+H239</f>
        <v>484.96448184548115</v>
      </c>
      <c r="W239">
        <f t="shared" ref="W239:W240" si="190">R239+I239</f>
        <v>6855.7883671660675</v>
      </c>
      <c r="X239">
        <f t="shared" ref="X239:X240" si="191">SQRT(W239)</f>
        <v>82.799688206937518</v>
      </c>
      <c r="Y239" s="6">
        <f t="shared" ref="Y239:Y240" si="192">(1.96*X239)</f>
        <v>162.28738888559752</v>
      </c>
      <c r="Z239" s="14">
        <f t="shared" si="176"/>
        <v>0.17073350999201434</v>
      </c>
    </row>
    <row r="240" spans="1:26" x14ac:dyDescent="0.3">
      <c r="A240" t="str">
        <f>'rockfish release'!A239</f>
        <v>SE</v>
      </c>
      <c r="B240">
        <f>'rockfish release'!B239</f>
        <v>2020</v>
      </c>
      <c r="C240" t="str">
        <f>'rockfish release'!C239</f>
        <v>CSEO</v>
      </c>
      <c r="D240">
        <f>'rockfish release'!D239</f>
        <v>4441</v>
      </c>
      <c r="E240">
        <f>'YE release'!E240</f>
        <v>3314</v>
      </c>
      <c r="F240" s="50">
        <v>0.121126065016281</v>
      </c>
      <c r="G240" s="50">
        <v>4.2109555305740298E-3</v>
      </c>
      <c r="H240" s="13">
        <f t="shared" si="184"/>
        <v>401.41177946395521</v>
      </c>
      <c r="I240">
        <f t="shared" si="185"/>
        <v>46247.223366260216</v>
      </c>
      <c r="J240">
        <f t="shared" ref="J240" si="193">SQRT(I240)</f>
        <v>215.0516760368545</v>
      </c>
      <c r="K240" s="6">
        <f t="shared" ref="K240" si="194">(1.96*J240)</f>
        <v>421.50128503223482</v>
      </c>
      <c r="M240" s="2">
        <f>'rockfish release'!O239</f>
        <v>9569.9634760705285</v>
      </c>
      <c r="N240">
        <f>'rockfish release'!P239</f>
        <v>31121567.432101503</v>
      </c>
      <c r="O240" s="50">
        <v>4.0385236036684299E-2</v>
      </c>
      <c r="P240" s="50">
        <v>4.7569727990095498E-4</v>
      </c>
      <c r="Q240" s="13">
        <f t="shared" si="186"/>
        <v>386.48523384355605</v>
      </c>
      <c r="R240" s="14">
        <f t="shared" si="177"/>
        <v>109129.05872674442</v>
      </c>
      <c r="S240">
        <f t="shared" si="187"/>
        <v>330.34687636898343</v>
      </c>
      <c r="T240" s="6">
        <f t="shared" si="188"/>
        <v>647.47987768320752</v>
      </c>
      <c r="V240" s="13">
        <f t="shared" si="189"/>
        <v>787.89701330751132</v>
      </c>
      <c r="W240">
        <f t="shared" si="190"/>
        <v>155376.28209300464</v>
      </c>
      <c r="X240">
        <f t="shared" si="191"/>
        <v>394.17798276033204</v>
      </c>
      <c r="Y240" s="6">
        <f t="shared" si="192"/>
        <v>772.58884621025084</v>
      </c>
      <c r="Z240" s="14">
        <f t="shared" ref="Z240:Z241" si="195">X240/V240</f>
        <v>0.5002912513979626</v>
      </c>
    </row>
    <row r="241" spans="1:26" x14ac:dyDescent="0.3">
      <c r="A241" t="str">
        <f>'rockfish release'!A240</f>
        <v>SE</v>
      </c>
      <c r="B241">
        <f>'rockfish release'!B240</f>
        <v>2021</v>
      </c>
      <c r="C241" t="str">
        <f>'rockfish release'!C240</f>
        <v>CSEO</v>
      </c>
      <c r="D241">
        <f>'rockfish release'!D240</f>
        <v>9236</v>
      </c>
      <c r="E241">
        <f>'YE release'!E241</f>
        <v>7145</v>
      </c>
      <c r="F241" s="50">
        <v>0.121126065016281</v>
      </c>
      <c r="G241" s="50">
        <v>4.2109555305740298E-3</v>
      </c>
      <c r="H241" s="13">
        <f t="shared" ref="H241" si="196">E241*F241</f>
        <v>865.44573454132774</v>
      </c>
      <c r="I241">
        <f t="shared" ref="I241" si="197">(E241^2)*G241</f>
        <v>214973.59606522307</v>
      </c>
      <c r="J241">
        <f t="shared" ref="J241" si="198">SQRT(I241)</f>
        <v>463.65245180546935</v>
      </c>
      <c r="K241" s="6">
        <f t="shared" ref="K241" si="199">(1.96*J241)</f>
        <v>908.75880553871991</v>
      </c>
      <c r="M241" s="2">
        <f>'rockfish release'!O240</f>
        <v>6688.9373149697512</v>
      </c>
      <c r="N241">
        <f>'rockfish release'!P240</f>
        <v>13073339.323194047</v>
      </c>
      <c r="O241" s="50">
        <v>4.0385236036684299E-2</v>
      </c>
      <c r="P241" s="50">
        <v>4.7569727990095498E-4</v>
      </c>
      <c r="Q241" s="13">
        <f t="shared" ref="Q241" si="200">M241*O241</f>
        <v>270.13431229963874</v>
      </c>
      <c r="R241" s="14">
        <f t="shared" si="177"/>
        <v>48824.732516088246</v>
      </c>
      <c r="S241">
        <f t="shared" ref="S241" si="201">SQRT(R241)</f>
        <v>220.96319267264457</v>
      </c>
      <c r="T241" s="6">
        <f t="shared" ref="T241" si="202">(1.96*S241)</f>
        <v>433.08785763838335</v>
      </c>
      <c r="V241" s="13">
        <f t="shared" ref="V241" si="203">Q241+H241</f>
        <v>1135.5800468409666</v>
      </c>
      <c r="W241">
        <f t="shared" ref="W241" si="204">R241+I241</f>
        <v>263798.32858131133</v>
      </c>
      <c r="X241">
        <f t="shared" ref="X241" si="205">SQRT(W241)</f>
        <v>513.61301441971989</v>
      </c>
      <c r="Y241" s="6">
        <f t="shared" ref="Y241" si="206">(1.96*X241)</f>
        <v>1006.6815082626509</v>
      </c>
      <c r="Z241" s="14">
        <f t="shared" si="195"/>
        <v>0.45229133414991163</v>
      </c>
    </row>
    <row r="242" spans="1:26" s="57" customFormat="1" x14ac:dyDescent="0.3">
      <c r="A242" s="57" t="s">
        <v>148</v>
      </c>
      <c r="B242" s="57">
        <v>2022</v>
      </c>
      <c r="C242" s="57" t="s">
        <v>29</v>
      </c>
      <c r="D242" s="57">
        <v>8546</v>
      </c>
      <c r="E242">
        <f>'YE release'!E242</f>
        <v>6297</v>
      </c>
      <c r="F242" s="50">
        <v>0.121126065016281</v>
      </c>
      <c r="G242" s="50">
        <v>4.2109555305740298E-3</v>
      </c>
      <c r="H242" s="13">
        <f t="shared" ref="H242" si="207">E242*F242</f>
        <v>762.73083140752146</v>
      </c>
      <c r="I242">
        <f t="shared" ref="I242" si="208">(E242^2)*G242</f>
        <v>166973.68878802733</v>
      </c>
      <c r="J242">
        <f t="shared" ref="J242" si="209">SQRT(I242)</f>
        <v>408.62414122029958</v>
      </c>
      <c r="K242" s="6">
        <f t="shared" ref="K242" si="210">(1.96*J242)</f>
        <v>800.90331679178712</v>
      </c>
      <c r="L242"/>
      <c r="M242" s="2">
        <f>'rockfish release'!O241</f>
        <v>4624.7180385288975</v>
      </c>
      <c r="N242">
        <f>'rockfish release'!P241</f>
        <v>9055878.802325625</v>
      </c>
      <c r="O242" s="50">
        <v>4.0385236036684299E-2</v>
      </c>
      <c r="P242" s="50">
        <v>4.7569727990095498E-4</v>
      </c>
      <c r="Q242" s="13">
        <f t="shared" ref="Q242" si="211">M242*O242</f>
        <v>186.77032958910115</v>
      </c>
      <c r="R242" s="14">
        <f t="shared" si="177"/>
        <v>29251.920498690833</v>
      </c>
      <c r="S242">
        <f t="shared" ref="S242" si="212">SQRT(R242)</f>
        <v>171.03192830197185</v>
      </c>
      <c r="T242" s="6">
        <f t="shared" ref="T242" si="213">(1.96*S242)</f>
        <v>335.22257947186483</v>
      </c>
      <c r="U242"/>
      <c r="V242" s="13">
        <f t="shared" ref="V242" si="214">Q242+H242</f>
        <v>949.50116099662262</v>
      </c>
      <c r="W242">
        <f t="shared" ref="W242" si="215">R242+I242</f>
        <v>196225.60928671816</v>
      </c>
      <c r="X242">
        <f t="shared" ref="X242" si="216">SQRT(W242)</f>
        <v>442.97359885970423</v>
      </c>
      <c r="Y242" s="6">
        <f t="shared" ref="Y242" si="217">(1.96*X242)</f>
        <v>868.22825376502021</v>
      </c>
      <c r="Z242" s="14">
        <f t="shared" ref="Z242" si="218">X242/V242</f>
        <v>0.4665329723185877</v>
      </c>
    </row>
    <row r="243" spans="1:26" x14ac:dyDescent="0.3">
      <c r="A243" t="str">
        <f>'rockfish release'!A242</f>
        <v>SE</v>
      </c>
      <c r="B243">
        <f>'rockfish release'!B242</f>
        <v>1999</v>
      </c>
      <c r="C243" t="str">
        <f>'rockfish release'!C242</f>
        <v>NSEI</v>
      </c>
      <c r="D243">
        <f>'rockfish release'!D242</f>
        <v>6691</v>
      </c>
      <c r="E243">
        <f>'YE release'!E243</f>
        <v>1645</v>
      </c>
      <c r="F243" s="29">
        <v>0.19924125637645318</v>
      </c>
      <c r="G243" s="29">
        <v>2.46881961875179E-2</v>
      </c>
      <c r="H243" s="13">
        <f t="shared" ref="H243:H262" si="219">E243*F243</f>
        <v>327.75186673926549</v>
      </c>
      <c r="I243">
        <f t="shared" ref="I243:I262" si="220">(E243^2)*G243</f>
        <v>66806.876088328121</v>
      </c>
      <c r="J243">
        <f t="shared" si="178"/>
        <v>258.47026151634566</v>
      </c>
      <c r="K243" s="6">
        <f t="shared" si="179"/>
        <v>506.60171257203746</v>
      </c>
      <c r="M243" s="2">
        <f>'rockfish release'!O242</f>
        <v>9629.9384940119708</v>
      </c>
      <c r="N243">
        <f>'rockfish release'!P242</f>
        <v>20762404.05734273</v>
      </c>
      <c r="O243" s="29">
        <v>0.14228719466029391</v>
      </c>
      <c r="P243" s="29">
        <v>2.49834802637581E-3</v>
      </c>
      <c r="Q243" s="13">
        <f t="shared" ref="Q243:Q262" si="221">M243*O243</f>
        <v>1370.2169330641389</v>
      </c>
      <c r="R243" s="14">
        <f t="shared" si="177"/>
        <v>703906.08049990516</v>
      </c>
      <c r="S243">
        <f t="shared" si="180"/>
        <v>838.99110871325991</v>
      </c>
      <c r="T243" s="6">
        <f t="shared" si="181"/>
        <v>1644.4225730779895</v>
      </c>
      <c r="V243" s="13">
        <f t="shared" ref="V243:W262" si="222">Q243+H243</f>
        <v>1697.9687998034044</v>
      </c>
      <c r="W243">
        <f t="shared" si="222"/>
        <v>770712.95658823324</v>
      </c>
      <c r="X243">
        <f t="shared" si="182"/>
        <v>877.90258946436268</v>
      </c>
      <c r="Y243" s="6">
        <f t="shared" si="183"/>
        <v>1720.6890753501509</v>
      </c>
      <c r="Z243" s="14">
        <f t="shared" si="176"/>
        <v>0.51703104884259865</v>
      </c>
    </row>
    <row r="244" spans="1:26" x14ac:dyDescent="0.3">
      <c r="A244" t="str">
        <f>'rockfish release'!A243</f>
        <v>SE</v>
      </c>
      <c r="B244">
        <f>'rockfish release'!B243</f>
        <v>2000</v>
      </c>
      <c r="C244" t="str">
        <f>'rockfish release'!C243</f>
        <v>NSEI</v>
      </c>
      <c r="D244">
        <f>'rockfish release'!D243</f>
        <v>7565</v>
      </c>
      <c r="E244">
        <f>'YE release'!E244</f>
        <v>2164</v>
      </c>
      <c r="F244" s="29">
        <v>0.19924125637645318</v>
      </c>
      <c r="G244" s="29">
        <v>2.46881961875179E-2</v>
      </c>
      <c r="H244" s="13">
        <f t="shared" si="219"/>
        <v>431.15807879864468</v>
      </c>
      <c r="I244">
        <f t="shared" si="220"/>
        <v>115612.25517374281</v>
      </c>
      <c r="J244">
        <f t="shared" si="178"/>
        <v>340.01802183670031</v>
      </c>
      <c r="K244" s="6">
        <f t="shared" si="179"/>
        <v>666.43532279993258</v>
      </c>
      <c r="M244" s="2">
        <f>'rockfish release'!O243</f>
        <v>10887.832118846294</v>
      </c>
      <c r="N244">
        <f>'rockfish release'!P243</f>
        <v>26540765.423181478</v>
      </c>
      <c r="O244" s="29">
        <v>0.14228719466029391</v>
      </c>
      <c r="P244" s="29">
        <v>2.49834802637581E-3</v>
      </c>
      <c r="Q244" s="13">
        <f t="shared" si="221"/>
        <v>1549.199088122883</v>
      </c>
      <c r="R244" s="14">
        <f t="shared" si="177"/>
        <v>899809.3915763105</v>
      </c>
      <c r="S244">
        <f t="shared" si="180"/>
        <v>948.58283327093295</v>
      </c>
      <c r="T244" s="6">
        <f t="shared" si="181"/>
        <v>1859.2223532110286</v>
      </c>
      <c r="V244" s="13">
        <f t="shared" si="222"/>
        <v>1980.3571669215278</v>
      </c>
      <c r="W244">
        <f t="shared" si="222"/>
        <v>1015421.6467500533</v>
      </c>
      <c r="X244">
        <f t="shared" si="182"/>
        <v>1007.6813220210313</v>
      </c>
      <c r="Y244" s="6">
        <f t="shared" si="183"/>
        <v>1975.0553911612212</v>
      </c>
      <c r="Z244" s="14">
        <f t="shared" si="176"/>
        <v>0.50883817265522635</v>
      </c>
    </row>
    <row r="245" spans="1:26" x14ac:dyDescent="0.3">
      <c r="A245" t="str">
        <f>'rockfish release'!A244</f>
        <v>SE</v>
      </c>
      <c r="B245">
        <f>'rockfish release'!B244</f>
        <v>2001</v>
      </c>
      <c r="C245" t="str">
        <f>'rockfish release'!C244</f>
        <v>NSEI</v>
      </c>
      <c r="D245">
        <f>'rockfish release'!D244</f>
        <v>5344</v>
      </c>
      <c r="E245">
        <f>'YE release'!E245</f>
        <v>1327</v>
      </c>
      <c r="F245" s="29">
        <v>0.19924125637645318</v>
      </c>
      <c r="G245" s="29">
        <v>2.46881961875179E-2</v>
      </c>
      <c r="H245" s="13">
        <f t="shared" si="219"/>
        <v>264.39314721155336</v>
      </c>
      <c r="I245">
        <f t="shared" si="220"/>
        <v>43474.160624289711</v>
      </c>
      <c r="J245">
        <f t="shared" si="178"/>
        <v>208.50458178248675</v>
      </c>
      <c r="K245" s="6">
        <f t="shared" si="179"/>
        <v>408.66898029367405</v>
      </c>
      <c r="M245" s="2">
        <f>'rockfish release'!O244</f>
        <v>7691.2855047078119</v>
      </c>
      <c r="N245">
        <f>'rockfish release'!P244</f>
        <v>13244283.78424483</v>
      </c>
      <c r="O245" s="29">
        <v>0.14228719466029391</v>
      </c>
      <c r="P245" s="29">
        <v>2.49834802637581E-3</v>
      </c>
      <c r="Q245" s="13">
        <f t="shared" si="221"/>
        <v>1094.3714377962574</v>
      </c>
      <c r="R245" s="14">
        <f t="shared" si="177"/>
        <v>449019.86599664495</v>
      </c>
      <c r="S245">
        <f t="shared" si="180"/>
        <v>670.0894462656795</v>
      </c>
      <c r="T245" s="6">
        <f t="shared" si="181"/>
        <v>1313.3753146807319</v>
      </c>
      <c r="V245" s="13">
        <f t="shared" si="222"/>
        <v>1358.7645850078106</v>
      </c>
      <c r="W245">
        <f t="shared" si="222"/>
        <v>492494.02662093466</v>
      </c>
      <c r="X245">
        <f t="shared" si="182"/>
        <v>701.77918651163679</v>
      </c>
      <c r="Y245" s="6">
        <f t="shared" si="183"/>
        <v>1375.4872055628082</v>
      </c>
      <c r="Z245" s="14">
        <f t="shared" si="176"/>
        <v>0.51648327771775326</v>
      </c>
    </row>
    <row r="246" spans="1:26" x14ac:dyDescent="0.3">
      <c r="A246" t="str">
        <f>'rockfish release'!A245</f>
        <v>SE</v>
      </c>
      <c r="B246">
        <f>'rockfish release'!B245</f>
        <v>2002</v>
      </c>
      <c r="C246" t="str">
        <f>'rockfish release'!C245</f>
        <v>NSEI</v>
      </c>
      <c r="D246">
        <f>'rockfish release'!D245</f>
        <v>5038</v>
      </c>
      <c r="E246">
        <f>'YE release'!E246</f>
        <v>1129</v>
      </c>
      <c r="F246" s="29">
        <v>0.19924125637645318</v>
      </c>
      <c r="G246" s="29">
        <v>2.46881961875179E-2</v>
      </c>
      <c r="H246" s="13">
        <f t="shared" si="219"/>
        <v>224.94337844901565</v>
      </c>
      <c r="I246">
        <f t="shared" si="220"/>
        <v>31468.587076654003</v>
      </c>
      <c r="J246">
        <f t="shared" si="178"/>
        <v>177.39387553310289</v>
      </c>
      <c r="K246" s="6">
        <f t="shared" si="179"/>
        <v>347.69199604488165</v>
      </c>
      <c r="M246" s="2">
        <f>'rockfish release'!O245</f>
        <v>7250.8788122600981</v>
      </c>
      <c r="N246">
        <f>'rockfish release'!P245</f>
        <v>11770960.576621769</v>
      </c>
      <c r="O246" s="29">
        <v>0.14228719466029391</v>
      </c>
      <c r="P246" s="29">
        <v>2.49834802637581E-3</v>
      </c>
      <c r="Q246" s="13">
        <f t="shared" si="221"/>
        <v>1031.7072050182533</v>
      </c>
      <c r="R246" s="14">
        <f t="shared" si="177"/>
        <v>399069.91022450849</v>
      </c>
      <c r="S246">
        <f t="shared" si="180"/>
        <v>631.7198035715744</v>
      </c>
      <c r="T246" s="6">
        <f t="shared" si="181"/>
        <v>1238.1708150002858</v>
      </c>
      <c r="V246" s="13">
        <f t="shared" si="222"/>
        <v>1256.6505834672689</v>
      </c>
      <c r="W246">
        <f t="shared" si="222"/>
        <v>430538.49730116251</v>
      </c>
      <c r="X246">
        <f t="shared" si="182"/>
        <v>656.15432430272267</v>
      </c>
      <c r="Y246" s="6">
        <f t="shared" si="183"/>
        <v>1286.0624756333364</v>
      </c>
      <c r="Z246" s="14">
        <f t="shared" si="176"/>
        <v>0.52214540217878558</v>
      </c>
    </row>
    <row r="247" spans="1:26" x14ac:dyDescent="0.3">
      <c r="A247" t="str">
        <f>'rockfish release'!A246</f>
        <v>SE</v>
      </c>
      <c r="B247">
        <f>'rockfish release'!B246</f>
        <v>2003</v>
      </c>
      <c r="C247" t="str">
        <f>'rockfish release'!C246</f>
        <v>NSEI</v>
      </c>
      <c r="D247">
        <f>'rockfish release'!D246</f>
        <v>6124</v>
      </c>
      <c r="E247">
        <f>'YE release'!E247</f>
        <v>1422</v>
      </c>
      <c r="F247" s="29">
        <v>0.19924125637645318</v>
      </c>
      <c r="G247" s="29">
        <v>2.46881961875179E-2</v>
      </c>
      <c r="H247" s="13">
        <f t="shared" si="219"/>
        <v>283.32106656731639</v>
      </c>
      <c r="I247">
        <f t="shared" si="220"/>
        <v>49921.606499640948</v>
      </c>
      <c r="J247">
        <f t="shared" si="178"/>
        <v>223.43143579102951</v>
      </c>
      <c r="K247" s="6">
        <f t="shared" si="179"/>
        <v>437.92561415041786</v>
      </c>
      <c r="M247" s="2">
        <f>'rockfish release'!O246</f>
        <v>8813.8907991823817</v>
      </c>
      <c r="N247">
        <f>'rockfish release'!P246</f>
        <v>17392657.422730677</v>
      </c>
      <c r="O247" s="29">
        <v>0.14228719466029391</v>
      </c>
      <c r="P247" s="29">
        <v>2.49834802637581E-3</v>
      </c>
      <c r="Q247" s="13">
        <f t="shared" si="221"/>
        <v>1254.103795857837</v>
      </c>
      <c r="R247" s="14">
        <f t="shared" si="177"/>
        <v>589661.83694812586</v>
      </c>
      <c r="S247">
        <f t="shared" si="180"/>
        <v>767.89441783888878</v>
      </c>
      <c r="T247" s="6">
        <f t="shared" si="181"/>
        <v>1505.0730589642219</v>
      </c>
      <c r="V247" s="13">
        <f t="shared" si="222"/>
        <v>1537.4248624251534</v>
      </c>
      <c r="W247">
        <f t="shared" si="222"/>
        <v>639583.44344776683</v>
      </c>
      <c r="X247">
        <f t="shared" si="182"/>
        <v>799.73960977793695</v>
      </c>
      <c r="Y247" s="6">
        <f t="shared" si="183"/>
        <v>1567.4896351647565</v>
      </c>
      <c r="Z247" s="14">
        <f t="shared" si="176"/>
        <v>0.52018126499945994</v>
      </c>
    </row>
    <row r="248" spans="1:26" x14ac:dyDescent="0.3">
      <c r="A248" t="str">
        <f>'rockfish release'!A247</f>
        <v>SE</v>
      </c>
      <c r="B248">
        <f>'rockfish release'!B247</f>
        <v>2004</v>
      </c>
      <c r="C248" t="str">
        <f>'rockfish release'!C247</f>
        <v>NSEI</v>
      </c>
      <c r="D248">
        <f>'rockfish release'!D247</f>
        <v>4849</v>
      </c>
      <c r="E248">
        <f>'YE release'!E248</f>
        <v>1124</v>
      </c>
      <c r="F248" s="29">
        <v>0.19924125637645318</v>
      </c>
      <c r="G248" s="29">
        <v>2.46881961875179E-2</v>
      </c>
      <c r="H248" s="13">
        <f t="shared" si="219"/>
        <v>223.94717216713337</v>
      </c>
      <c r="I248">
        <f t="shared" si="220"/>
        <v>31190.474546601614</v>
      </c>
      <c r="J248">
        <f t="shared" si="178"/>
        <v>176.60825163791642</v>
      </c>
      <c r="K248" s="6">
        <f t="shared" si="179"/>
        <v>346.15217321031616</v>
      </c>
      <c r="M248" s="2">
        <f>'rockfish release'!O247</f>
        <v>6978.8629139835666</v>
      </c>
      <c r="N248">
        <f>'rockfish release'!P247</f>
        <v>10904354.126461556</v>
      </c>
      <c r="O248" s="29">
        <v>0.14228719466029391</v>
      </c>
      <c r="P248" s="29">
        <v>2.49834802637581E-3</v>
      </c>
      <c r="Q248" s="13">
        <f t="shared" si="221"/>
        <v>993.00282594948578</v>
      </c>
      <c r="R248" s="14">
        <f t="shared" si="177"/>
        <v>369689.42287904239</v>
      </c>
      <c r="S248">
        <f t="shared" si="180"/>
        <v>608.02090661345062</v>
      </c>
      <c r="T248" s="6">
        <f t="shared" si="181"/>
        <v>1191.7209769623632</v>
      </c>
      <c r="V248" s="13">
        <f t="shared" si="222"/>
        <v>1216.9499981166191</v>
      </c>
      <c r="W248">
        <f t="shared" si="222"/>
        <v>400879.89742564398</v>
      </c>
      <c r="X248">
        <f t="shared" si="182"/>
        <v>633.15076990053797</v>
      </c>
      <c r="Y248" s="6">
        <f t="shared" si="183"/>
        <v>1240.9755090050544</v>
      </c>
      <c r="Z248" s="14">
        <f t="shared" si="176"/>
        <v>0.52027673353910775</v>
      </c>
    </row>
    <row r="249" spans="1:26" x14ac:dyDescent="0.3">
      <c r="A249" t="str">
        <f>'rockfish release'!A248</f>
        <v>SE</v>
      </c>
      <c r="B249">
        <f>'rockfish release'!B248</f>
        <v>2005</v>
      </c>
      <c r="C249" t="str">
        <f>'rockfish release'!C248</f>
        <v>NSEI</v>
      </c>
      <c r="D249">
        <f>'rockfish release'!D248</f>
        <v>6055</v>
      </c>
      <c r="E249">
        <f>'YE release'!E249</f>
        <v>1305</v>
      </c>
      <c r="F249" s="29">
        <v>0.19924125637645318</v>
      </c>
      <c r="G249" s="29">
        <v>2.46881961875179E-2</v>
      </c>
      <c r="H249" s="13">
        <f t="shared" si="219"/>
        <v>260.00983957127141</v>
      </c>
      <c r="I249">
        <f t="shared" si="220"/>
        <v>42044.615312247668</v>
      </c>
      <c r="J249">
        <f t="shared" si="178"/>
        <v>205.04783664366633</v>
      </c>
      <c r="K249" s="6">
        <f t="shared" si="179"/>
        <v>401.893759821586</v>
      </c>
      <c r="M249" s="2">
        <f>'rockfish release'!O248</f>
        <v>8714.5834077480922</v>
      </c>
      <c r="N249">
        <f>'rockfish release'!P248</f>
        <v>17002934.186671898</v>
      </c>
      <c r="O249" s="29">
        <v>0.14228719466029391</v>
      </c>
      <c r="P249" s="29">
        <v>2.49834802637581E-3</v>
      </c>
      <c r="Q249" s="13">
        <f t="shared" si="221"/>
        <v>1239.9736257216202</v>
      </c>
      <c r="R249" s="14">
        <f t="shared" si="177"/>
        <v>576449.08206597343</v>
      </c>
      <c r="S249">
        <f t="shared" si="180"/>
        <v>759.24243958433556</v>
      </c>
      <c r="T249" s="6">
        <f t="shared" si="181"/>
        <v>1488.1151815852977</v>
      </c>
      <c r="V249" s="13">
        <f t="shared" si="222"/>
        <v>1499.9834652928917</v>
      </c>
      <c r="W249">
        <f t="shared" si="222"/>
        <v>618493.69737822108</v>
      </c>
      <c r="X249">
        <f t="shared" si="182"/>
        <v>786.44370261209485</v>
      </c>
      <c r="Y249" s="6">
        <f t="shared" si="183"/>
        <v>1541.4296571197058</v>
      </c>
      <c r="Z249" s="14">
        <f t="shared" si="176"/>
        <v>0.52430158119011749</v>
      </c>
    </row>
    <row r="250" spans="1:26" x14ac:dyDescent="0.3">
      <c r="A250" t="str">
        <f>'rockfish release'!A249</f>
        <v>SE</v>
      </c>
      <c r="B250">
        <f>'rockfish release'!B249</f>
        <v>2006</v>
      </c>
      <c r="C250" t="str">
        <f>'rockfish release'!C249</f>
        <v>NSEI</v>
      </c>
      <c r="D250">
        <f>'rockfish release'!D249</f>
        <v>4774</v>
      </c>
      <c r="E250">
        <f>'YE release'!E250</f>
        <v>1141</v>
      </c>
      <c r="F250">
        <f>IF([3]species_comp_Region1_forR!$H142&gt;49,[3]species_comp_Region1_forR!$AV142,[3]species_comp_Region1_forR!$AX142)</f>
        <v>7.1225071000000001E-2</v>
      </c>
      <c r="G250">
        <f>IF([3]species_comp_Region1_forR!$H142&gt;49,[3]species_comp_Region1_forR!$AW142,[3]species_comp_Region1_forR!$AY142)</f>
        <v>1.89006E-4</v>
      </c>
      <c r="H250" s="13">
        <f t="shared" si="219"/>
        <v>81.267806011000005</v>
      </c>
      <c r="I250">
        <f t="shared" si="220"/>
        <v>246.06332028599999</v>
      </c>
      <c r="J250">
        <f t="shared" si="178"/>
        <v>15.686405588470546</v>
      </c>
      <c r="K250" s="6">
        <f t="shared" si="179"/>
        <v>30.74535495340227</v>
      </c>
      <c r="M250" s="2">
        <f>'rockfish release'!O249</f>
        <v>6870.9200972071667</v>
      </c>
      <c r="N250">
        <f>'rockfish release'!P249</f>
        <v>10569645.174434936</v>
      </c>
      <c r="O250">
        <f>IF([3]species_comp_Region1_forR!$D164&gt;49,[3]species_comp_Region1_forR!$AR164,[3]species_comp_Region1_forR!$AT164)</f>
        <v>0.1</v>
      </c>
      <c r="P250">
        <f>IF([3]species_comp_Region1_forR!$D164&gt;49,[3]species_comp_Region1_forR!$AS164,[3]species_comp_Region1_forR!$AU164)</f>
        <v>4.7618999999999998E-4</v>
      </c>
      <c r="Q250" s="13">
        <f t="shared" si="221"/>
        <v>687.09200972071676</v>
      </c>
      <c r="R250" s="14">
        <f t="shared" si="177"/>
        <v>133210.32335265991</v>
      </c>
      <c r="S250">
        <f t="shared" si="180"/>
        <v>364.97989444989969</v>
      </c>
      <c r="T250" s="6">
        <f t="shared" si="181"/>
        <v>715.36059312180339</v>
      </c>
      <c r="V250" s="13">
        <f t="shared" si="222"/>
        <v>768.35981573171671</v>
      </c>
      <c r="W250">
        <f t="shared" si="222"/>
        <v>133456.3866729459</v>
      </c>
      <c r="X250">
        <f t="shared" si="182"/>
        <v>365.3168305361059</v>
      </c>
      <c r="Y250" s="6">
        <f t="shared" si="183"/>
        <v>716.0209878507676</v>
      </c>
      <c r="Z250" s="14">
        <f t="shared" si="176"/>
        <v>0.47545020322049381</v>
      </c>
    </row>
    <row r="251" spans="1:26" x14ac:dyDescent="0.3">
      <c r="A251" t="str">
        <f>'rockfish release'!A250</f>
        <v>SE</v>
      </c>
      <c r="B251">
        <f>'rockfish release'!B250</f>
        <v>2007</v>
      </c>
      <c r="C251" t="str">
        <f>'rockfish release'!C250</f>
        <v>NSEI</v>
      </c>
      <c r="D251">
        <f>'rockfish release'!D250</f>
        <v>2342</v>
      </c>
      <c r="E251">
        <f>'YE release'!E251</f>
        <v>452</v>
      </c>
      <c r="F251">
        <f>IF([3]species_comp_Region1_forR!$H143&gt;49,[3]species_comp_Region1_forR!$AV143,[3]species_comp_Region1_forR!$AX143)</f>
        <v>3.3333333E-2</v>
      </c>
      <c r="G251">
        <f>IF([3]species_comp_Region1_forR!$H143&gt;49,[3]species_comp_Region1_forR!$AW143,[3]species_comp_Region1_forR!$AY143)</f>
        <v>8.9800000000000001E-5</v>
      </c>
      <c r="H251" s="13">
        <f t="shared" si="219"/>
        <v>15.066666516</v>
      </c>
      <c r="I251">
        <f t="shared" si="220"/>
        <v>18.3464992</v>
      </c>
      <c r="J251">
        <f t="shared" si="178"/>
        <v>4.2832813589583392</v>
      </c>
      <c r="K251" s="6">
        <f t="shared" si="179"/>
        <v>8.3952314635583445</v>
      </c>
      <c r="M251" s="2">
        <f>'rockfish release'!O250</f>
        <v>3370.694358537743</v>
      </c>
      <c r="N251">
        <f>'rockfish release'!P250</f>
        <v>2543720.326085058</v>
      </c>
      <c r="O251">
        <f>IF([3]species_comp_Region1_forR!$D165&gt;49,[3]species_comp_Region1_forR!$AR165,[3]species_comp_Region1_forR!$AT165)</f>
        <v>0.20574162700000001</v>
      </c>
      <c r="P251">
        <f>IF([3]species_comp_Region1_forR!$D165&gt;49,[3]species_comp_Region1_forR!$AS165,[3]species_comp_Region1_forR!$AU165)</f>
        <v>7.8563500000000002E-4</v>
      </c>
      <c r="Q251" s="13">
        <f t="shared" si="221"/>
        <v>693.49214144527662</v>
      </c>
      <c r="R251" s="14">
        <f t="shared" si="177"/>
        <v>118599.19834537506</v>
      </c>
      <c r="S251">
        <f t="shared" si="180"/>
        <v>344.38234325437628</v>
      </c>
      <c r="T251" s="6">
        <f t="shared" si="181"/>
        <v>674.98939277857755</v>
      </c>
      <c r="V251" s="13">
        <f t="shared" si="222"/>
        <v>708.55880796127667</v>
      </c>
      <c r="W251">
        <f t="shared" si="222"/>
        <v>118617.54484457505</v>
      </c>
      <c r="X251">
        <f t="shared" si="182"/>
        <v>344.40897904174199</v>
      </c>
      <c r="Y251" s="6">
        <f t="shared" si="183"/>
        <v>675.04159892181428</v>
      </c>
      <c r="Z251" s="14">
        <f t="shared" si="176"/>
        <v>0.48606971668689525</v>
      </c>
    </row>
    <row r="252" spans="1:26" x14ac:dyDescent="0.3">
      <c r="A252" t="str">
        <f>'rockfish release'!A251</f>
        <v>SE</v>
      </c>
      <c r="B252">
        <f>'rockfish release'!B251</f>
        <v>2008</v>
      </c>
      <c r="C252" t="str">
        <f>'rockfish release'!C251</f>
        <v>NSEI</v>
      </c>
      <c r="D252">
        <f>'rockfish release'!D251</f>
        <v>2770</v>
      </c>
      <c r="E252">
        <f>'YE release'!E252</f>
        <v>734</v>
      </c>
      <c r="F252">
        <f>IF([3]species_comp_Region1_forR!$H144&gt;49,[3]species_comp_Region1_forR!$AV144,[3]species_comp_Region1_forR!$AX144)</f>
        <v>5.2734375E-2</v>
      </c>
      <c r="G252">
        <f>IF([3]species_comp_Region1_forR!$H144&gt;49,[3]species_comp_Region1_forR!$AW144,[3]species_comp_Region1_forR!$AY144)</f>
        <v>9.7800000000000006E-5</v>
      </c>
      <c r="H252" s="13">
        <f t="shared" si="219"/>
        <v>38.70703125</v>
      </c>
      <c r="I252">
        <f t="shared" si="220"/>
        <v>52.690336800000004</v>
      </c>
      <c r="J252">
        <f t="shared" si="178"/>
        <v>7.2588109770126952</v>
      </c>
      <c r="K252" s="6">
        <f t="shared" si="179"/>
        <v>14.227269514944883</v>
      </c>
      <c r="M252" s="2">
        <f>'rockfish release'!O251</f>
        <v>3986.6880329417372</v>
      </c>
      <c r="N252">
        <f>'rockfish release'!P251</f>
        <v>3558402.8792199991</v>
      </c>
      <c r="O252">
        <f>IF([3]species_comp_Region1_forR!$D166&gt;49,[3]species_comp_Region1_forR!$AR166,[3]species_comp_Region1_forR!$AT166)</f>
        <v>9.8837208999999995E-2</v>
      </c>
      <c r="P252">
        <f>IF([3]species_comp_Region1_forR!$D166&gt;49,[3]species_comp_Region1_forR!$AS166,[3]species_comp_Region1_forR!$AU166)</f>
        <v>5.2086799999999996E-4</v>
      </c>
      <c r="Q252" s="13">
        <f t="shared" si="221"/>
        <v>394.03311832966136</v>
      </c>
      <c r="R252" s="14">
        <f t="shared" si="177"/>
        <v>44893.272551304231</v>
      </c>
      <c r="S252">
        <f t="shared" si="180"/>
        <v>211.8803260128326</v>
      </c>
      <c r="T252" s="6">
        <f t="shared" si="181"/>
        <v>415.28543898515187</v>
      </c>
      <c r="V252" s="13">
        <f t="shared" si="222"/>
        <v>432.74014957966136</v>
      </c>
      <c r="W252">
        <f t="shared" si="222"/>
        <v>44945.96288810423</v>
      </c>
      <c r="X252">
        <f t="shared" si="182"/>
        <v>212.00462940253033</v>
      </c>
      <c r="Y252" s="6">
        <f t="shared" si="183"/>
        <v>415.52907362895945</v>
      </c>
      <c r="Z252" s="14">
        <f t="shared" si="176"/>
        <v>0.48991208606009706</v>
      </c>
    </row>
    <row r="253" spans="1:26" x14ac:dyDescent="0.3">
      <c r="A253" t="str">
        <f>'rockfish release'!A252</f>
        <v>SE</v>
      </c>
      <c r="B253">
        <f>'rockfish release'!B252</f>
        <v>2009</v>
      </c>
      <c r="C253" t="str">
        <f>'rockfish release'!C252</f>
        <v>NSEI</v>
      </c>
      <c r="D253">
        <f>'rockfish release'!D252</f>
        <v>1738</v>
      </c>
      <c r="E253">
        <f>'YE release'!E253</f>
        <v>306</v>
      </c>
      <c r="F253">
        <f>IF([3]species_comp_Region1_forR!$H145&gt;49,[3]species_comp_Region1_forR!$AV145,[3]species_comp_Region1_forR!$AX145)</f>
        <v>0.124579125</v>
      </c>
      <c r="G253">
        <f>IF([3]species_comp_Region1_forR!$H145&gt;49,[3]species_comp_Region1_forR!$AW145,[3]species_comp_Region1_forR!$AY145)</f>
        <v>3.6844299999999998E-4</v>
      </c>
      <c r="H253" s="13">
        <f t="shared" si="219"/>
        <v>38.121212249999999</v>
      </c>
      <c r="I253">
        <f t="shared" si="220"/>
        <v>34.499528747999996</v>
      </c>
      <c r="J253">
        <f t="shared" si="178"/>
        <v>5.8736299464641109</v>
      </c>
      <c r="K253" s="6">
        <f t="shared" si="179"/>
        <v>11.512314695069657</v>
      </c>
      <c r="M253" s="2">
        <f>'rockfish release'!O252</f>
        <v>2501.3948740984615</v>
      </c>
      <c r="N253">
        <f>'rockfish release'!P252</f>
        <v>1400861.2528116638</v>
      </c>
      <c r="O253">
        <f>IF([3]species_comp_Region1_forR!$D167&gt;49,[3]species_comp_Region1_forR!$AR167,[3]species_comp_Region1_forR!$AT167)</f>
        <v>0.13574660599999999</v>
      </c>
      <c r="P253">
        <f>IF([3]species_comp_Region1_forR!$D167&gt;49,[3]species_comp_Region1_forR!$AS167,[3]species_comp_Region1_forR!$AU167)</f>
        <v>5.3326999999999997E-4</v>
      </c>
      <c r="Q253" s="13">
        <f t="shared" si="221"/>
        <v>339.55586442466341</v>
      </c>
      <c r="R253" s="14">
        <f t="shared" si="177"/>
        <v>29897.562924167752</v>
      </c>
      <c r="S253">
        <f t="shared" si="180"/>
        <v>172.9091175275837</v>
      </c>
      <c r="T253" s="6">
        <f t="shared" si="181"/>
        <v>338.90187035406404</v>
      </c>
      <c r="V253" s="13">
        <f t="shared" si="222"/>
        <v>377.6770766746634</v>
      </c>
      <c r="W253">
        <f t="shared" si="222"/>
        <v>29932.062452915754</v>
      </c>
      <c r="X253">
        <f t="shared" si="182"/>
        <v>173.00885079358153</v>
      </c>
      <c r="Y253" s="6">
        <f t="shared" si="183"/>
        <v>339.09734755541979</v>
      </c>
      <c r="Z253" s="14">
        <f t="shared" si="176"/>
        <v>0.45808671343485829</v>
      </c>
    </row>
    <row r="254" spans="1:26" x14ac:dyDescent="0.3">
      <c r="A254" t="str">
        <f>'rockfish release'!A253</f>
        <v>SE</v>
      </c>
      <c r="B254">
        <f>'rockfish release'!B253</f>
        <v>2010</v>
      </c>
      <c r="C254" t="str">
        <f>'rockfish release'!C253</f>
        <v>NSEI</v>
      </c>
      <c r="D254">
        <f>'rockfish release'!D253</f>
        <v>1607</v>
      </c>
      <c r="E254">
        <f>'YE release'!E254</f>
        <v>533</v>
      </c>
      <c r="F254">
        <f>IF([3]species_comp_Region1_forR!$H146&gt;49,[3]species_comp_Region1_forR!$AV146,[3]species_comp_Region1_forR!$AX146)</f>
        <v>8.7855296999999999E-2</v>
      </c>
      <c r="G254">
        <f>IF([3]species_comp_Region1_forR!$H146&gt;49,[3]species_comp_Region1_forR!$AW146,[3]species_comp_Region1_forR!$AY146)</f>
        <v>2.07608E-4</v>
      </c>
      <c r="H254" s="13">
        <f t="shared" si="219"/>
        <v>46.826873300999999</v>
      </c>
      <c r="I254">
        <f t="shared" si="220"/>
        <v>58.979149112000002</v>
      </c>
      <c r="J254">
        <f t="shared" si="178"/>
        <v>7.6797883507294653</v>
      </c>
      <c r="K254" s="6">
        <f t="shared" si="179"/>
        <v>15.052385167429751</v>
      </c>
      <c r="M254" s="2">
        <f>'rockfish release'!O253</f>
        <v>2312.854754129015</v>
      </c>
      <c r="N254">
        <f>'rockfish release'!P253</f>
        <v>1197642.867369418</v>
      </c>
      <c r="O254">
        <f>IF([3]species_comp_Region1_forR!$D168&gt;49,[3]species_comp_Region1_forR!$AR168,[3]species_comp_Region1_forR!$AT168)</f>
        <v>0.11002445</v>
      </c>
      <c r="P254">
        <f>IF([3]species_comp_Region1_forR!$D168&gt;49,[3]species_comp_Region1_forR!$AS168,[3]species_comp_Region1_forR!$AU168)</f>
        <v>2.39998E-4</v>
      </c>
      <c r="Q254" s="13">
        <f t="shared" si="221"/>
        <v>254.47057225293008</v>
      </c>
      <c r="R254" s="14">
        <f t="shared" si="177"/>
        <v>16069.174033683461</v>
      </c>
      <c r="S254">
        <f t="shared" si="180"/>
        <v>126.76424588062464</v>
      </c>
      <c r="T254" s="6">
        <f t="shared" si="181"/>
        <v>248.45792192602428</v>
      </c>
      <c r="V254" s="13">
        <f t="shared" si="222"/>
        <v>301.29744555393006</v>
      </c>
      <c r="W254">
        <f t="shared" si="222"/>
        <v>16128.15318279546</v>
      </c>
      <c r="X254">
        <f t="shared" si="182"/>
        <v>126.99666603023664</v>
      </c>
      <c r="Y254" s="6">
        <f t="shared" si="183"/>
        <v>248.91346541926382</v>
      </c>
      <c r="Z254" s="14">
        <f t="shared" si="176"/>
        <v>0.42149931207267788</v>
      </c>
    </row>
    <row r="255" spans="1:26" x14ac:dyDescent="0.3">
      <c r="A255" t="str">
        <f>'rockfish release'!A254</f>
        <v>SE</v>
      </c>
      <c r="B255">
        <f>'rockfish release'!B254</f>
        <v>2011</v>
      </c>
      <c r="C255" t="str">
        <f>'rockfish release'!C254</f>
        <v>NSEI</v>
      </c>
      <c r="D255">
        <f>'rockfish release'!D254</f>
        <v>1442</v>
      </c>
      <c r="E255">
        <f>'YE release'!E255</f>
        <v>429</v>
      </c>
      <c r="F255">
        <f>IF([3]species_comp_Region1_forR!$H147&gt;49,[3]species_comp_Region1_forR!$AV147,[3]species_comp_Region1_forR!$AX147)</f>
        <v>0.133333333</v>
      </c>
      <c r="G255">
        <f>IF([3]species_comp_Region1_forR!$H147&gt;49,[3]species_comp_Region1_forR!$AW147,[3]species_comp_Region1_forR!$AY147)</f>
        <v>4.5494300000000002E-4</v>
      </c>
      <c r="H255" s="13">
        <f t="shared" si="219"/>
        <v>57.199999857000002</v>
      </c>
      <c r="I255">
        <f t="shared" si="220"/>
        <v>83.728164663000001</v>
      </c>
      <c r="J255">
        <f t="shared" si="178"/>
        <v>9.1503095391904647</v>
      </c>
      <c r="K255" s="6">
        <f t="shared" si="179"/>
        <v>17.934606696813312</v>
      </c>
      <c r="M255" s="2">
        <f>'rockfish release'!O254</f>
        <v>1731.915900131406</v>
      </c>
      <c r="N255">
        <f>'rockfish release'!P254</f>
        <v>874226.18574345601</v>
      </c>
      <c r="O255">
        <f>IF([3]species_comp_Region1_forR!$D169&gt;49,[3]species_comp_Region1_forR!$AR169,[3]species_comp_Region1_forR!$AT169)</f>
        <v>0.18390804599999999</v>
      </c>
      <c r="P255">
        <f>IF([3]species_comp_Region1_forR!$D169&gt;49,[3]species_comp_Region1_forR!$AS169,[3]species_comp_Region1_forR!$AU169)</f>
        <v>4.3252399999999999E-4</v>
      </c>
      <c r="Q255" s="13">
        <f t="shared" si="221"/>
        <v>318.51326902949802</v>
      </c>
      <c r="R255" s="14">
        <f t="shared" si="177"/>
        <v>31243.719815604414</v>
      </c>
      <c r="S255">
        <f t="shared" si="180"/>
        <v>176.75893136021278</v>
      </c>
      <c r="T255" s="6">
        <f t="shared" si="181"/>
        <v>346.44750546601705</v>
      </c>
      <c r="V255" s="13">
        <f t="shared" si="222"/>
        <v>375.71326888649804</v>
      </c>
      <c r="W255">
        <f t="shared" si="222"/>
        <v>31327.447980267414</v>
      </c>
      <c r="X255">
        <f t="shared" si="182"/>
        <v>176.99561570916782</v>
      </c>
      <c r="Y255" s="6">
        <f t="shared" si="183"/>
        <v>346.91140678996891</v>
      </c>
      <c r="Z255" s="14">
        <f t="shared" si="176"/>
        <v>0.47109226733921317</v>
      </c>
    </row>
    <row r="256" spans="1:26" x14ac:dyDescent="0.3">
      <c r="A256" t="str">
        <f>'rockfish release'!A255</f>
        <v>SE</v>
      </c>
      <c r="B256">
        <f>'rockfish release'!B255</f>
        <v>2012</v>
      </c>
      <c r="C256" t="str">
        <f>'rockfish release'!C255</f>
        <v>NSEI</v>
      </c>
      <c r="D256">
        <f>'rockfish release'!D255</f>
        <v>1202</v>
      </c>
      <c r="E256">
        <f>'YE release'!E256</f>
        <v>549</v>
      </c>
      <c r="F256">
        <f>IF([3]species_comp_Region1_forR!$H148&gt;49,[3]species_comp_Region1_forR!$AV148,[3]species_comp_Region1_forR!$AX148)</f>
        <v>0.123076923</v>
      </c>
      <c r="G256">
        <f>IF([3]species_comp_Region1_forR!$H148&gt;49,[3]species_comp_Region1_forR!$AW148,[3]species_comp_Region1_forR!$AY148)</f>
        <v>3.3311400000000002E-4</v>
      </c>
      <c r="H256" s="13">
        <f t="shared" si="219"/>
        <v>67.569230727000004</v>
      </c>
      <c r="I256">
        <f t="shared" si="220"/>
        <v>100.40089271400001</v>
      </c>
      <c r="J256">
        <f t="shared" si="178"/>
        <v>10.020024586496781</v>
      </c>
      <c r="K256" s="6">
        <f t="shared" si="179"/>
        <v>19.639248189533692</v>
      </c>
      <c r="M256" s="2">
        <f>'rockfish release'!O255</f>
        <v>2392.910119047619</v>
      </c>
      <c r="N256">
        <f>'rockfish release'!P255</f>
        <v>3409167.6191169489</v>
      </c>
      <c r="O256">
        <f>IF([3]species_comp_Region1_forR!$D170&gt;49,[3]species_comp_Region1_forR!$AR170,[3]species_comp_Region1_forR!$AT170)</f>
        <v>0.130350195</v>
      </c>
      <c r="P256">
        <f>IF([3]species_comp_Region1_forR!$D170&gt;49,[3]species_comp_Region1_forR!$AS170,[3]species_comp_Region1_forR!$AU170)</f>
        <v>2.2097299999999999E-4</v>
      </c>
      <c r="Q256" s="13">
        <f t="shared" si="221"/>
        <v>311.91630063533034</v>
      </c>
      <c r="R256" s="14">
        <f t="shared" si="177"/>
        <v>59944.387506681982</v>
      </c>
      <c r="S256">
        <f t="shared" si="180"/>
        <v>244.83542943512481</v>
      </c>
      <c r="T256" s="6">
        <f t="shared" si="181"/>
        <v>479.87744169284463</v>
      </c>
      <c r="V256" s="13">
        <f t="shared" si="222"/>
        <v>379.48553136233033</v>
      </c>
      <c r="W256">
        <f t="shared" si="222"/>
        <v>60044.788399395984</v>
      </c>
      <c r="X256">
        <f t="shared" si="182"/>
        <v>245.04038116073028</v>
      </c>
      <c r="Y256" s="6">
        <f t="shared" si="183"/>
        <v>480.27914707503135</v>
      </c>
      <c r="Z256" s="14">
        <f t="shared" si="176"/>
        <v>0.64571732229434409</v>
      </c>
    </row>
    <row r="257" spans="1:26" x14ac:dyDescent="0.3">
      <c r="A257" t="str">
        <f>'rockfish release'!A256</f>
        <v>SE</v>
      </c>
      <c r="B257">
        <f>'rockfish release'!B256</f>
        <v>2013</v>
      </c>
      <c r="C257" t="str">
        <f>'rockfish release'!C256</f>
        <v>NSEI</v>
      </c>
      <c r="D257">
        <f>'rockfish release'!D256</f>
        <v>940</v>
      </c>
      <c r="E257">
        <f>'YE release'!E257</f>
        <v>281</v>
      </c>
      <c r="F257">
        <f>IF([3]species_comp_Region1_forR!$H149&gt;49,[3]species_comp_Region1_forR!$AV149,[3]species_comp_Region1_forR!$AX149)</f>
        <v>0.30283911699999999</v>
      </c>
      <c r="G257">
        <f>IF([3]species_comp_Region1_forR!$H149&gt;49,[3]species_comp_Region1_forR!$AW149,[3]species_comp_Region1_forR!$AY149)</f>
        <v>6.6812499999999999E-4</v>
      </c>
      <c r="H257" s="13">
        <f t="shared" si="219"/>
        <v>85.097791876999992</v>
      </c>
      <c r="I257">
        <f t="shared" si="220"/>
        <v>52.755818124999998</v>
      </c>
      <c r="J257">
        <f t="shared" si="178"/>
        <v>7.2633200483663112</v>
      </c>
      <c r="K257" s="6">
        <f t="shared" si="179"/>
        <v>14.23610729479797</v>
      </c>
      <c r="M257" s="2">
        <f>'rockfish release'!O256</f>
        <v>1650.4613250086713</v>
      </c>
      <c r="N257">
        <f>'rockfish release'!P256</f>
        <v>967135.27460771427</v>
      </c>
      <c r="O257">
        <f>IF([3]species_comp_Region1_forR!$D171&gt;49,[3]species_comp_Region1_forR!$AR171,[3]species_comp_Region1_forR!$AT171)</f>
        <v>0.13224822</v>
      </c>
      <c r="P257">
        <f>IF([3]species_comp_Region1_forR!$D171&gt;49,[3]species_comp_Region1_forR!$AS171,[3]species_comp_Region1_forR!$AU171)</f>
        <v>1.1686199999999999E-4</v>
      </c>
      <c r="Q257" s="13">
        <f t="shared" si="221"/>
        <v>218.27057241123828</v>
      </c>
      <c r="R257" s="14">
        <f t="shared" si="177"/>
        <v>17346.157154779525</v>
      </c>
      <c r="S257">
        <f t="shared" si="180"/>
        <v>131.70481067439991</v>
      </c>
      <c r="T257" s="6">
        <f t="shared" si="181"/>
        <v>258.14142892182383</v>
      </c>
      <c r="V257" s="13">
        <f t="shared" si="222"/>
        <v>303.36836428823824</v>
      </c>
      <c r="W257">
        <f t="shared" si="222"/>
        <v>17398.912972904523</v>
      </c>
      <c r="X257">
        <f t="shared" si="182"/>
        <v>131.90493915280248</v>
      </c>
      <c r="Y257" s="6">
        <f t="shared" si="183"/>
        <v>258.53368073949287</v>
      </c>
      <c r="Z257" s="14">
        <f t="shared" si="176"/>
        <v>0.43480123401224574</v>
      </c>
    </row>
    <row r="258" spans="1:26" x14ac:dyDescent="0.3">
      <c r="A258" t="str">
        <f>'rockfish release'!A257</f>
        <v>SE</v>
      </c>
      <c r="B258">
        <f>'rockfish release'!B257</f>
        <v>2014</v>
      </c>
      <c r="C258" t="str">
        <f>'rockfish release'!C257</f>
        <v>NSEI</v>
      </c>
      <c r="D258">
        <f>'rockfish release'!D257</f>
        <v>1454</v>
      </c>
      <c r="E258">
        <f>'YE release'!E258</f>
        <v>428</v>
      </c>
      <c r="F258">
        <f>IF([3]species_comp_Region1_forR!$H150&gt;49,[3]species_comp_Region1_forR!$AV150,[3]species_comp_Region1_forR!$AX150)</f>
        <v>0.230529595</v>
      </c>
      <c r="G258">
        <f>IF([3]species_comp_Region1_forR!$H150&gt;49,[3]species_comp_Region1_forR!$AW150,[3]species_comp_Region1_forR!$AY150)</f>
        <v>5.5433000000000001E-4</v>
      </c>
      <c r="H258" s="13">
        <f t="shared" si="219"/>
        <v>98.666666660000004</v>
      </c>
      <c r="I258">
        <f t="shared" si="220"/>
        <v>101.54438672000001</v>
      </c>
      <c r="J258">
        <f t="shared" si="178"/>
        <v>10.07692347495008</v>
      </c>
      <c r="K258" s="6">
        <f t="shared" si="179"/>
        <v>19.750770010902155</v>
      </c>
      <c r="M258" s="2">
        <f>'rockfish release'!O257</f>
        <v>1367.7182048605932</v>
      </c>
      <c r="N258">
        <f>'rockfish release'!P257</f>
        <v>1884001.5970322466</v>
      </c>
      <c r="O258">
        <f>IF([3]species_comp_Region1_forR!$D172&gt;49,[3]species_comp_Region1_forR!$AR172,[3]species_comp_Region1_forR!$AT172)</f>
        <v>0.16117542300000001</v>
      </c>
      <c r="P258">
        <f>IF([3]species_comp_Region1_forR!$D172&gt;49,[3]species_comp_Region1_forR!$AS172,[3]species_comp_Region1_forR!$AU172)</f>
        <v>1.20497E-4</v>
      </c>
      <c r="Q258" s="13">
        <f t="shared" si="221"/>
        <v>220.44256021320678</v>
      </c>
      <c r="R258" s="14">
        <f t="shared" si="177"/>
        <v>49394.108101370744</v>
      </c>
      <c r="S258">
        <f t="shared" si="180"/>
        <v>222.24785286110358</v>
      </c>
      <c r="T258" s="6">
        <f t="shared" si="181"/>
        <v>435.60579160776302</v>
      </c>
      <c r="V258" s="13">
        <f t="shared" si="222"/>
        <v>319.10922687320681</v>
      </c>
      <c r="W258">
        <f t="shared" si="222"/>
        <v>49495.652488090745</v>
      </c>
      <c r="X258">
        <f t="shared" si="182"/>
        <v>222.47618409189499</v>
      </c>
      <c r="Y258" s="6">
        <f t="shared" si="183"/>
        <v>436.05332082011415</v>
      </c>
      <c r="Z258" s="14">
        <f t="shared" si="176"/>
        <v>0.69717878819057943</v>
      </c>
    </row>
    <row r="259" spans="1:26" x14ac:dyDescent="0.3">
      <c r="A259" t="str">
        <f>'rockfish release'!A258</f>
        <v>SE</v>
      </c>
      <c r="B259">
        <f>'rockfish release'!B258</f>
        <v>2015</v>
      </c>
      <c r="C259" t="str">
        <f>'rockfish release'!C258</f>
        <v>NSEI</v>
      </c>
      <c r="D259">
        <f>'rockfish release'!D258</f>
        <v>1252</v>
      </c>
      <c r="E259">
        <f>'YE release'!E259</f>
        <v>404</v>
      </c>
      <c r="F259">
        <f>IF([3]species_comp_Region1_forR!$H151&gt;49,[3]species_comp_Region1_forR!$AV151,[3]species_comp_Region1_forR!$AX151)</f>
        <v>0.12808988800000001</v>
      </c>
      <c r="G259">
        <f>IF([3]species_comp_Region1_forR!$H151&gt;49,[3]species_comp_Region1_forR!$AW151,[3]species_comp_Region1_forR!$AY151)</f>
        <v>2.5153799999999999E-4</v>
      </c>
      <c r="H259" s="13">
        <f t="shared" si="219"/>
        <v>51.748314752000006</v>
      </c>
      <c r="I259">
        <f t="shared" si="220"/>
        <v>41.055026208000001</v>
      </c>
      <c r="J259">
        <f t="shared" si="178"/>
        <v>6.4074196216573798</v>
      </c>
      <c r="K259" s="6">
        <f t="shared" si="179"/>
        <v>12.558542458448464</v>
      </c>
      <c r="M259" s="2">
        <f>'rockfish release'!O258</f>
        <v>1286.3276064956458</v>
      </c>
      <c r="N259">
        <f>'rockfish release'!P258</f>
        <v>807027.48868769652</v>
      </c>
      <c r="O259">
        <f>IF([3]species_comp_Region1_forR!$D173&gt;49,[3]species_comp_Region1_forR!$AR173,[3]species_comp_Region1_forR!$AT173)</f>
        <v>0.19490131599999999</v>
      </c>
      <c r="P259">
        <f>IF([3]species_comp_Region1_forR!$D173&gt;49,[3]species_comp_Region1_forR!$AS173,[3]species_comp_Region1_forR!$AU173)</f>
        <v>1.2914799999999999E-4</v>
      </c>
      <c r="Q259" s="13">
        <f t="shared" si="221"/>
        <v>250.70694331313149</v>
      </c>
      <c r="R259" s="14">
        <f t="shared" si="177"/>
        <v>30974.087509729376</v>
      </c>
      <c r="S259">
        <f t="shared" si="180"/>
        <v>175.99456670513831</v>
      </c>
      <c r="T259" s="6">
        <f t="shared" si="181"/>
        <v>344.94935074207109</v>
      </c>
      <c r="V259" s="13">
        <f t="shared" si="222"/>
        <v>302.45525806513149</v>
      </c>
      <c r="W259">
        <f t="shared" si="222"/>
        <v>31015.142535937375</v>
      </c>
      <c r="X259">
        <f t="shared" si="182"/>
        <v>176.11116527902874</v>
      </c>
      <c r="Y259" s="6">
        <f t="shared" si="183"/>
        <v>345.17788394689632</v>
      </c>
      <c r="Z259" s="14">
        <f t="shared" si="176"/>
        <v>0.58227179254759232</v>
      </c>
    </row>
    <row r="260" spans="1:26" x14ac:dyDescent="0.3">
      <c r="A260" t="str">
        <f>'rockfish release'!A259</f>
        <v>SE</v>
      </c>
      <c r="B260">
        <f>'rockfish release'!B259</f>
        <v>2016</v>
      </c>
      <c r="C260" t="str">
        <f>'rockfish release'!C259</f>
        <v>NSEI</v>
      </c>
      <c r="D260">
        <f>'rockfish release'!D259</f>
        <v>1537</v>
      </c>
      <c r="E260">
        <f>'YE release'!E260</f>
        <v>554</v>
      </c>
      <c r="F260">
        <f>IF([3]species_comp_Region1_forR!$H152&gt;49,[3]species_comp_Region1_forR!$AV152,[3]species_comp_Region1_forR!$AX152)</f>
        <v>0.38477366299999999</v>
      </c>
      <c r="G260">
        <f>IF([3]species_comp_Region1_forR!$H152&gt;49,[3]species_comp_Region1_forR!$AW152,[3]species_comp_Region1_forR!$AY152)</f>
        <v>4.8808800000000002E-4</v>
      </c>
      <c r="H260" s="13">
        <f t="shared" si="219"/>
        <v>213.164609302</v>
      </c>
      <c r="I260">
        <f t="shared" si="220"/>
        <v>149.802016608</v>
      </c>
      <c r="J260">
        <f t="shared" si="178"/>
        <v>12.239363406975054</v>
      </c>
      <c r="K260" s="6">
        <f t="shared" si="179"/>
        <v>23.989152277671106</v>
      </c>
      <c r="M260" s="2">
        <f>'rockfish release'!O259</f>
        <v>1900.1187857457103</v>
      </c>
      <c r="N260">
        <f>'rockfish release'!P259</f>
        <v>2125067.1913722819</v>
      </c>
      <c r="O260">
        <f>IF([3]species_comp_Region1_forR!$D174&gt;49,[3]species_comp_Region1_forR!$AR174,[3]species_comp_Region1_forR!$AT174)</f>
        <v>0.25019069399999999</v>
      </c>
      <c r="P260">
        <f>IF([3]species_comp_Region1_forR!$D174&gt;49,[3]species_comp_Region1_forR!$AS174,[3]species_comp_Region1_forR!$AU174)</f>
        <v>1.43203E-4</v>
      </c>
      <c r="Q260" s="13">
        <f t="shared" si="221"/>
        <v>475.39203768815656</v>
      </c>
      <c r="R260" s="14">
        <f t="shared" si="177"/>
        <v>133840.73898746746</v>
      </c>
      <c r="S260">
        <f t="shared" si="180"/>
        <v>365.8425057145048</v>
      </c>
      <c r="T260" s="6">
        <f t="shared" si="181"/>
        <v>717.05131120042938</v>
      </c>
      <c r="V260" s="13">
        <f t="shared" si="222"/>
        <v>688.55664699015654</v>
      </c>
      <c r="W260">
        <f t="shared" si="222"/>
        <v>133990.54100407547</v>
      </c>
      <c r="X260">
        <f t="shared" si="182"/>
        <v>366.04718412258751</v>
      </c>
      <c r="Y260" s="6">
        <f t="shared" si="183"/>
        <v>717.45248088027154</v>
      </c>
      <c r="Z260" s="14">
        <f t="shared" si="176"/>
        <v>0.53161520656675976</v>
      </c>
    </row>
    <row r="261" spans="1:26" x14ac:dyDescent="0.3">
      <c r="A261" t="str">
        <f>'rockfish release'!A260</f>
        <v>SE</v>
      </c>
      <c r="B261">
        <f>'rockfish release'!B260</f>
        <v>2017</v>
      </c>
      <c r="C261" t="str">
        <f>'rockfish release'!C260</f>
        <v>NSEI</v>
      </c>
      <c r="D261">
        <f>'rockfish release'!D260</f>
        <v>1943</v>
      </c>
      <c r="E261">
        <f>'YE release'!E261</f>
        <v>752</v>
      </c>
      <c r="F261">
        <f>IF([3]species_comp_Region1_forR!$H153&gt;49,[3]species_comp_Region1_forR!$AV153,[3]species_comp_Region1_forR!$AX153)</f>
        <v>0.29181494699999999</v>
      </c>
      <c r="G261">
        <f>IF([3]species_comp_Region1_forR!$H153&gt;49,[3]species_comp_Region1_forR!$AW153,[3]species_comp_Region1_forR!$AY153)</f>
        <v>7.3806800000000004E-4</v>
      </c>
      <c r="H261" s="13">
        <f t="shared" si="219"/>
        <v>219.44484014399998</v>
      </c>
      <c r="I261">
        <f t="shared" si="220"/>
        <v>417.38040627200002</v>
      </c>
      <c r="J261">
        <f t="shared" si="178"/>
        <v>20.429890021045146</v>
      </c>
      <c r="K261" s="6">
        <f t="shared" si="179"/>
        <v>40.042584441248486</v>
      </c>
      <c r="M261" s="2">
        <f>'rockfish release'!O260</f>
        <v>3475.217154627042</v>
      </c>
      <c r="N261">
        <f>'rockfish release'!P260</f>
        <v>5155138.9606057033</v>
      </c>
      <c r="O261">
        <f>IF([3]species_comp_Region1_forR!$D175&gt;49,[3]species_comp_Region1_forR!$AR175,[3]species_comp_Region1_forR!$AT175)</f>
        <v>7.3748903000000005E-2</v>
      </c>
      <c r="P261">
        <f>IF([3]species_comp_Region1_forR!$D175&gt;49,[3]species_comp_Region1_forR!$AS175,[3]species_comp_Region1_forR!$AU175)</f>
        <v>6.0000000000000002E-5</v>
      </c>
      <c r="Q261" s="13">
        <f t="shared" si="221"/>
        <v>256.29345284052573</v>
      </c>
      <c r="R261" s="14">
        <f t="shared" si="177"/>
        <v>29072.22526292102</v>
      </c>
      <c r="S261">
        <f t="shared" si="180"/>
        <v>170.50579246149093</v>
      </c>
      <c r="T261" s="6">
        <f t="shared" si="181"/>
        <v>334.19135322452223</v>
      </c>
      <c r="V261" s="13">
        <f t="shared" si="222"/>
        <v>475.73829298452574</v>
      </c>
      <c r="W261">
        <f t="shared" si="222"/>
        <v>29489.605669193021</v>
      </c>
      <c r="X261">
        <f t="shared" si="182"/>
        <v>171.72537864041243</v>
      </c>
      <c r="Y261" s="6">
        <f t="shared" si="183"/>
        <v>336.58174213520834</v>
      </c>
      <c r="Z261" s="14">
        <f t="shared" si="176"/>
        <v>0.36096606300724693</v>
      </c>
    </row>
    <row r="262" spans="1:26" x14ac:dyDescent="0.3">
      <c r="A262" t="str">
        <f>'rockfish release'!A261</f>
        <v>SE</v>
      </c>
      <c r="B262">
        <f>'rockfish release'!B261</f>
        <v>2018</v>
      </c>
      <c r="C262" t="str">
        <f>'rockfish release'!C261</f>
        <v>NSEI</v>
      </c>
      <c r="D262">
        <f>'rockfish release'!D261</f>
        <v>3774</v>
      </c>
      <c r="E262">
        <f>'YE release'!E262</f>
        <v>2103</v>
      </c>
      <c r="F262">
        <f>IF([3]species_comp_Region1_forR!$H154&gt;49,[3]species_comp_Region1_forR!$AV154,[3]species_comp_Region1_forR!$AX154)</f>
        <v>0.34848484800000001</v>
      </c>
      <c r="G262">
        <f>IF([3]species_comp_Region1_forR!$H154&gt;49,[3]species_comp_Region1_forR!$AW154,[3]species_comp_Region1_forR!$AY154)</f>
        <v>4.3082199999999998E-4</v>
      </c>
      <c r="H262" s="13">
        <f t="shared" si="219"/>
        <v>732.86363534400004</v>
      </c>
      <c r="I262">
        <f t="shared" si="220"/>
        <v>1905.3572545979998</v>
      </c>
      <c r="J262">
        <f t="shared" si="178"/>
        <v>43.650398103545399</v>
      </c>
      <c r="K262" s="6">
        <f t="shared" si="179"/>
        <v>85.554780282948983</v>
      </c>
      <c r="M262" s="2">
        <f>'rockfish release'!O261</f>
        <v>8251.0551415797327</v>
      </c>
      <c r="N262">
        <f>'rockfish release'!P261</f>
        <v>44703940.975887701</v>
      </c>
      <c r="O262">
        <f>IF([3]species_comp_Region1_forR!$D176&gt;49,[3]species_comp_Region1_forR!$AR176,[3]species_comp_Region1_forR!$AT176)</f>
        <v>0.107398568</v>
      </c>
      <c r="P262">
        <f>IF([3]species_comp_Region1_forR!$D176&gt;49,[3]species_comp_Region1_forR!$AS176,[3]species_comp_Region1_forR!$AU176)</f>
        <v>7.6299999999999998E-5</v>
      </c>
      <c r="Q262" s="13">
        <f t="shared" si="221"/>
        <v>886.15150669470052</v>
      </c>
      <c r="R262" s="14">
        <f t="shared" si="177"/>
        <v>524240.88755846105</v>
      </c>
      <c r="S262">
        <f t="shared" si="180"/>
        <v>724.04481046304102</v>
      </c>
      <c r="T262" s="6">
        <f t="shared" si="181"/>
        <v>1419.1278285075605</v>
      </c>
      <c r="V262" s="13">
        <f t="shared" si="222"/>
        <v>1619.0151420387006</v>
      </c>
      <c r="W262">
        <f t="shared" si="222"/>
        <v>526146.24481305911</v>
      </c>
      <c r="X262">
        <f t="shared" si="182"/>
        <v>725.35939010469781</v>
      </c>
      <c r="Y262" s="6">
        <f t="shared" si="183"/>
        <v>1421.7044046052076</v>
      </c>
      <c r="Z262" s="14">
        <f t="shared" si="176"/>
        <v>0.44802508097071214</v>
      </c>
    </row>
    <row r="263" spans="1:26" x14ac:dyDescent="0.3">
      <c r="A263" t="str">
        <f>'rockfish release'!A262</f>
        <v>SE</v>
      </c>
      <c r="B263">
        <f>'rockfish release'!B262</f>
        <v>2019</v>
      </c>
      <c r="C263" t="str">
        <f>'rockfish release'!C262</f>
        <v>NSEI</v>
      </c>
      <c r="D263">
        <f>'rockfish release'!D262</f>
        <v>5817</v>
      </c>
      <c r="E263">
        <f>'YE release'!E263</f>
        <v>2821</v>
      </c>
      <c r="F263">
        <v>0.47670807453416147</v>
      </c>
      <c r="G263">
        <v>3.8795876548692665E-4</v>
      </c>
      <c r="H263" s="13">
        <f t="shared" ref="H263:H264" si="223">E263*F263</f>
        <v>1344.7934782608695</v>
      </c>
      <c r="I263">
        <f t="shared" ref="I263:I264" si="224">(E263^2)*G263</f>
        <v>3087.3917620543475</v>
      </c>
      <c r="K263" s="6"/>
      <c r="M263" s="2">
        <f>'rockfish release'!O262</f>
        <v>13496.763593776141</v>
      </c>
      <c r="N263">
        <f>'rockfish release'!P262</f>
        <v>92145960.902456507</v>
      </c>
      <c r="O263">
        <v>0.10774946921443737</v>
      </c>
      <c r="P263">
        <v>5.1056569887649699E-5</v>
      </c>
      <c r="Q263" s="13">
        <f t="shared" ref="Q263:Q264" si="225">M263*O263</f>
        <v>1454.2691133421213</v>
      </c>
      <c r="R263" s="14">
        <f t="shared" si="177"/>
        <v>1083815.0807907116</v>
      </c>
      <c r="S263">
        <f t="shared" ref="S263:S264" si="226">SQRT(R263)</f>
        <v>1041.0643980036546</v>
      </c>
      <c r="T263" s="6">
        <f t="shared" ref="T263:T264" si="227">(1.96*S263)</f>
        <v>2040.4862200871628</v>
      </c>
      <c r="V263" s="13">
        <f t="shared" ref="V263:V264" si="228">Q263+H263</f>
        <v>2799.0625916029908</v>
      </c>
      <c r="W263">
        <f t="shared" ref="W263:W264" si="229">R263+I263</f>
        <v>1086902.4725527659</v>
      </c>
      <c r="X263">
        <f t="shared" ref="X263:X264" si="230">SQRT(W263)</f>
        <v>1042.5461488839551</v>
      </c>
      <c r="Y263" s="6">
        <f t="shared" ref="Y263:Y264" si="231">(1.96*X263)</f>
        <v>2043.3904518125519</v>
      </c>
      <c r="Z263" s="14">
        <f t="shared" si="176"/>
        <v>0.37246260659248098</v>
      </c>
    </row>
    <row r="264" spans="1:26" x14ac:dyDescent="0.3">
      <c r="A264" t="str">
        <f>'rockfish release'!A263</f>
        <v>SE</v>
      </c>
      <c r="B264">
        <f>'rockfish release'!B263</f>
        <v>2020</v>
      </c>
      <c r="C264" t="str">
        <f>'rockfish release'!C263</f>
        <v>NSEI</v>
      </c>
      <c r="D264">
        <f>'rockfish release'!D263</f>
        <v>981</v>
      </c>
      <c r="E264">
        <f>'YE release'!E264</f>
        <v>667</v>
      </c>
      <c r="F264" s="50">
        <v>0.19924125637645301</v>
      </c>
      <c r="G264" s="50">
        <v>1.93658624843825E-2</v>
      </c>
      <c r="H264" s="13">
        <f t="shared" si="223"/>
        <v>132.89391800309417</v>
      </c>
      <c r="I264">
        <f t="shared" si="224"/>
        <v>8615.6591948144469</v>
      </c>
      <c r="J264">
        <f t="shared" ref="J264" si="232">SQRT(I264)</f>
        <v>92.820575277329795</v>
      </c>
      <c r="K264" s="6">
        <f t="shared" ref="K264" si="233">(1.96*J264)</f>
        <v>181.92832754356638</v>
      </c>
      <c r="M264" s="2">
        <f>'rockfish release'!O263</f>
        <v>1027.444572748268</v>
      </c>
      <c r="N264">
        <f>'rockfish release'!P263</f>
        <v>570222.90089181566</v>
      </c>
      <c r="O264" s="50">
        <v>0.14228719466029399</v>
      </c>
      <c r="P264" s="50">
        <v>2.5341878553014402E-3</v>
      </c>
      <c r="Q264" s="13">
        <f t="shared" si="225"/>
        <v>146.19220592529541</v>
      </c>
      <c r="R264" s="14">
        <f t="shared" si="177"/>
        <v>15664.778831488926</v>
      </c>
      <c r="S264">
        <f t="shared" si="226"/>
        <v>125.15901418391296</v>
      </c>
      <c r="T264" s="6">
        <f t="shared" si="227"/>
        <v>245.31166780046939</v>
      </c>
      <c r="V264" s="13">
        <f t="shared" si="228"/>
        <v>279.08612392838961</v>
      </c>
      <c r="W264">
        <f t="shared" si="229"/>
        <v>24280.438026303374</v>
      </c>
      <c r="X264">
        <f t="shared" si="230"/>
        <v>155.82181498847771</v>
      </c>
      <c r="Y264" s="6">
        <f t="shared" si="231"/>
        <v>305.4107573774163</v>
      </c>
      <c r="Z264" s="14">
        <f t="shared" ref="Z264:Z265" si="234">X264/V264</f>
        <v>0.55832877964387739</v>
      </c>
    </row>
    <row r="265" spans="1:26" x14ac:dyDescent="0.3">
      <c r="A265" t="str">
        <f>'rockfish release'!A264</f>
        <v>SE</v>
      </c>
      <c r="B265">
        <f>'rockfish release'!B264</f>
        <v>2021</v>
      </c>
      <c r="C265" t="str">
        <f>'rockfish release'!C264</f>
        <v>NSEI</v>
      </c>
      <c r="D265">
        <f>'rockfish release'!D264</f>
        <v>2631</v>
      </c>
      <c r="E265">
        <f>'YE release'!E265</f>
        <v>1692</v>
      </c>
      <c r="F265" s="50">
        <v>0.19924125637645301</v>
      </c>
      <c r="G265" s="50">
        <v>1.93658624843825E-2</v>
      </c>
      <c r="H265" s="13">
        <f t="shared" ref="H265" si="235">E265*F265</f>
        <v>337.1162057889585</v>
      </c>
      <c r="I265">
        <f t="shared" ref="I265" si="236">(E265^2)*G265</f>
        <v>55441.830535489222</v>
      </c>
      <c r="J265">
        <f t="shared" ref="J265" si="237">SQRT(I265)</f>
        <v>235.46088960905848</v>
      </c>
      <c r="K265" s="6">
        <f t="shared" ref="K265" si="238">(1.96*J265)</f>
        <v>461.50334363375464</v>
      </c>
      <c r="M265" s="2">
        <f>'rockfish release'!O264</f>
        <v>3605.83650329188</v>
      </c>
      <c r="N265">
        <f>'rockfish release'!P264</f>
        <v>6142269.4987433897</v>
      </c>
      <c r="O265" s="50">
        <v>0.14228719466029399</v>
      </c>
      <c r="P265" s="50">
        <v>2.5341878553014402E-3</v>
      </c>
      <c r="Q265" s="13">
        <f t="shared" ref="Q265" si="239">M265*O265</f>
        <v>513.06436045708551</v>
      </c>
      <c r="R265" s="14">
        <f t="shared" si="177"/>
        <v>172869.53188880975</v>
      </c>
      <c r="S265">
        <f t="shared" ref="S265" si="240">SQRT(R265)</f>
        <v>415.77581926900194</v>
      </c>
      <c r="T265" s="6">
        <f t="shared" ref="T265" si="241">(1.96*S265)</f>
        <v>814.92060576724384</v>
      </c>
      <c r="V265" s="13">
        <f t="shared" ref="V265" si="242">Q265+H265</f>
        <v>850.18056624604401</v>
      </c>
      <c r="W265">
        <f t="shared" ref="W265" si="243">R265+I265</f>
        <v>228311.36242429898</v>
      </c>
      <c r="X265">
        <f t="shared" ref="X265" si="244">SQRT(W265)</f>
        <v>477.81938263772741</v>
      </c>
      <c r="Y265" s="6">
        <f t="shared" ref="Y265" si="245">(1.96*X265)</f>
        <v>936.52598996994573</v>
      </c>
      <c r="Z265" s="14">
        <f t="shared" si="234"/>
        <v>0.56202105953506998</v>
      </c>
    </row>
    <row r="266" spans="1:26" s="57" customFormat="1" x14ac:dyDescent="0.3">
      <c r="A266" s="57" t="s">
        <v>148</v>
      </c>
      <c r="B266" s="57">
        <v>2022</v>
      </c>
      <c r="C266" s="57" t="s">
        <v>25</v>
      </c>
      <c r="D266" s="57">
        <v>3759</v>
      </c>
      <c r="E266">
        <f>'YE release'!E266</f>
        <v>2525</v>
      </c>
      <c r="F266" s="50">
        <v>0.19924125637645301</v>
      </c>
      <c r="G266" s="50">
        <v>1.93658624843825E-2</v>
      </c>
      <c r="H266" s="13">
        <f t="shared" ref="H266" si="246">E266*F266</f>
        <v>503.08417235054384</v>
      </c>
      <c r="I266">
        <f t="shared" ref="I266" si="247">(E266^2)*G266</f>
        <v>123469.47700199118</v>
      </c>
      <c r="J266">
        <f t="shared" ref="J266" si="248">SQRT(I266)</f>
        <v>351.38223774401456</v>
      </c>
      <c r="K266" s="6">
        <f t="shared" ref="K266" si="249">(1.96*J266)</f>
        <v>688.70918597826858</v>
      </c>
      <c r="L266"/>
      <c r="M266" s="2">
        <f>'rockfish release'!O265</f>
        <v>10507.251669745629</v>
      </c>
      <c r="N266">
        <f>'rockfish release'!P265</f>
        <v>89965404.560467198</v>
      </c>
      <c r="O266" s="50">
        <v>0.14228719466029399</v>
      </c>
      <c r="P266" s="50">
        <v>2.5341878553014402E-3</v>
      </c>
      <c r="Q266" s="13">
        <f t="shared" ref="Q266" si="250">M266*O266</f>
        <v>1495.0473636777954</v>
      </c>
      <c r="R266" s="14">
        <f t="shared" si="177"/>
        <v>2329177.2106802478</v>
      </c>
      <c r="S266">
        <f t="shared" ref="S266" si="251">SQRT(R266)</f>
        <v>1526.1642148472254</v>
      </c>
      <c r="T266" s="6">
        <f t="shared" ref="T266" si="252">(1.96*S266)</f>
        <v>2991.2818611005619</v>
      </c>
      <c r="U266"/>
      <c r="V266" s="13">
        <f t="shared" ref="V266" si="253">Q266+H266</f>
        <v>1998.1315360283393</v>
      </c>
      <c r="W266">
        <f t="shared" ref="W266" si="254">R266+I266</f>
        <v>2452646.6876822389</v>
      </c>
      <c r="X266">
        <f t="shared" ref="X266" si="255">SQRT(W266)</f>
        <v>1566.0928094088929</v>
      </c>
      <c r="Y266" s="6">
        <f t="shared" ref="Y266" si="256">(1.96*X266)</f>
        <v>3069.54190644143</v>
      </c>
      <c r="Z266" s="14">
        <f t="shared" ref="Z266" si="257">X266/V266</f>
        <v>0.78377863577579865</v>
      </c>
    </row>
    <row r="267" spans="1:26" x14ac:dyDescent="0.3">
      <c r="A267" t="str">
        <f>'rockfish release'!A266</f>
        <v>SE</v>
      </c>
      <c r="B267">
        <f>'rockfish release'!B266</f>
        <v>1999</v>
      </c>
      <c r="C267" t="str">
        <f>'rockfish release'!C266</f>
        <v>NSEO</v>
      </c>
      <c r="D267">
        <f>'rockfish release'!D266</f>
        <v>1134</v>
      </c>
      <c r="E267">
        <f>'YE release'!E267</f>
        <v>236</v>
      </c>
      <c r="F267" s="29">
        <v>8.6346479830879258E-2</v>
      </c>
      <c r="G267" s="29">
        <v>3.0910620307421401E-3</v>
      </c>
      <c r="H267" s="13">
        <f t="shared" ref="H267:H286" si="258">E267*F267</f>
        <v>20.377769240087506</v>
      </c>
      <c r="I267">
        <f t="shared" ref="I267:I286" si="259">(E267^2)*G267</f>
        <v>172.15979086421424</v>
      </c>
      <c r="J267">
        <f t="shared" si="178"/>
        <v>13.12096760396177</v>
      </c>
      <c r="K267" s="6">
        <f t="shared" si="179"/>
        <v>25.717096503765067</v>
      </c>
      <c r="M267" s="2">
        <f>'rockfish release'!O266</f>
        <v>722.83789538781252</v>
      </c>
      <c r="N267">
        <f>'rockfish release'!P266</f>
        <v>286195.98709423444</v>
      </c>
      <c r="O267" s="29">
        <v>2.5532718658657964E-2</v>
      </c>
      <c r="P267" s="29">
        <v>5.4768371465821095E-4</v>
      </c>
      <c r="Q267" s="13">
        <f t="shared" ref="Q267:Q286" si="260">M267*O267</f>
        <v>18.456016618753456</v>
      </c>
      <c r="R267" s="14">
        <f t="shared" si="177"/>
        <v>629.48348572361294</v>
      </c>
      <c r="S267">
        <f t="shared" si="180"/>
        <v>25.089509475548002</v>
      </c>
      <c r="T267" s="6">
        <f t="shared" si="181"/>
        <v>49.175438572074086</v>
      </c>
      <c r="V267" s="13">
        <f t="shared" ref="V267:W286" si="261">Q267+H267</f>
        <v>38.833785858840962</v>
      </c>
      <c r="W267">
        <f t="shared" si="261"/>
        <v>801.64327658782713</v>
      </c>
      <c r="X267">
        <f t="shared" si="182"/>
        <v>28.313305645717652</v>
      </c>
      <c r="Y267" s="6">
        <f t="shared" si="183"/>
        <v>55.494079065606599</v>
      </c>
      <c r="Z267" s="14">
        <f t="shared" si="176"/>
        <v>0.72908950336789791</v>
      </c>
    </row>
    <row r="268" spans="1:26" x14ac:dyDescent="0.3">
      <c r="A268" t="str">
        <f>'rockfish release'!A267</f>
        <v>SE</v>
      </c>
      <c r="B268">
        <f>'rockfish release'!B267</f>
        <v>2000</v>
      </c>
      <c r="C268" t="str">
        <f>'rockfish release'!C267</f>
        <v>NSEO</v>
      </c>
      <c r="D268">
        <f>'rockfish release'!D267</f>
        <v>2094</v>
      </c>
      <c r="E268">
        <f>'YE release'!E268</f>
        <v>464</v>
      </c>
      <c r="F268" s="29">
        <v>8.6346479830879258E-2</v>
      </c>
      <c r="G268" s="29">
        <v>3.0910620307421401E-3</v>
      </c>
      <c r="H268" s="13">
        <f t="shared" si="258"/>
        <v>40.064766641527974</v>
      </c>
      <c r="I268">
        <f t="shared" si="259"/>
        <v>665.49329097065981</v>
      </c>
      <c r="J268">
        <f t="shared" si="178"/>
        <v>25.797156645077376</v>
      </c>
      <c r="K268" s="6">
        <f t="shared" si="179"/>
        <v>50.562427024351656</v>
      </c>
      <c r="M268" s="2">
        <f>'rockfish release'!O267</f>
        <v>1334.7641560335796</v>
      </c>
      <c r="N268">
        <f>'rockfish release'!P267</f>
        <v>975867.34481299098</v>
      </c>
      <c r="O268" s="29">
        <v>2.5532718658657964E-2</v>
      </c>
      <c r="P268" s="29">
        <v>5.4768371465821095E-4</v>
      </c>
      <c r="Q268" s="13">
        <f t="shared" si="260"/>
        <v>34.080157671666427</v>
      </c>
      <c r="R268" s="14">
        <f t="shared" si="177"/>
        <v>2146.404581188146</v>
      </c>
      <c r="S268">
        <f t="shared" si="180"/>
        <v>46.329305856964297</v>
      </c>
      <c r="T268" s="6">
        <f t="shared" si="181"/>
        <v>90.805439479650019</v>
      </c>
      <c r="V268" s="13">
        <f t="shared" si="261"/>
        <v>74.144924313194394</v>
      </c>
      <c r="W268">
        <f t="shared" si="261"/>
        <v>2811.897872158806</v>
      </c>
      <c r="X268">
        <f t="shared" si="182"/>
        <v>53.027331369387298</v>
      </c>
      <c r="Y268" s="6">
        <f t="shared" si="183"/>
        <v>103.93356948399911</v>
      </c>
      <c r="Z268" s="14">
        <f t="shared" si="176"/>
        <v>0.71518491468674772</v>
      </c>
    </row>
    <row r="269" spans="1:26" x14ac:dyDescent="0.3">
      <c r="A269" t="str">
        <f>'rockfish release'!A268</f>
        <v>SE</v>
      </c>
      <c r="B269">
        <f>'rockfish release'!B268</f>
        <v>2001</v>
      </c>
      <c r="C269" t="str">
        <f>'rockfish release'!C268</f>
        <v>NSEO</v>
      </c>
      <c r="D269">
        <f>'rockfish release'!D268</f>
        <v>1662</v>
      </c>
      <c r="E269">
        <f>'YE release'!E269</f>
        <v>370</v>
      </c>
      <c r="F269" s="29">
        <v>8.6346479830879258E-2</v>
      </c>
      <c r="G269" s="29">
        <v>3.0910620307421401E-3</v>
      </c>
      <c r="H269" s="13">
        <f t="shared" si="258"/>
        <v>31.948197537425326</v>
      </c>
      <c r="I269">
        <f t="shared" si="259"/>
        <v>423.16639200859896</v>
      </c>
      <c r="J269">
        <f t="shared" si="178"/>
        <v>20.571008531634977</v>
      </c>
      <c r="K269" s="6">
        <f t="shared" si="179"/>
        <v>40.319176722004556</v>
      </c>
      <c r="M269" s="2">
        <f>'rockfish release'!O268</f>
        <v>1059.3973387429842</v>
      </c>
      <c r="N269">
        <f>'rockfish release'!P268</f>
        <v>614751.31977698032</v>
      </c>
      <c r="O269" s="29">
        <v>2.5532718658657964E-2</v>
      </c>
      <c r="P269" s="29">
        <v>5.4768371465821095E-4</v>
      </c>
      <c r="Q269" s="13">
        <f t="shared" si="260"/>
        <v>27.049294197855584</v>
      </c>
      <c r="R269" s="14">
        <f t="shared" si="177"/>
        <v>1352.1356730239099</v>
      </c>
      <c r="S269">
        <f t="shared" si="180"/>
        <v>36.771397485326958</v>
      </c>
      <c r="T269" s="6">
        <f t="shared" si="181"/>
        <v>72.071939071240834</v>
      </c>
      <c r="V269" s="13">
        <f t="shared" si="261"/>
        <v>58.99749173528091</v>
      </c>
      <c r="W269">
        <f t="shared" si="261"/>
        <v>1775.3020650325088</v>
      </c>
      <c r="X269">
        <f t="shared" si="182"/>
        <v>42.134333565781112</v>
      </c>
      <c r="Y269" s="6">
        <f t="shared" si="183"/>
        <v>82.583293788930973</v>
      </c>
      <c r="Z269" s="14">
        <f t="shared" si="176"/>
        <v>0.7141716084276255</v>
      </c>
    </row>
    <row r="270" spans="1:26" x14ac:dyDescent="0.3">
      <c r="A270" t="str">
        <f>'rockfish release'!A269</f>
        <v>SE</v>
      </c>
      <c r="B270">
        <f>'rockfish release'!B269</f>
        <v>2002</v>
      </c>
      <c r="C270" t="str">
        <f>'rockfish release'!C269</f>
        <v>NSEO</v>
      </c>
      <c r="D270">
        <f>'rockfish release'!D269</f>
        <v>2182</v>
      </c>
      <c r="E270">
        <f>'YE release'!E270</f>
        <v>380</v>
      </c>
      <c r="F270" s="29">
        <v>8.6346479830879258E-2</v>
      </c>
      <c r="G270" s="29">
        <v>3.0910620307421401E-3</v>
      </c>
      <c r="H270" s="13">
        <f t="shared" si="258"/>
        <v>32.81166233573412</v>
      </c>
      <c r="I270">
        <f t="shared" si="259"/>
        <v>446.34935723916504</v>
      </c>
      <c r="J270">
        <f t="shared" si="178"/>
        <v>21.126981735192679</v>
      </c>
      <c r="K270" s="6">
        <f t="shared" si="179"/>
        <v>41.408884200977653</v>
      </c>
      <c r="M270" s="2">
        <f>'rockfish release'!O269</f>
        <v>1390.8573965927749</v>
      </c>
      <c r="N270">
        <f>'rockfish release'!P269</f>
        <v>1059612.135141521</v>
      </c>
      <c r="O270" s="29">
        <v>2.5532718658657964E-2</v>
      </c>
      <c r="P270" s="29">
        <v>5.4768371465821095E-4</v>
      </c>
      <c r="Q270" s="13">
        <f t="shared" si="260"/>
        <v>35.512370601516785</v>
      </c>
      <c r="R270" s="14">
        <f t="shared" si="177"/>
        <v>2330.5999050374589</v>
      </c>
      <c r="S270">
        <f t="shared" si="180"/>
        <v>48.276287191927459</v>
      </c>
      <c r="T270" s="6">
        <f t="shared" si="181"/>
        <v>94.621522896177822</v>
      </c>
      <c r="V270" s="13">
        <f t="shared" si="261"/>
        <v>68.324032937250905</v>
      </c>
      <c r="W270">
        <f t="shared" si="261"/>
        <v>2776.9492622766238</v>
      </c>
      <c r="X270">
        <f t="shared" si="182"/>
        <v>52.696767095113373</v>
      </c>
      <c r="Y270" s="6">
        <f t="shared" si="183"/>
        <v>103.28566350642221</v>
      </c>
      <c r="Z270" s="14">
        <f t="shared" si="176"/>
        <v>0.77127717480480573</v>
      </c>
    </row>
    <row r="271" spans="1:26" x14ac:dyDescent="0.3">
      <c r="A271" t="str">
        <f>'rockfish release'!A270</f>
        <v>SE</v>
      </c>
      <c r="B271">
        <f>'rockfish release'!B270</f>
        <v>2003</v>
      </c>
      <c r="C271" t="str">
        <f>'rockfish release'!C270</f>
        <v>NSEO</v>
      </c>
      <c r="D271">
        <f>'rockfish release'!D270</f>
        <v>2025</v>
      </c>
      <c r="E271">
        <f>'YE release'!E271</f>
        <v>402</v>
      </c>
      <c r="F271" s="29">
        <v>8.6346479830879258E-2</v>
      </c>
      <c r="G271" s="29">
        <v>3.0910620307421401E-3</v>
      </c>
      <c r="H271" s="13">
        <f t="shared" si="258"/>
        <v>34.71128489201346</v>
      </c>
      <c r="I271">
        <f t="shared" si="259"/>
        <v>499.52798841605278</v>
      </c>
      <c r="J271">
        <f t="shared" si="178"/>
        <v>22.350122783019621</v>
      </c>
      <c r="K271" s="6">
        <f t="shared" si="179"/>
        <v>43.806240654718458</v>
      </c>
      <c r="M271" s="2">
        <f>'rockfish release'!O270</f>
        <v>1290.781956049665</v>
      </c>
      <c r="N271">
        <f>'rockfish release'!P270</f>
        <v>912614.75476477819</v>
      </c>
      <c r="O271" s="29">
        <v>2.5532718658657964E-2</v>
      </c>
      <c r="P271" s="29">
        <v>5.4768371465821095E-4</v>
      </c>
      <c r="Q271" s="13">
        <f t="shared" si="260"/>
        <v>32.957172533488304</v>
      </c>
      <c r="R271" s="14">
        <f t="shared" si="177"/>
        <v>2007.2815233533572</v>
      </c>
      <c r="S271">
        <f t="shared" si="180"/>
        <v>44.802695492049999</v>
      </c>
      <c r="T271" s="6">
        <f t="shared" si="181"/>
        <v>87.813283164417996</v>
      </c>
      <c r="V271" s="13">
        <f t="shared" si="261"/>
        <v>67.668457425501771</v>
      </c>
      <c r="W271">
        <f t="shared" si="261"/>
        <v>2506.8095117694102</v>
      </c>
      <c r="X271">
        <f t="shared" si="182"/>
        <v>50.068048811286928</v>
      </c>
      <c r="Y271" s="6">
        <f t="shared" si="183"/>
        <v>98.133375670122376</v>
      </c>
      <c r="Z271" s="14">
        <f t="shared" si="176"/>
        <v>0.73990232253200605</v>
      </c>
    </row>
    <row r="272" spans="1:26" x14ac:dyDescent="0.3">
      <c r="A272" t="str">
        <f>'rockfish release'!A271</f>
        <v>SE</v>
      </c>
      <c r="B272">
        <f>'rockfish release'!B271</f>
        <v>2004</v>
      </c>
      <c r="C272" t="str">
        <f>'rockfish release'!C271</f>
        <v>NSEO</v>
      </c>
      <c r="D272">
        <f>'rockfish release'!D271</f>
        <v>2356</v>
      </c>
      <c r="E272">
        <f>'YE release'!E272</f>
        <v>428</v>
      </c>
      <c r="F272" s="29">
        <v>8.6346479830879258E-2</v>
      </c>
      <c r="G272" s="29">
        <v>3.0910620307421401E-3</v>
      </c>
      <c r="H272" s="13">
        <f t="shared" si="258"/>
        <v>36.956293367616325</v>
      </c>
      <c r="I272">
        <f t="shared" si="259"/>
        <v>566.23310703946822</v>
      </c>
      <c r="J272">
        <f t="shared" si="178"/>
        <v>23.795653112269648</v>
      </c>
      <c r="K272" s="6">
        <f t="shared" si="179"/>
        <v>46.639480100048509</v>
      </c>
      <c r="M272" s="2">
        <f>'rockfish release'!O271</f>
        <v>1501.7690313348203</v>
      </c>
      <c r="N272">
        <f>'rockfish release'!P271</f>
        <v>1235344.2642046092</v>
      </c>
      <c r="O272" s="29">
        <v>2.5532718658657964E-2</v>
      </c>
      <c r="P272" s="29">
        <v>5.4768371465821095E-4</v>
      </c>
      <c r="Q272" s="13">
        <f t="shared" si="260"/>
        <v>38.344246167357262</v>
      </c>
      <c r="R272" s="14">
        <f t="shared" si="177"/>
        <v>2717.1199058222392</v>
      </c>
      <c r="S272">
        <f t="shared" si="180"/>
        <v>52.126000286059153</v>
      </c>
      <c r="T272" s="6">
        <f t="shared" si="181"/>
        <v>102.16696056067593</v>
      </c>
      <c r="V272" s="13">
        <f t="shared" si="261"/>
        <v>75.300539534973581</v>
      </c>
      <c r="W272">
        <f t="shared" si="261"/>
        <v>3283.3530128617076</v>
      </c>
      <c r="X272">
        <f t="shared" si="182"/>
        <v>57.300549847813045</v>
      </c>
      <c r="Y272" s="6">
        <f t="shared" si="183"/>
        <v>112.30907770171356</v>
      </c>
      <c r="Z272" s="14">
        <f t="shared" si="176"/>
        <v>0.7609580250245036</v>
      </c>
    </row>
    <row r="273" spans="1:26" x14ac:dyDescent="0.3">
      <c r="A273" t="str">
        <f>'rockfish release'!A272</f>
        <v>SE</v>
      </c>
      <c r="B273">
        <f>'rockfish release'!B272</f>
        <v>2005</v>
      </c>
      <c r="C273" t="str">
        <f>'rockfish release'!C272</f>
        <v>NSEO</v>
      </c>
      <c r="D273">
        <f>'rockfish release'!D272</f>
        <v>2502</v>
      </c>
      <c r="E273">
        <f>'YE release'!E273</f>
        <v>474</v>
      </c>
      <c r="F273" s="29">
        <v>8.6346479830879258E-2</v>
      </c>
      <c r="G273" s="29">
        <v>3.0910620307421401E-3</v>
      </c>
      <c r="H273" s="13">
        <f t="shared" si="258"/>
        <v>40.928231439836772</v>
      </c>
      <c r="I273">
        <f t="shared" si="259"/>
        <v>694.48745281902109</v>
      </c>
      <c r="J273">
        <f t="shared" si="178"/>
        <v>26.353129848635078</v>
      </c>
      <c r="K273" s="6">
        <f t="shared" si="179"/>
        <v>51.652134503324753</v>
      </c>
      <c r="M273" s="2">
        <f>'rockfish release'!O272</f>
        <v>1594.8328168080307</v>
      </c>
      <c r="N273">
        <f>'rockfish release'!P272</f>
        <v>1393195.4312541455</v>
      </c>
      <c r="O273" s="29">
        <v>2.5532718658657964E-2</v>
      </c>
      <c r="P273" s="29">
        <v>5.4768371465821095E-4</v>
      </c>
      <c r="Q273" s="13">
        <f t="shared" si="260"/>
        <v>40.720417619154446</v>
      </c>
      <c r="R273" s="14">
        <f t="shared" si="177"/>
        <v>3064.3110173005603</v>
      </c>
      <c r="S273">
        <f t="shared" si="180"/>
        <v>55.35621931906622</v>
      </c>
      <c r="T273" s="6">
        <f t="shared" si="181"/>
        <v>108.4981898653698</v>
      </c>
      <c r="V273" s="13">
        <f t="shared" si="261"/>
        <v>81.648649058991225</v>
      </c>
      <c r="W273">
        <f t="shared" si="261"/>
        <v>3758.7984701195815</v>
      </c>
      <c r="X273">
        <f t="shared" si="182"/>
        <v>61.309040688299646</v>
      </c>
      <c r="Y273" s="6">
        <f t="shared" si="183"/>
        <v>120.16571974906731</v>
      </c>
      <c r="Z273" s="14">
        <f t="shared" si="176"/>
        <v>0.75088861107798377</v>
      </c>
    </row>
    <row r="274" spans="1:26" x14ac:dyDescent="0.3">
      <c r="A274" t="str">
        <f>'rockfish release'!A273</f>
        <v>SE</v>
      </c>
      <c r="B274">
        <f>'rockfish release'!B273</f>
        <v>2006</v>
      </c>
      <c r="C274" t="str">
        <f>'rockfish release'!C273</f>
        <v>NSEO</v>
      </c>
      <c r="D274">
        <f>'rockfish release'!D273</f>
        <v>1591</v>
      </c>
      <c r="E274">
        <f>'YE release'!E274</f>
        <v>183</v>
      </c>
      <c r="F274">
        <f>IF([3]species_comp_Region1_forR!$H186&gt;49,[3]species_comp_Region1_forR!$AV186,[3]species_comp_Region1_forR!$AX186)</f>
        <v>1.1904761999999999E-2</v>
      </c>
      <c r="G274">
        <f>IF([3]species_comp_Region1_forR!$H186&gt;49,[3]species_comp_Region1_forR!$AW186,[3]species_comp_Region1_forR!$AY186)</f>
        <v>2.8099999999999999E-5</v>
      </c>
      <c r="H274" s="13">
        <f t="shared" si="258"/>
        <v>2.1785714459999999</v>
      </c>
      <c r="I274">
        <f t="shared" si="259"/>
        <v>0.94104089999999996</v>
      </c>
      <c r="J274">
        <f t="shared" si="178"/>
        <v>0.97007262614713541</v>
      </c>
      <c r="K274" s="6">
        <f t="shared" si="179"/>
        <v>1.9013423472483855</v>
      </c>
      <c r="M274" s="2">
        <f>'rockfish release'!O273</f>
        <v>1014.1402923827245</v>
      </c>
      <c r="N274">
        <f>'rockfish release'!P273</f>
        <v>563349.34041901969</v>
      </c>
      <c r="O274">
        <f>IF([3]species_comp_Region1_forR!$D208&gt;49,[3]species_comp_Region1_forR!$AR208,[3]species_comp_Region1_forR!$AT208)</f>
        <v>6.0606061000000003E-2</v>
      </c>
      <c r="P274">
        <f>IF([3]species_comp_Region1_forR!$D208&gt;49,[3]species_comp_Region1_forR!$AS208,[3]species_comp_Region1_forR!$AU208)</f>
        <v>8.7589199999999997E-4</v>
      </c>
      <c r="Q274" s="13">
        <f t="shared" si="260"/>
        <v>61.463048422705242</v>
      </c>
      <c r="R274" s="14">
        <f t="shared" si="177"/>
        <v>3463.5064882391907</v>
      </c>
      <c r="S274">
        <f t="shared" si="180"/>
        <v>58.851563175834087</v>
      </c>
      <c r="T274" s="6">
        <f t="shared" si="181"/>
        <v>115.34906382463481</v>
      </c>
      <c r="V274" s="13">
        <f t="shared" si="261"/>
        <v>63.641619868705241</v>
      </c>
      <c r="W274">
        <f t="shared" si="261"/>
        <v>3464.4475291391909</v>
      </c>
      <c r="X274">
        <f t="shared" si="182"/>
        <v>58.859557670264486</v>
      </c>
      <c r="Y274" s="6">
        <f t="shared" si="183"/>
        <v>115.36473303371839</v>
      </c>
      <c r="Z274" s="14">
        <f t="shared" si="176"/>
        <v>0.92485951475926753</v>
      </c>
    </row>
    <row r="275" spans="1:26" x14ac:dyDescent="0.3">
      <c r="A275" t="str">
        <f>'rockfish release'!A274</f>
        <v>SE</v>
      </c>
      <c r="B275">
        <f>'rockfish release'!B274</f>
        <v>2007</v>
      </c>
      <c r="C275" t="str">
        <f>'rockfish release'!C274</f>
        <v>NSEO</v>
      </c>
      <c r="D275">
        <f>'rockfish release'!D274</f>
        <v>1002</v>
      </c>
      <c r="E275">
        <f>'YE release'!E275</f>
        <v>179</v>
      </c>
      <c r="F275">
        <f>IF([3]species_comp_Region1_forR!$H187&gt;49,[3]species_comp_Region1_forR!$AV187,[3]species_comp_Region1_forR!$AX187)</f>
        <v>1.3029316000000001E-2</v>
      </c>
      <c r="G275">
        <f>IF([3]species_comp_Region1_forR!$H187&gt;49,[3]species_comp_Region1_forR!$AW187,[3]species_comp_Region1_forR!$AY187)</f>
        <v>2.0999999999999999E-5</v>
      </c>
      <c r="H275" s="13">
        <f t="shared" si="258"/>
        <v>2.3322475640000002</v>
      </c>
      <c r="I275">
        <f t="shared" si="259"/>
        <v>0.67286099999999993</v>
      </c>
      <c r="J275">
        <f t="shared" si="178"/>
        <v>0.82028104939709534</v>
      </c>
      <c r="K275" s="6">
        <f t="shared" si="179"/>
        <v>1.6077508568183068</v>
      </c>
      <c r="M275" s="2">
        <f>'rockfish release'!O274</f>
        <v>638.69803454901944</v>
      </c>
      <c r="N275">
        <f>'rockfish release'!P274</f>
        <v>223446.14887800187</v>
      </c>
      <c r="O275">
        <f>IF([3]species_comp_Region1_forR!$D209&gt;49,[3]species_comp_Region1_forR!$AR209,[3]species_comp_Region1_forR!$AT209)</f>
        <v>1.6393443000000001E-2</v>
      </c>
      <c r="P275">
        <f>IF([3]species_comp_Region1_forR!$D209&gt;49,[3]species_comp_Region1_forR!$AS209,[3]species_comp_Region1_forR!$AU209)</f>
        <v>2.6874499999999998E-4</v>
      </c>
      <c r="Q275" s="13">
        <f t="shared" si="260"/>
        <v>10.470459823591382</v>
      </c>
      <c r="R275" s="14">
        <f t="shared" si="177"/>
        <v>229.73060438634769</v>
      </c>
      <c r="S275">
        <f t="shared" si="180"/>
        <v>15.156866575461688</v>
      </c>
      <c r="T275" s="6">
        <f t="shared" si="181"/>
        <v>29.707458487904908</v>
      </c>
      <c r="V275" s="13">
        <f t="shared" si="261"/>
        <v>12.802707387591383</v>
      </c>
      <c r="W275">
        <f t="shared" si="261"/>
        <v>230.4034653863477</v>
      </c>
      <c r="X275">
        <f t="shared" si="182"/>
        <v>15.179046919564737</v>
      </c>
      <c r="Y275" s="6">
        <f t="shared" si="183"/>
        <v>29.750931962346883</v>
      </c>
      <c r="Z275" s="14">
        <f t="shared" si="176"/>
        <v>1.1856122662208577</v>
      </c>
    </row>
    <row r="276" spans="1:26" x14ac:dyDescent="0.3">
      <c r="A276" t="str">
        <f>'rockfish release'!A275</f>
        <v>SE</v>
      </c>
      <c r="B276">
        <f>'rockfish release'!B275</f>
        <v>2008</v>
      </c>
      <c r="C276" t="str">
        <f>'rockfish release'!C275</f>
        <v>NSEO</v>
      </c>
      <c r="D276">
        <f>'rockfish release'!D275</f>
        <v>576</v>
      </c>
      <c r="E276">
        <f>'YE release'!E276</f>
        <v>113</v>
      </c>
      <c r="F276">
        <f>IF([3]species_comp_Region1_forR!$H188&gt;49,[3]species_comp_Region1_forR!$AV188,[3]species_comp_Region1_forR!$AX188)</f>
        <v>5.3682896000000001E-2</v>
      </c>
      <c r="G276">
        <f>IF([3]species_comp_Region1_forR!$H188&gt;49,[3]species_comp_Region1_forR!$AW188,[3]species_comp_Region1_forR!$AY188)</f>
        <v>6.3499999999999999E-5</v>
      </c>
      <c r="H276" s="13">
        <f t="shared" si="258"/>
        <v>6.0661672480000002</v>
      </c>
      <c r="I276">
        <f t="shared" si="259"/>
        <v>0.81083149999999993</v>
      </c>
      <c r="J276">
        <f t="shared" si="178"/>
        <v>0.90046182595377133</v>
      </c>
      <c r="K276" s="6">
        <f t="shared" si="179"/>
        <v>1.7649051788693917</v>
      </c>
      <c r="M276" s="2">
        <f>'rockfish release'!O275</f>
        <v>367.15575638746031</v>
      </c>
      <c r="N276">
        <f>'rockfish release'!P275</f>
        <v>73838.420454647538</v>
      </c>
      <c r="O276">
        <f>IF([3]species_comp_Region1_forR!$D210&gt;49,[3]species_comp_Region1_forR!$AR210,[3]species_comp_Region1_forR!$AT210)</f>
        <v>7.9207921000000001E-2</v>
      </c>
      <c r="P276">
        <f>IF([3]species_comp_Region1_forR!$D210&gt;49,[3]species_comp_Region1_forR!$AS210,[3]species_comp_Region1_forR!$AU210)</f>
        <v>7.2933999999999998E-4</v>
      </c>
      <c r="Q276" s="13">
        <f t="shared" si="260"/>
        <v>29.081644146633202</v>
      </c>
      <c r="R276" s="14">
        <f t="shared" si="177"/>
        <v>615.42526683649396</v>
      </c>
      <c r="S276">
        <f t="shared" si="180"/>
        <v>24.807766260517976</v>
      </c>
      <c r="T276" s="6">
        <f t="shared" si="181"/>
        <v>48.623221870615232</v>
      </c>
      <c r="V276" s="13">
        <f t="shared" si="261"/>
        <v>35.147811394633202</v>
      </c>
      <c r="W276">
        <f t="shared" si="261"/>
        <v>616.23609833649391</v>
      </c>
      <c r="X276">
        <f t="shared" si="182"/>
        <v>24.824103172853878</v>
      </c>
      <c r="Y276" s="6">
        <f t="shared" si="183"/>
        <v>48.655242218793603</v>
      </c>
      <c r="Z276" s="14">
        <f t="shared" si="176"/>
        <v>0.70627735235441502</v>
      </c>
    </row>
    <row r="277" spans="1:26" x14ac:dyDescent="0.3">
      <c r="A277" t="str">
        <f>'rockfish release'!A276</f>
        <v>SE</v>
      </c>
      <c r="B277">
        <f>'rockfish release'!B276</f>
        <v>2009</v>
      </c>
      <c r="C277" t="str">
        <f>'rockfish release'!C276</f>
        <v>NSEO</v>
      </c>
      <c r="D277">
        <f>'rockfish release'!D276</f>
        <v>406</v>
      </c>
      <c r="E277">
        <f>'YE release'!E277</f>
        <v>46</v>
      </c>
      <c r="F277">
        <f>IF([3]species_comp_Region1_forR!$H189&gt;49,[3]species_comp_Region1_forR!$AV189,[3]species_comp_Region1_forR!$AX189)</f>
        <v>2.9154519E-2</v>
      </c>
      <c r="G277">
        <f>IF([3]species_comp_Region1_forR!$H189&gt;49,[3]species_comp_Region1_forR!$AW189,[3]species_comp_Region1_forR!$AY189)</f>
        <v>8.2799999999999993E-5</v>
      </c>
      <c r="H277" s="13">
        <f t="shared" si="258"/>
        <v>1.341107874</v>
      </c>
      <c r="I277">
        <f t="shared" si="259"/>
        <v>0.17520479999999999</v>
      </c>
      <c r="J277">
        <f t="shared" si="178"/>
        <v>0.41857472451164557</v>
      </c>
      <c r="K277" s="6">
        <f t="shared" si="179"/>
        <v>0.82040646004282525</v>
      </c>
      <c r="M277" s="2">
        <f>'rockfish release'!O276</f>
        <v>258.79381439810572</v>
      </c>
      <c r="N277">
        <f>'rockfish release'!P276</f>
        <v>36685.082326817734</v>
      </c>
      <c r="O277">
        <f>IF([3]species_comp_Region1_forR!$D211&gt;49,[3]species_comp_Region1_forR!$AR211,[3]species_comp_Region1_forR!$AT211)</f>
        <v>5.1282051000000002E-2</v>
      </c>
      <c r="P277">
        <f>IF([3]species_comp_Region1_forR!$D211&gt;49,[3]species_comp_Region1_forR!$AS211,[3]species_comp_Region1_forR!$AU211)</f>
        <v>6.3184700000000005E-4</v>
      </c>
      <c r="Q277" s="13">
        <f t="shared" si="260"/>
        <v>13.271477588448192</v>
      </c>
      <c r="R277" s="14">
        <f t="shared" si="177"/>
        <v>161.97304888046978</v>
      </c>
      <c r="S277">
        <f t="shared" si="180"/>
        <v>12.726863277354314</v>
      </c>
      <c r="T277" s="6">
        <f t="shared" si="181"/>
        <v>24.944652023614456</v>
      </c>
      <c r="V277" s="13">
        <f t="shared" si="261"/>
        <v>14.612585462448193</v>
      </c>
      <c r="W277">
        <f t="shared" si="261"/>
        <v>162.14825368046976</v>
      </c>
      <c r="X277">
        <f t="shared" si="182"/>
        <v>12.733744684124531</v>
      </c>
      <c r="Y277" s="6">
        <f t="shared" si="183"/>
        <v>24.95813958088408</v>
      </c>
      <c r="Z277" s="14">
        <f t="shared" si="176"/>
        <v>0.87142311104684678</v>
      </c>
    </row>
    <row r="278" spans="1:26" x14ac:dyDescent="0.3">
      <c r="A278" t="str">
        <f>'rockfish release'!A277</f>
        <v>SE</v>
      </c>
      <c r="B278">
        <f>'rockfish release'!B277</f>
        <v>2010</v>
      </c>
      <c r="C278" t="str">
        <f>'rockfish release'!C277</f>
        <v>NSEO</v>
      </c>
      <c r="D278">
        <f>'rockfish release'!D277</f>
        <v>591</v>
      </c>
      <c r="E278">
        <f>'YE release'!E278</f>
        <v>210</v>
      </c>
      <c r="F278">
        <f>IF([3]species_comp_Region1_forR!$H190&gt;49,[3]species_comp_Region1_forR!$AV190,[3]species_comp_Region1_forR!$AX190)</f>
        <v>5.2830189E-2</v>
      </c>
      <c r="G278">
        <f>IF([3]species_comp_Region1_forR!$H190&gt;49,[3]species_comp_Region1_forR!$AW190,[3]species_comp_Region1_forR!$AY190)</f>
        <v>9.4599999999999996E-5</v>
      </c>
      <c r="H278" s="13">
        <f t="shared" si="258"/>
        <v>11.09433969</v>
      </c>
      <c r="I278">
        <f t="shared" si="259"/>
        <v>4.1718599999999997</v>
      </c>
      <c r="J278">
        <f t="shared" si="178"/>
        <v>2.0425131578523552</v>
      </c>
      <c r="K278" s="6">
        <f t="shared" si="179"/>
        <v>4.0033257893906162</v>
      </c>
      <c r="M278" s="2">
        <f>'rockfish release'!O277</f>
        <v>376.71710421005037</v>
      </c>
      <c r="N278">
        <f>'rockfish release'!P277</f>
        <v>77734.246403657118</v>
      </c>
      <c r="O278">
        <f>IF([3]species_comp_Region1_forR!$D212&gt;49,[3]species_comp_Region1_forR!$AR212,[3]species_comp_Region1_forR!$AT212)</f>
        <v>0</v>
      </c>
      <c r="P278">
        <f>IF([3]species_comp_Region1_forR!$D212&gt;49,[3]species_comp_Region1_forR!$AS212,[3]species_comp_Region1_forR!$AU212)</f>
        <v>0</v>
      </c>
      <c r="Q278" s="13">
        <f t="shared" si="260"/>
        <v>0</v>
      </c>
      <c r="R278" s="14">
        <f t="shared" si="177"/>
        <v>0</v>
      </c>
      <c r="S278">
        <f t="shared" si="180"/>
        <v>0</v>
      </c>
      <c r="T278" s="6">
        <f t="shared" si="181"/>
        <v>0</v>
      </c>
      <c r="V278" s="13">
        <f t="shared" si="261"/>
        <v>11.09433969</v>
      </c>
      <c r="W278">
        <f t="shared" si="261"/>
        <v>4.1718599999999997</v>
      </c>
      <c r="X278">
        <f t="shared" si="182"/>
        <v>2.0425131578523552</v>
      </c>
      <c r="Y278" s="6">
        <f t="shared" si="183"/>
        <v>4.0033257893906162</v>
      </c>
      <c r="Z278" s="14">
        <f t="shared" si="176"/>
        <v>0.18410407603558379</v>
      </c>
    </row>
    <row r="279" spans="1:26" x14ac:dyDescent="0.3">
      <c r="A279" t="str">
        <f>'rockfish release'!A278</f>
        <v>SE</v>
      </c>
      <c r="B279">
        <f>'rockfish release'!B278</f>
        <v>2011</v>
      </c>
      <c r="C279" t="str">
        <f>'rockfish release'!C278</f>
        <v>NSEO</v>
      </c>
      <c r="D279">
        <f>'rockfish release'!D278</f>
        <v>681</v>
      </c>
      <c r="E279">
        <f>'YE release'!E279</f>
        <v>192</v>
      </c>
      <c r="F279">
        <f>IF([3]species_comp_Region1_forR!$H191&gt;49,[3]species_comp_Region1_forR!$AV191,[3]species_comp_Region1_forR!$AX191)</f>
        <v>7.7697842000000003E-2</v>
      </c>
      <c r="G279">
        <f>IF([3]species_comp_Region1_forR!$H191&gt;49,[3]species_comp_Region1_forR!$AW191,[3]species_comp_Region1_forR!$AY191)</f>
        <v>1.0325800000000001E-4</v>
      </c>
      <c r="H279" s="13">
        <f t="shared" si="258"/>
        <v>14.917985664</v>
      </c>
      <c r="I279">
        <f t="shared" si="259"/>
        <v>3.806502912</v>
      </c>
      <c r="J279">
        <f t="shared" si="178"/>
        <v>1.9510261177134456</v>
      </c>
      <c r="K279" s="6">
        <f t="shared" si="179"/>
        <v>3.8240111907183532</v>
      </c>
      <c r="M279" s="2">
        <f>'rockfish release'!O278</f>
        <v>321.7540613718412</v>
      </c>
      <c r="N279">
        <f>'rockfish release'!P278</f>
        <v>136323.34865886826</v>
      </c>
      <c r="O279">
        <f>IF([3]species_comp_Region1_forR!$D213&gt;49,[3]species_comp_Region1_forR!$AR213,[3]species_comp_Region1_forR!$AT213)</f>
        <v>3.6363635999999998E-2</v>
      </c>
      <c r="P279">
        <f>IF([3]species_comp_Region1_forR!$D213&gt;49,[3]species_comp_Region1_forR!$AS213,[3]species_comp_Region1_forR!$AU213)</f>
        <v>2.1366700000000001E-4</v>
      </c>
      <c r="Q279" s="13">
        <f t="shared" si="260"/>
        <v>11.700147569247294</v>
      </c>
      <c r="R279" s="14">
        <f t="shared" si="177"/>
        <v>231.5100971668607</v>
      </c>
      <c r="S279">
        <f t="shared" si="180"/>
        <v>15.215455864576017</v>
      </c>
      <c r="T279" s="6">
        <f t="shared" si="181"/>
        <v>29.822293494568992</v>
      </c>
      <c r="V279" s="13">
        <f t="shared" si="261"/>
        <v>26.618133233247292</v>
      </c>
      <c r="W279">
        <f t="shared" si="261"/>
        <v>235.31660007886072</v>
      </c>
      <c r="X279">
        <f t="shared" si="182"/>
        <v>15.340032597059913</v>
      </c>
      <c r="Y279" s="6">
        <f t="shared" si="183"/>
        <v>30.066463890237429</v>
      </c>
      <c r="Z279" s="14">
        <f t="shared" si="176"/>
        <v>0.57630009071783805</v>
      </c>
    </row>
    <row r="280" spans="1:26" x14ac:dyDescent="0.3">
      <c r="A280" t="str">
        <f>'rockfish release'!A279</f>
        <v>SE</v>
      </c>
      <c r="B280">
        <f>'rockfish release'!B279</f>
        <v>2012</v>
      </c>
      <c r="C280" t="str">
        <f>'rockfish release'!C279</f>
        <v>NSEO</v>
      </c>
      <c r="D280">
        <f>'rockfish release'!D279</f>
        <v>537</v>
      </c>
      <c r="E280">
        <f>'YE release'!E280</f>
        <v>302</v>
      </c>
      <c r="F280">
        <f>IF([3]species_comp_Region1_forR!$H192&gt;49,[3]species_comp_Region1_forR!$AV192,[3]species_comp_Region1_forR!$AX192)</f>
        <v>9.8944590999999998E-2</v>
      </c>
      <c r="G280">
        <f>IF([3]species_comp_Region1_forR!$H192&gt;49,[3]species_comp_Region1_forR!$AW192,[3]species_comp_Region1_forR!$AY192)</f>
        <v>1.17774E-4</v>
      </c>
      <c r="H280" s="13">
        <f t="shared" si="258"/>
        <v>29.881266482000001</v>
      </c>
      <c r="I280">
        <f t="shared" si="259"/>
        <v>10.741459896</v>
      </c>
      <c r="J280">
        <f t="shared" si="178"/>
        <v>3.2774166497410731</v>
      </c>
      <c r="K280" s="6">
        <f t="shared" si="179"/>
        <v>6.4237366334925028</v>
      </c>
      <c r="M280" s="2">
        <f>'rockfish release'!O279</f>
        <v>178.1005025125628</v>
      </c>
      <c r="N280">
        <f>'rockfish release'!P279</f>
        <v>39771.168659006915</v>
      </c>
      <c r="O280">
        <f>IF([3]species_comp_Region1_forR!$D214&gt;49,[3]species_comp_Region1_forR!$AR214,[3]species_comp_Region1_forR!$AT214)</f>
        <v>1.5564201999999999E-2</v>
      </c>
      <c r="P280">
        <f>IF([3]species_comp_Region1_forR!$D214&gt;49,[3]species_comp_Region1_forR!$AS214,[3]species_comp_Region1_forR!$AU214)</f>
        <v>5.9899999999999999E-5</v>
      </c>
      <c r="Q280" s="13">
        <f t="shared" si="260"/>
        <v>2.7719921974070347</v>
      </c>
      <c r="R280" s="14">
        <f t="shared" si="177"/>
        <v>13.916650612145643</v>
      </c>
      <c r="S280">
        <f t="shared" si="180"/>
        <v>3.7305027291433044</v>
      </c>
      <c r="T280" s="6">
        <f t="shared" si="181"/>
        <v>7.3117853491208766</v>
      </c>
      <c r="V280" s="13">
        <f t="shared" si="261"/>
        <v>32.653258679407038</v>
      </c>
      <c r="W280">
        <f t="shared" si="261"/>
        <v>24.658110508145644</v>
      </c>
      <c r="X280">
        <f t="shared" si="182"/>
        <v>4.9656933562339152</v>
      </c>
      <c r="Y280" s="6">
        <f t="shared" si="183"/>
        <v>9.7327589782184738</v>
      </c>
      <c r="Z280" s="14">
        <f t="shared" si="176"/>
        <v>0.15207343943793145</v>
      </c>
    </row>
    <row r="281" spans="1:26" x14ac:dyDescent="0.3">
      <c r="A281" t="str">
        <f>'rockfish release'!A280</f>
        <v>SE</v>
      </c>
      <c r="B281">
        <f>'rockfish release'!B280</f>
        <v>2013</v>
      </c>
      <c r="C281" t="str">
        <f>'rockfish release'!C280</f>
        <v>NSEO</v>
      </c>
      <c r="D281">
        <f>'rockfish release'!D280</f>
        <v>622</v>
      </c>
      <c r="E281">
        <f>'YE release'!E281</f>
        <v>271</v>
      </c>
      <c r="F281">
        <f>IF([3]species_comp_Region1_forR!$H193&gt;49,[3]species_comp_Region1_forR!$AV193,[3]species_comp_Region1_forR!$AX193)</f>
        <v>0.131897712</v>
      </c>
      <c r="G281">
        <f>IF([3]species_comp_Region1_forR!$H193&gt;49,[3]species_comp_Region1_forR!$AW193,[3]species_comp_Region1_forR!$AY193)</f>
        <v>1.5431399999999999E-4</v>
      </c>
      <c r="H281" s="13">
        <f t="shared" si="258"/>
        <v>35.744279951999999</v>
      </c>
      <c r="I281">
        <f t="shared" si="259"/>
        <v>11.332974473999998</v>
      </c>
      <c r="J281">
        <f t="shared" si="178"/>
        <v>3.3664483471456976</v>
      </c>
      <c r="K281" s="6">
        <f t="shared" si="179"/>
        <v>6.5982387604055672</v>
      </c>
      <c r="M281" s="2">
        <f>'rockfish release'!O280</f>
        <v>369.63203917453654</v>
      </c>
      <c r="N281">
        <f>'rockfish release'!P280</f>
        <v>242983.44603740197</v>
      </c>
      <c r="O281">
        <f>IF([3]species_comp_Region1_forR!$D215&gt;49,[3]species_comp_Region1_forR!$AR215,[3]species_comp_Region1_forR!$AT215)</f>
        <v>1.3071895E-2</v>
      </c>
      <c r="P281">
        <f>IF([3]species_comp_Region1_forR!$D215&gt;49,[3]species_comp_Region1_forR!$AS215,[3]species_comp_Region1_forR!$AU215)</f>
        <v>4.2299999999999998E-5</v>
      </c>
      <c r="Q281" s="13">
        <f t="shared" si="260"/>
        <v>4.8317912047254286</v>
      </c>
      <c r="R281" s="14">
        <f t="shared" si="177"/>
        <v>57.577217586287816</v>
      </c>
      <c r="S281">
        <f t="shared" si="180"/>
        <v>7.5879653126703088</v>
      </c>
      <c r="T281" s="6">
        <f t="shared" si="181"/>
        <v>14.872412012833806</v>
      </c>
      <c r="V281" s="13">
        <f t="shared" si="261"/>
        <v>40.576071156725426</v>
      </c>
      <c r="W281">
        <f t="shared" si="261"/>
        <v>68.910192060287812</v>
      </c>
      <c r="X281">
        <f t="shared" si="182"/>
        <v>8.3012163000543371</v>
      </c>
      <c r="Y281" s="6">
        <f t="shared" si="183"/>
        <v>16.270383948106499</v>
      </c>
      <c r="Z281" s="14">
        <f t="shared" si="176"/>
        <v>0.20458403348098483</v>
      </c>
    </row>
    <row r="282" spans="1:26" x14ac:dyDescent="0.3">
      <c r="A282" t="str">
        <f>'rockfish release'!A281</f>
        <v>SE</v>
      </c>
      <c r="B282">
        <f>'rockfish release'!B281</f>
        <v>2014</v>
      </c>
      <c r="C282" t="str">
        <f>'rockfish release'!C281</f>
        <v>NSEO</v>
      </c>
      <c r="D282">
        <f>'rockfish release'!D281</f>
        <v>484</v>
      </c>
      <c r="E282">
        <f>'YE release'!E282</f>
        <v>190</v>
      </c>
      <c r="F282">
        <f>IF([3]species_comp_Region1_forR!$H194&gt;49,[3]species_comp_Region1_forR!$AV194,[3]species_comp_Region1_forR!$AX194)</f>
        <v>0.125</v>
      </c>
      <c r="G282">
        <f>IF([3]species_comp_Region1_forR!$H194&gt;49,[3]species_comp_Region1_forR!$AW194,[3]species_comp_Region1_forR!$AY194)</f>
        <v>1.32898E-4</v>
      </c>
      <c r="H282" s="13">
        <f t="shared" si="258"/>
        <v>23.75</v>
      </c>
      <c r="I282">
        <f t="shared" si="259"/>
        <v>4.7976178000000003</v>
      </c>
      <c r="J282">
        <f t="shared" si="178"/>
        <v>2.1903465022685338</v>
      </c>
      <c r="K282" s="6">
        <f t="shared" si="179"/>
        <v>4.2930791444463265</v>
      </c>
      <c r="M282" s="2">
        <f>'rockfish release'!O281</f>
        <v>438.81476014760153</v>
      </c>
      <c r="N282">
        <f>'rockfish release'!P281</f>
        <v>485417.40023679996</v>
      </c>
      <c r="O282">
        <f>IF([3]species_comp_Region1_forR!$D216&gt;49,[3]species_comp_Region1_forR!$AR216,[3]species_comp_Region1_forR!$AT216)</f>
        <v>1.4150942999999999E-2</v>
      </c>
      <c r="P282">
        <f>IF([3]species_comp_Region1_forR!$D216&gt;49,[3]species_comp_Region1_forR!$AS216,[3]species_comp_Region1_forR!$AU216)</f>
        <v>3.3000000000000003E-5</v>
      </c>
      <c r="Q282" s="13">
        <f t="shared" si="260"/>
        <v>6.2096426584073807</v>
      </c>
      <c r="R282" s="14">
        <f t="shared" si="177"/>
        <v>119.57764133687449</v>
      </c>
      <c r="S282">
        <f t="shared" si="180"/>
        <v>10.935156209989618</v>
      </c>
      <c r="T282" s="6">
        <f t="shared" si="181"/>
        <v>21.432906171579649</v>
      </c>
      <c r="V282" s="13">
        <f t="shared" si="261"/>
        <v>29.959642658407382</v>
      </c>
      <c r="W282">
        <f t="shared" si="261"/>
        <v>124.37525913687449</v>
      </c>
      <c r="X282">
        <f t="shared" si="182"/>
        <v>11.1523656296265</v>
      </c>
      <c r="Y282" s="6">
        <f t="shared" si="183"/>
        <v>21.858636634067938</v>
      </c>
      <c r="Z282" s="14">
        <f t="shared" si="176"/>
        <v>0.37224628333465398</v>
      </c>
    </row>
    <row r="283" spans="1:26" x14ac:dyDescent="0.3">
      <c r="A283" t="str">
        <f>'rockfish release'!A282</f>
        <v>SE</v>
      </c>
      <c r="B283">
        <f>'rockfish release'!B282</f>
        <v>2015</v>
      </c>
      <c r="C283" t="str">
        <f>'rockfish release'!C282</f>
        <v>NSEO</v>
      </c>
      <c r="D283">
        <f>'rockfish release'!D282</f>
        <v>387</v>
      </c>
      <c r="E283">
        <f>'YE release'!E283</f>
        <v>191</v>
      </c>
      <c r="F283">
        <f>IF([3]species_comp_Region1_forR!$H195&gt;49,[3]species_comp_Region1_forR!$AV195,[3]species_comp_Region1_forR!$AX195)</f>
        <v>9.6544715000000003E-2</v>
      </c>
      <c r="G283">
        <f>IF([3]species_comp_Region1_forR!$H195&gt;49,[3]species_comp_Region1_forR!$AW195,[3]species_comp_Region1_forR!$AY195)</f>
        <v>8.8700000000000001E-5</v>
      </c>
      <c r="H283" s="13">
        <f t="shared" si="258"/>
        <v>18.440040565</v>
      </c>
      <c r="I283">
        <f t="shared" si="259"/>
        <v>3.2358647</v>
      </c>
      <c r="J283">
        <f t="shared" si="178"/>
        <v>1.7988509387939846</v>
      </c>
      <c r="K283" s="6">
        <f t="shared" si="179"/>
        <v>3.5257478400362099</v>
      </c>
      <c r="M283" s="2">
        <f>'rockfish release'!O282</f>
        <v>256.62887511071744</v>
      </c>
      <c r="N283">
        <f>'rockfish release'!P282</f>
        <v>162065.57835954035</v>
      </c>
      <c r="O283">
        <f>IF([3]species_comp_Region1_forR!$D217&gt;49,[3]species_comp_Region1_forR!$AR217,[3]species_comp_Region1_forR!$AT217)</f>
        <v>1.2779553000000001E-2</v>
      </c>
      <c r="P283">
        <f>IF([3]species_comp_Region1_forR!$D217&gt;49,[3]species_comp_Region1_forR!$AS217,[3]species_comp_Region1_forR!$AU217)</f>
        <v>4.0399999999999999E-5</v>
      </c>
      <c r="Q283" s="13">
        <f t="shared" si="260"/>
        <v>3.2796023108077947</v>
      </c>
      <c r="R283" s="14">
        <f t="shared" si="177"/>
        <v>35.676187888992125</v>
      </c>
      <c r="S283">
        <f t="shared" si="180"/>
        <v>5.9729547034103749</v>
      </c>
      <c r="T283" s="6">
        <f t="shared" si="181"/>
        <v>11.706991218684335</v>
      </c>
      <c r="V283" s="13">
        <f t="shared" si="261"/>
        <v>21.719642875807796</v>
      </c>
      <c r="W283">
        <f t="shared" si="261"/>
        <v>38.912052588992125</v>
      </c>
      <c r="X283">
        <f t="shared" si="182"/>
        <v>6.2379525959237716</v>
      </c>
      <c r="Y283" s="6">
        <f t="shared" si="183"/>
        <v>12.226387088010592</v>
      </c>
      <c r="Z283" s="14">
        <f t="shared" si="176"/>
        <v>0.28720327638866711</v>
      </c>
    </row>
    <row r="284" spans="1:26" x14ac:dyDescent="0.3">
      <c r="A284" t="str">
        <f>'rockfish release'!A283</f>
        <v>SE</v>
      </c>
      <c r="B284">
        <f>'rockfish release'!B283</f>
        <v>2016</v>
      </c>
      <c r="C284" t="str">
        <f>'rockfish release'!C283</f>
        <v>NSEO</v>
      </c>
      <c r="D284">
        <f>'rockfish release'!D283</f>
        <v>451</v>
      </c>
      <c r="E284">
        <f>'YE release'!E284</f>
        <v>305</v>
      </c>
      <c r="F284">
        <f>IF([3]species_comp_Region1_forR!$H196&gt;49,[3]species_comp_Region1_forR!$AV196,[3]species_comp_Region1_forR!$AX196)</f>
        <v>6.9518716999999994E-2</v>
      </c>
      <c r="G284">
        <f>IF([3]species_comp_Region1_forR!$H196&gt;49,[3]species_comp_Region1_forR!$AW196,[3]species_comp_Region1_forR!$AY196)</f>
        <v>8.6600000000000004E-5</v>
      </c>
      <c r="H284" s="13">
        <f t="shared" si="258"/>
        <v>21.203208684999996</v>
      </c>
      <c r="I284">
        <f t="shared" si="259"/>
        <v>8.0559650000000005</v>
      </c>
      <c r="J284">
        <f t="shared" si="178"/>
        <v>2.8383031902881695</v>
      </c>
      <c r="K284" s="6">
        <f t="shared" si="179"/>
        <v>5.5630742529648121</v>
      </c>
      <c r="M284" s="2">
        <f>'rockfish release'!O283</f>
        <v>306.77275064267349</v>
      </c>
      <c r="N284">
        <f>'rockfish release'!P283</f>
        <v>130376.22836924354</v>
      </c>
      <c r="O284">
        <f>IF([3]species_comp_Region1_forR!$D218&gt;49,[3]species_comp_Region1_forR!$AR218,[3]species_comp_Region1_forR!$AT218)</f>
        <v>9.9601589999999997E-3</v>
      </c>
      <c r="P284">
        <f>IF([3]species_comp_Region1_forR!$D218&gt;49,[3]species_comp_Region1_forR!$AS218,[3]species_comp_Region1_forR!$AU218)</f>
        <v>1.9700000000000001E-5</v>
      </c>
      <c r="Q284" s="13">
        <f t="shared" si="260"/>
        <v>3.0555053732683799</v>
      </c>
      <c r="R284" s="14">
        <f t="shared" ref="R284:R347" si="262">(M284^2)*P284+(O284^2)*N284+(P284*N284)</f>
        <v>17.356312650961456</v>
      </c>
      <c r="S284">
        <f t="shared" si="180"/>
        <v>4.1660908116556286</v>
      </c>
      <c r="T284" s="6">
        <f t="shared" si="181"/>
        <v>8.1655379908450314</v>
      </c>
      <c r="V284" s="13">
        <f t="shared" si="261"/>
        <v>24.258714058268374</v>
      </c>
      <c r="W284">
        <f t="shared" si="261"/>
        <v>25.412277650961457</v>
      </c>
      <c r="X284">
        <f t="shared" si="182"/>
        <v>5.0410591794742361</v>
      </c>
      <c r="Y284" s="6">
        <f t="shared" si="183"/>
        <v>9.8804759917695026</v>
      </c>
      <c r="Z284" s="14">
        <f t="shared" si="176"/>
        <v>0.20780405619876766</v>
      </c>
    </row>
    <row r="285" spans="1:26" x14ac:dyDescent="0.3">
      <c r="A285" t="str">
        <f>'rockfish release'!A284</f>
        <v>SE</v>
      </c>
      <c r="B285">
        <f>'rockfish release'!B284</f>
        <v>2017</v>
      </c>
      <c r="C285" t="str">
        <f>'rockfish release'!C284</f>
        <v>NSEO</v>
      </c>
      <c r="D285">
        <f>'rockfish release'!D284</f>
        <v>643</v>
      </c>
      <c r="E285">
        <f>'YE release'!E285</f>
        <v>460</v>
      </c>
      <c r="F285">
        <f>IF([3]species_comp_Region1_forR!$H197&gt;49,[3]species_comp_Region1_forR!$AV197,[3]species_comp_Region1_forR!$AX197)</f>
        <v>8.1939798999999994E-2</v>
      </c>
      <c r="G285">
        <f>IF([3]species_comp_Region1_forR!$H197&gt;49,[3]species_comp_Region1_forR!$AW197,[3]species_comp_Region1_forR!$AY197)</f>
        <v>1.2600600000000001E-4</v>
      </c>
      <c r="H285" s="13">
        <f t="shared" si="258"/>
        <v>37.692307539999995</v>
      </c>
      <c r="I285">
        <f t="shared" si="259"/>
        <v>26.662869600000004</v>
      </c>
      <c r="J285">
        <f t="shared" si="178"/>
        <v>5.1636101324557808</v>
      </c>
      <c r="K285" s="6">
        <f t="shared" si="179"/>
        <v>10.12067585961333</v>
      </c>
      <c r="M285" s="2">
        <f>'rockfish release'!O284</f>
        <v>366.29622711991044</v>
      </c>
      <c r="N285">
        <f>'rockfish release'!P284</f>
        <v>282388.67663740244</v>
      </c>
      <c r="O285">
        <f>IF([3]species_comp_Region1_forR!$D219&gt;49,[3]species_comp_Region1_forR!$AR219,[3]species_comp_Region1_forR!$AT219)</f>
        <v>9.7465889999999999E-3</v>
      </c>
      <c r="P285">
        <f>IF([3]species_comp_Region1_forR!$D219&gt;49,[3]species_comp_Region1_forR!$AS219,[3]species_comp_Region1_forR!$AU219)</f>
        <v>1.8899999999999999E-5</v>
      </c>
      <c r="Q285" s="13">
        <f t="shared" si="260"/>
        <v>3.5701387779884208</v>
      </c>
      <c r="R285" s="14">
        <f t="shared" si="262"/>
        <v>34.698808206670833</v>
      </c>
      <c r="S285">
        <f t="shared" si="180"/>
        <v>5.8905694297470799</v>
      </c>
      <c r="T285" s="6">
        <f t="shared" si="181"/>
        <v>11.545516082304276</v>
      </c>
      <c r="V285" s="13">
        <f t="shared" si="261"/>
        <v>41.262446317988413</v>
      </c>
      <c r="W285">
        <f t="shared" si="261"/>
        <v>61.361677806670841</v>
      </c>
      <c r="X285">
        <f t="shared" si="182"/>
        <v>7.8333695053068215</v>
      </c>
      <c r="Y285" s="6">
        <f t="shared" si="183"/>
        <v>15.35340423040137</v>
      </c>
      <c r="Z285" s="14">
        <f t="shared" si="176"/>
        <v>0.18984258579675764</v>
      </c>
    </row>
    <row r="286" spans="1:26" x14ac:dyDescent="0.3">
      <c r="A286" t="str">
        <f>'rockfish release'!A285</f>
        <v>SE</v>
      </c>
      <c r="B286">
        <f>'rockfish release'!B285</f>
        <v>2018</v>
      </c>
      <c r="C286" t="str">
        <f>'rockfish release'!C285</f>
        <v>NSEO</v>
      </c>
      <c r="D286">
        <f>'rockfish release'!D285</f>
        <v>1904</v>
      </c>
      <c r="E286">
        <f>'YE release'!E286</f>
        <v>1468</v>
      </c>
      <c r="F286">
        <f>IF([3]species_comp_Region1_forR!$H198&gt;49,[3]species_comp_Region1_forR!$AV198,[3]species_comp_Region1_forR!$AX198)</f>
        <v>0.117957746</v>
      </c>
      <c r="G286">
        <f>IF([3]species_comp_Region1_forR!$H198&gt;49,[3]species_comp_Region1_forR!$AW198,[3]species_comp_Region1_forR!$AY198)</f>
        <v>1.83499E-4</v>
      </c>
      <c r="H286" s="13">
        <f t="shared" si="258"/>
        <v>173.161971128</v>
      </c>
      <c r="I286">
        <f t="shared" si="259"/>
        <v>395.44474897599997</v>
      </c>
      <c r="J286">
        <f t="shared" si="178"/>
        <v>19.885792641380931</v>
      </c>
      <c r="K286" s="6">
        <f t="shared" si="179"/>
        <v>38.976153577106622</v>
      </c>
      <c r="M286" s="2">
        <f>'rockfish release'!O285</f>
        <v>2143.616952442575</v>
      </c>
      <c r="N286">
        <f>'rockfish release'!P285</f>
        <v>7364744.4609605307</v>
      </c>
      <c r="O286">
        <f>IF([3]species_comp_Region1_forR!$D220&gt;49,[3]species_comp_Region1_forR!$AR220,[3]species_comp_Region1_forR!$AT220)</f>
        <v>1.6985138E-2</v>
      </c>
      <c r="P286">
        <f>IF([3]species_comp_Region1_forR!$D220&gt;49,[3]species_comp_Region1_forR!$AS220,[3]species_comp_Region1_forR!$AU220)</f>
        <v>3.5500000000000002E-5</v>
      </c>
      <c r="Q286" s="13">
        <f t="shared" si="260"/>
        <v>36.409629756376575</v>
      </c>
      <c r="R286" s="14">
        <f t="shared" si="262"/>
        <v>2549.2655641827005</v>
      </c>
      <c r="S286">
        <f t="shared" si="180"/>
        <v>50.490252169925832</v>
      </c>
      <c r="T286" s="6">
        <f t="shared" si="181"/>
        <v>98.960894253054633</v>
      </c>
      <c r="V286" s="13">
        <f t="shared" si="261"/>
        <v>209.57160088437658</v>
      </c>
      <c r="W286">
        <f t="shared" si="261"/>
        <v>2944.7103131587005</v>
      </c>
      <c r="X286">
        <f t="shared" si="182"/>
        <v>54.265185092826329</v>
      </c>
      <c r="Y286" s="6">
        <f t="shared" si="183"/>
        <v>106.35976278193961</v>
      </c>
      <c r="Z286" s="14">
        <f t="shared" si="176"/>
        <v>0.25893386729800832</v>
      </c>
    </row>
    <row r="287" spans="1:26" x14ac:dyDescent="0.3">
      <c r="A287" t="str">
        <f>'rockfish release'!A286</f>
        <v>SE</v>
      </c>
      <c r="B287">
        <f>'rockfish release'!B286</f>
        <v>2019</v>
      </c>
      <c r="C287" t="str">
        <f>'rockfish release'!C286</f>
        <v>NSEO</v>
      </c>
      <c r="D287">
        <f>'rockfish release'!D286</f>
        <v>2929</v>
      </c>
      <c r="E287">
        <f>'YE release'!E287</f>
        <v>2174</v>
      </c>
      <c r="F287">
        <v>0.24874791318864775</v>
      </c>
      <c r="G287">
        <v>3.1249563356679048E-4</v>
      </c>
      <c r="H287" s="13">
        <f t="shared" ref="H287:H288" si="263">E287*F287</f>
        <v>540.77796327212025</v>
      </c>
      <c r="I287">
        <f t="shared" ref="I287:I288" si="264">(E287^2)*G287</f>
        <v>1476.9406130315162</v>
      </c>
      <c r="K287" s="6"/>
      <c r="M287" s="2">
        <f>'rockfish release'!O286</f>
        <v>1472.3821313240051</v>
      </c>
      <c r="N287">
        <f>'rockfish release'!P286</f>
        <v>2584682.0500178537</v>
      </c>
      <c r="O287">
        <v>2.1346469622331693E-2</v>
      </c>
      <c r="P287">
        <v>3.4359864896372641E-5</v>
      </c>
      <c r="Q287" s="13">
        <f t="shared" ref="Q287:Q288" si="265">M287*O287</f>
        <v>31.430160438771868</v>
      </c>
      <c r="R287" s="14">
        <f t="shared" si="262"/>
        <v>1341.0650237855978</v>
      </c>
      <c r="S287">
        <f t="shared" ref="S287:S288" si="266">SQRT(R287)</f>
        <v>36.620554662451489</v>
      </c>
      <c r="T287" s="6">
        <f t="shared" ref="T287:T288" si="267">(1.96*S287)</f>
        <v>71.776287138404925</v>
      </c>
      <c r="V287" s="13">
        <f t="shared" ref="V287:V288" si="268">Q287+H287</f>
        <v>572.2081237108921</v>
      </c>
      <c r="W287">
        <f t="shared" ref="W287:W288" si="269">R287+I287</f>
        <v>2818.005636817114</v>
      </c>
      <c r="X287">
        <f t="shared" ref="X287:X288" si="270">SQRT(W287)</f>
        <v>53.084890852455501</v>
      </c>
      <c r="Y287" s="6">
        <f t="shared" ref="Y287:Y288" si="271">(1.96*X287)</f>
        <v>104.04638607081279</v>
      </c>
      <c r="Z287" s="14">
        <f t="shared" si="176"/>
        <v>9.2771997902072106E-2</v>
      </c>
    </row>
    <row r="288" spans="1:26" x14ac:dyDescent="0.3">
      <c r="A288" t="str">
        <f>'rockfish release'!A287</f>
        <v>SE</v>
      </c>
      <c r="B288">
        <f>'rockfish release'!B287</f>
        <v>2020</v>
      </c>
      <c r="C288" t="str">
        <f>'rockfish release'!C287</f>
        <v>NSEO</v>
      </c>
      <c r="D288">
        <f>'rockfish release'!D287</f>
        <v>905</v>
      </c>
      <c r="E288">
        <f>'YE release'!E288</f>
        <v>745</v>
      </c>
      <c r="F288" s="50">
        <v>8.6346479830879203E-2</v>
      </c>
      <c r="G288" s="50">
        <v>3.6898600798447099E-3</v>
      </c>
      <c r="H288" s="13">
        <f t="shared" si="263"/>
        <v>64.328127474005001</v>
      </c>
      <c r="I288">
        <f t="shared" si="264"/>
        <v>2047.9645908158102</v>
      </c>
      <c r="J288">
        <f t="shared" ref="J288" si="272">SQRT(I288)</f>
        <v>45.254442774337747</v>
      </c>
      <c r="K288" s="6">
        <f t="shared" ref="K288" si="273">(1.96*J288)</f>
        <v>88.698707837701988</v>
      </c>
      <c r="M288" s="2">
        <f>'rockfish release'!O287</f>
        <v>835.79989154013015</v>
      </c>
      <c r="N288">
        <f>'rockfish release'!P287</f>
        <v>610822.33334461227</v>
      </c>
      <c r="O288" s="50">
        <v>2.5532718658657999E-2</v>
      </c>
      <c r="P288" s="50">
        <v>5.4596760755801005E-4</v>
      </c>
      <c r="Q288" s="13">
        <f t="shared" si="265"/>
        <v>21.340243485631014</v>
      </c>
      <c r="R288" s="14">
        <f t="shared" si="262"/>
        <v>1113.0882621248356</v>
      </c>
      <c r="S288">
        <f t="shared" si="266"/>
        <v>33.362977416963787</v>
      </c>
      <c r="T288" s="6">
        <f t="shared" si="267"/>
        <v>65.391435737249026</v>
      </c>
      <c r="V288" s="13">
        <f t="shared" si="268"/>
        <v>85.668370959636007</v>
      </c>
      <c r="W288">
        <f t="shared" si="269"/>
        <v>3161.0528529406456</v>
      </c>
      <c r="X288">
        <f t="shared" si="270"/>
        <v>56.223241216961561</v>
      </c>
      <c r="Y288" s="6">
        <f t="shared" si="271"/>
        <v>110.19755278524465</v>
      </c>
      <c r="Z288" s="14">
        <f t="shared" ref="Z288:Z289" si="274">X288/V288</f>
        <v>0.65628937012765209</v>
      </c>
    </row>
    <row r="289" spans="1:26" x14ac:dyDescent="0.3">
      <c r="A289" t="str">
        <f>'rockfish release'!A288</f>
        <v>SE</v>
      </c>
      <c r="B289">
        <f>'rockfish release'!B288</f>
        <v>2021</v>
      </c>
      <c r="C289" t="str">
        <f>'rockfish release'!C288</f>
        <v>NSEO</v>
      </c>
      <c r="D289">
        <f>'rockfish release'!D288</f>
        <v>1844</v>
      </c>
      <c r="E289">
        <f>'YE release'!E289</f>
        <v>1280</v>
      </c>
      <c r="F289" s="50">
        <v>8.6346479830879203E-2</v>
      </c>
      <c r="G289" s="50">
        <v>3.6898600798447099E-3</v>
      </c>
      <c r="H289" s="13">
        <f t="shared" ref="H289" si="275">E289*F289</f>
        <v>110.52349418352537</v>
      </c>
      <c r="I289">
        <f t="shared" ref="I289" si="276">(E289^2)*G289</f>
        <v>6045.466754817573</v>
      </c>
      <c r="J289">
        <f t="shared" ref="J289" si="277">SQRT(I289)</f>
        <v>77.752599665976263</v>
      </c>
      <c r="K289" s="6">
        <f t="shared" ref="K289" si="278">(1.96*J289)</f>
        <v>152.39509534531348</v>
      </c>
      <c r="M289" s="2">
        <f>'rockfish release'!O288</f>
        <v>2451.4791994603102</v>
      </c>
      <c r="N289">
        <f>'rockfish release'!P288</f>
        <v>3504073.3417063295</v>
      </c>
      <c r="O289" s="50">
        <v>2.5532718658657999E-2</v>
      </c>
      <c r="P289" s="50">
        <v>5.4596760755801005E-4</v>
      </c>
      <c r="Q289" s="13">
        <f t="shared" ref="Q289" si="279">M289*O289</f>
        <v>62.592928697372237</v>
      </c>
      <c r="R289" s="14">
        <f t="shared" si="262"/>
        <v>7478.6140326442792</v>
      </c>
      <c r="S289">
        <f t="shared" ref="S289" si="280">SQRT(R289)</f>
        <v>86.478980293735418</v>
      </c>
      <c r="T289" s="6">
        <f t="shared" ref="T289" si="281">(1.96*S289)</f>
        <v>169.49880137572143</v>
      </c>
      <c r="V289" s="13">
        <f t="shared" ref="V289" si="282">Q289+H289</f>
        <v>173.1164228808976</v>
      </c>
      <c r="W289">
        <f t="shared" ref="W289" si="283">R289+I289</f>
        <v>13524.080787461851</v>
      </c>
      <c r="X289">
        <f t="shared" ref="X289" si="284">SQRT(W289)</f>
        <v>116.29308142560267</v>
      </c>
      <c r="Y289" s="6">
        <f t="shared" ref="Y289" si="285">(1.96*X289)</f>
        <v>227.93443959418121</v>
      </c>
      <c r="Z289" s="14">
        <f t="shared" si="274"/>
        <v>0.67176227125263077</v>
      </c>
    </row>
    <row r="290" spans="1:26" s="57" customFormat="1" x14ac:dyDescent="0.3">
      <c r="A290" s="57" t="s">
        <v>148</v>
      </c>
      <c r="B290" s="57">
        <v>2022</v>
      </c>
      <c r="C290" s="57" t="s">
        <v>28</v>
      </c>
      <c r="D290" s="57">
        <v>2833</v>
      </c>
      <c r="E290">
        <f>'YE release'!E290</f>
        <v>2369</v>
      </c>
      <c r="F290" s="50">
        <v>8.6346479830879203E-2</v>
      </c>
      <c r="G290" s="50">
        <v>3.6898600798447099E-3</v>
      </c>
      <c r="H290" s="13">
        <f t="shared" ref="H290" si="286">E290*F290</f>
        <v>204.55481071935284</v>
      </c>
      <c r="I290">
        <f t="shared" ref="I290" si="287">(E290^2)*G290</f>
        <v>20708.088835561368</v>
      </c>
      <c r="J290">
        <f t="shared" ref="J290" si="288">SQRT(I290)</f>
        <v>143.90305360054515</v>
      </c>
      <c r="K290" s="6">
        <f t="shared" ref="K290" si="289">(1.96*J290)</f>
        <v>282.04998505706851</v>
      </c>
      <c r="L290"/>
      <c r="M290" s="2">
        <f>'rockfish release'!O289</f>
        <v>1656.4804517810599</v>
      </c>
      <c r="N290">
        <f>'rockfish release'!P289</f>
        <v>4382038.1442882633</v>
      </c>
      <c r="O290" s="50">
        <v>2.5532718658657999E-2</v>
      </c>
      <c r="P290" s="50">
        <v>5.4596760755801005E-4</v>
      </c>
      <c r="Q290" s="13">
        <f t="shared" ref="Q290" si="290">M290*O290</f>
        <v>42.294449338892498</v>
      </c>
      <c r="R290" s="14">
        <f t="shared" si="262"/>
        <v>6747.2834965931215</v>
      </c>
      <c r="S290">
        <f t="shared" ref="S290" si="291">SQRT(R290)</f>
        <v>82.141849848862805</v>
      </c>
      <c r="T290" s="6">
        <f t="shared" ref="T290" si="292">(1.96*S290)</f>
        <v>160.99802570377111</v>
      </c>
      <c r="U290"/>
      <c r="V290" s="13">
        <f t="shared" ref="V290" si="293">Q290+H290</f>
        <v>246.84926005824533</v>
      </c>
      <c r="W290">
        <f t="shared" ref="W290" si="294">R290+I290</f>
        <v>27455.372332154489</v>
      </c>
      <c r="X290">
        <f t="shared" ref="X290" si="295">SQRT(W290)</f>
        <v>165.69662740126756</v>
      </c>
      <c r="Y290" s="6">
        <f t="shared" ref="Y290" si="296">(1.96*X290)</f>
        <v>324.76538970648443</v>
      </c>
      <c r="Z290" s="14">
        <f t="shared" ref="Z290" si="297">X290/V290</f>
        <v>0.67124619843774536</v>
      </c>
    </row>
    <row r="291" spans="1:26" x14ac:dyDescent="0.3">
      <c r="A291" t="str">
        <f>'rockfish release'!A290</f>
        <v>SE</v>
      </c>
      <c r="B291">
        <f>'rockfish release'!B290</f>
        <v>1999</v>
      </c>
      <c r="C291" t="str">
        <f>'rockfish release'!C290</f>
        <v>SSEI</v>
      </c>
      <c r="D291">
        <f>'rockfish release'!D290</f>
        <v>6832</v>
      </c>
      <c r="E291">
        <f>'YE release'!E291</f>
        <v>2497</v>
      </c>
      <c r="F291" s="29">
        <v>0.17188181548253958</v>
      </c>
      <c r="G291" s="29">
        <v>1.07550001800044E-3</v>
      </c>
      <c r="H291" s="13">
        <f t="shared" ref="H291:H310" si="298">E291*F291</f>
        <v>429.18889325990136</v>
      </c>
      <c r="I291">
        <f t="shared" ref="I291:I310" si="299">(E291^2)*G291</f>
        <v>6705.7522917329052</v>
      </c>
      <c r="J291">
        <f t="shared" si="178"/>
        <v>81.888657894319564</v>
      </c>
      <c r="K291" s="6">
        <f t="shared" si="179"/>
        <v>160.50176947286636</v>
      </c>
      <c r="M291" s="2">
        <f>'rockfish release'!O290</f>
        <v>12089.487167467538</v>
      </c>
      <c r="N291">
        <f>'rockfish release'!P290</f>
        <v>29974833.127591703</v>
      </c>
      <c r="O291" s="29">
        <v>0.11274712611528424</v>
      </c>
      <c r="P291" s="29">
        <v>1.05616123550026E-3</v>
      </c>
      <c r="Q291" s="13">
        <f t="shared" ref="Q291:Q310" si="300">M291*O291</f>
        <v>1363.054934339573</v>
      </c>
      <c r="R291" s="14">
        <f t="shared" si="262"/>
        <v>567059.75573688187</v>
      </c>
      <c r="S291">
        <f t="shared" si="180"/>
        <v>753.03370159434553</v>
      </c>
      <c r="T291" s="6">
        <f t="shared" si="181"/>
        <v>1475.9460551249172</v>
      </c>
      <c r="V291" s="13">
        <f t="shared" ref="V291:W310" si="301">Q291+H291</f>
        <v>1792.2438275994743</v>
      </c>
      <c r="W291">
        <f t="shared" si="301"/>
        <v>573765.5080286148</v>
      </c>
      <c r="X291">
        <f t="shared" si="182"/>
        <v>757.47310713226966</v>
      </c>
      <c r="Y291" s="6">
        <f t="shared" si="183"/>
        <v>1484.6472899792484</v>
      </c>
      <c r="Z291" s="14">
        <f t="shared" si="176"/>
        <v>0.42263954014941524</v>
      </c>
    </row>
    <row r="292" spans="1:26" x14ac:dyDescent="0.3">
      <c r="A292" t="str">
        <f>'rockfish release'!A291</f>
        <v>SE</v>
      </c>
      <c r="B292">
        <f>'rockfish release'!B291</f>
        <v>2000</v>
      </c>
      <c r="C292" t="str">
        <f>'rockfish release'!C291</f>
        <v>SSEI</v>
      </c>
      <c r="D292">
        <f>'rockfish release'!D291</f>
        <v>9811</v>
      </c>
      <c r="E292">
        <f>'YE release'!E292</f>
        <v>4406</v>
      </c>
      <c r="F292" s="29">
        <v>0.17188181548253958</v>
      </c>
      <c r="G292" s="29">
        <v>1.07550001800044E-3</v>
      </c>
      <c r="H292" s="13">
        <f t="shared" si="298"/>
        <v>757.31127901606942</v>
      </c>
      <c r="I292">
        <f t="shared" si="299"/>
        <v>20878.505467439591</v>
      </c>
      <c r="J292">
        <f t="shared" si="178"/>
        <v>144.49396342906368</v>
      </c>
      <c r="K292" s="6">
        <f t="shared" si="179"/>
        <v>283.20816832096483</v>
      </c>
      <c r="M292" s="2">
        <f>'rockfish release'!O291</f>
        <v>17360.942418036298</v>
      </c>
      <c r="N292">
        <f>'rockfish release'!P291</f>
        <v>61814108.496673249</v>
      </c>
      <c r="O292" s="29">
        <v>0.11274712611528424</v>
      </c>
      <c r="P292" s="29">
        <v>1.05616123550026E-3</v>
      </c>
      <c r="Q292" s="13">
        <f t="shared" si="300"/>
        <v>1957.3963642865262</v>
      </c>
      <c r="R292" s="14">
        <f t="shared" si="262"/>
        <v>1169390.7724527465</v>
      </c>
      <c r="S292">
        <f t="shared" si="180"/>
        <v>1081.3837304364934</v>
      </c>
      <c r="T292" s="6">
        <f t="shared" si="181"/>
        <v>2119.512111655527</v>
      </c>
      <c r="V292" s="13">
        <f t="shared" si="301"/>
        <v>2714.7076433025959</v>
      </c>
      <c r="W292">
        <f t="shared" si="301"/>
        <v>1190269.2779201861</v>
      </c>
      <c r="X292">
        <f t="shared" si="182"/>
        <v>1090.9946278145396</v>
      </c>
      <c r="Y292" s="6">
        <f t="shared" si="183"/>
        <v>2138.3494705164976</v>
      </c>
      <c r="Z292" s="14">
        <f t="shared" ref="Z292:Z359" si="302">X292/V292</f>
        <v>0.40188291748693894</v>
      </c>
    </row>
    <row r="293" spans="1:26" x14ac:dyDescent="0.3">
      <c r="A293" t="str">
        <f>'rockfish release'!A292</f>
        <v>SE</v>
      </c>
      <c r="B293">
        <f>'rockfish release'!B292</f>
        <v>2001</v>
      </c>
      <c r="C293" t="str">
        <f>'rockfish release'!C292</f>
        <v>SSEI</v>
      </c>
      <c r="D293">
        <f>'rockfish release'!D292</f>
        <v>8166</v>
      </c>
      <c r="E293">
        <f>'YE release'!E293</f>
        <v>3755</v>
      </c>
      <c r="F293" s="29">
        <v>0.17188181548253958</v>
      </c>
      <c r="G293" s="29">
        <v>1.07550001800044E-3</v>
      </c>
      <c r="H293" s="13">
        <f t="shared" si="298"/>
        <v>645.4162171369361</v>
      </c>
      <c r="I293">
        <f t="shared" si="299"/>
        <v>15164.577141306654</v>
      </c>
      <c r="J293">
        <f t="shared" si="178"/>
        <v>123.14453760239086</v>
      </c>
      <c r="K293" s="6">
        <f t="shared" si="179"/>
        <v>241.36329370068609</v>
      </c>
      <c r="M293" s="2">
        <f>'rockfish release'!O292</f>
        <v>14450.051552918605</v>
      </c>
      <c r="N293">
        <f>'rockfish release'!P292</f>
        <v>42823268.297247358</v>
      </c>
      <c r="O293" s="29">
        <v>0.11274712611528424</v>
      </c>
      <c r="P293" s="29">
        <v>1.05616123550026E-3</v>
      </c>
      <c r="Q293" s="13">
        <f t="shared" si="300"/>
        <v>1629.2017848092728</v>
      </c>
      <c r="R293" s="14">
        <f t="shared" si="262"/>
        <v>810124.67883063294</v>
      </c>
      <c r="S293">
        <f t="shared" si="180"/>
        <v>900.06926335178946</v>
      </c>
      <c r="T293" s="6">
        <f t="shared" si="181"/>
        <v>1764.1357561695072</v>
      </c>
      <c r="V293" s="13">
        <f t="shared" si="301"/>
        <v>2274.618001946209</v>
      </c>
      <c r="W293">
        <f t="shared" si="301"/>
        <v>825289.25597193954</v>
      </c>
      <c r="X293">
        <f t="shared" si="182"/>
        <v>908.45432244661561</v>
      </c>
      <c r="Y293" s="6">
        <f t="shared" si="183"/>
        <v>1780.5704719953665</v>
      </c>
      <c r="Z293" s="14">
        <f t="shared" si="302"/>
        <v>0.3993876429665657</v>
      </c>
    </row>
    <row r="294" spans="1:26" x14ac:dyDescent="0.3">
      <c r="A294" t="str">
        <f>'rockfish release'!A293</f>
        <v>SE</v>
      </c>
      <c r="B294">
        <f>'rockfish release'!B293</f>
        <v>2002</v>
      </c>
      <c r="C294" t="str">
        <f>'rockfish release'!C293</f>
        <v>SSEI</v>
      </c>
      <c r="D294">
        <f>'rockfish release'!D293</f>
        <v>8332</v>
      </c>
      <c r="E294">
        <f>'YE release'!E294</f>
        <v>3524</v>
      </c>
      <c r="F294" s="29">
        <v>0.17188181548253958</v>
      </c>
      <c r="G294" s="29">
        <v>1.07550001800044E-3</v>
      </c>
      <c r="H294" s="13">
        <f t="shared" si="298"/>
        <v>605.71151776046952</v>
      </c>
      <c r="I294">
        <f t="shared" si="299"/>
        <v>13356.178711539831</v>
      </c>
      <c r="J294">
        <f t="shared" si="178"/>
        <v>115.56893488970049</v>
      </c>
      <c r="K294" s="6">
        <f t="shared" si="179"/>
        <v>226.51511238381295</v>
      </c>
      <c r="M294" s="2">
        <f>'rockfish release'!O293</f>
        <v>14743.794947210117</v>
      </c>
      <c r="N294">
        <f>'rockfish release'!P293</f>
        <v>44582003.457398176</v>
      </c>
      <c r="O294" s="29">
        <v>0.11274712611528424</v>
      </c>
      <c r="P294" s="29">
        <v>1.05616123550026E-3</v>
      </c>
      <c r="Q294" s="13">
        <f t="shared" si="300"/>
        <v>1662.3205083309897</v>
      </c>
      <c r="R294" s="14">
        <f t="shared" si="262"/>
        <v>843396.18783539766</v>
      </c>
      <c r="S294">
        <f t="shared" si="180"/>
        <v>918.36604240106658</v>
      </c>
      <c r="T294" s="6">
        <f t="shared" si="181"/>
        <v>1799.9974431060905</v>
      </c>
      <c r="V294" s="13">
        <f t="shared" si="301"/>
        <v>2268.0320260914591</v>
      </c>
      <c r="W294">
        <f t="shared" si="301"/>
        <v>856752.3665469375</v>
      </c>
      <c r="X294">
        <f t="shared" si="182"/>
        <v>925.60918672349919</v>
      </c>
      <c r="Y294" s="6">
        <f t="shared" si="183"/>
        <v>1814.1940059780584</v>
      </c>
      <c r="Z294" s="14">
        <f t="shared" si="302"/>
        <v>0.40811116248592766</v>
      </c>
    </row>
    <row r="295" spans="1:26" x14ac:dyDescent="0.3">
      <c r="A295" t="str">
        <f>'rockfish release'!A294</f>
        <v>SE</v>
      </c>
      <c r="B295">
        <f>'rockfish release'!B294</f>
        <v>2003</v>
      </c>
      <c r="C295" t="str">
        <f>'rockfish release'!C294</f>
        <v>SSEI</v>
      </c>
      <c r="D295">
        <f>'rockfish release'!D294</f>
        <v>8078</v>
      </c>
      <c r="E295">
        <f>'YE release'!E295</f>
        <v>3456</v>
      </c>
      <c r="F295" s="29">
        <v>0.17188181548253958</v>
      </c>
      <c r="G295" s="29">
        <v>1.07550001800044E-3</v>
      </c>
      <c r="H295" s="13">
        <f t="shared" si="298"/>
        <v>594.02355430765681</v>
      </c>
      <c r="I295">
        <f t="shared" si="299"/>
        <v>12845.703382996104</v>
      </c>
      <c r="J295">
        <f t="shared" si="178"/>
        <v>113.33888733791287</v>
      </c>
      <c r="K295" s="6">
        <f t="shared" si="179"/>
        <v>222.1442191823092</v>
      </c>
      <c r="M295" s="2">
        <f>'rockfish release'!O294</f>
        <v>14294.332163173705</v>
      </c>
      <c r="N295">
        <f>'rockfish release'!P294</f>
        <v>41905280.915479615</v>
      </c>
      <c r="O295" s="29">
        <v>0.11274712611528424</v>
      </c>
      <c r="P295" s="29">
        <v>1.05616123550026E-3</v>
      </c>
      <c r="Q295" s="13">
        <f t="shared" si="300"/>
        <v>1611.6448711351095</v>
      </c>
      <c r="R295" s="14">
        <f t="shared" si="262"/>
        <v>792758.32025045482</v>
      </c>
      <c r="S295">
        <f t="shared" si="180"/>
        <v>890.3697660244618</v>
      </c>
      <c r="T295" s="6">
        <f t="shared" si="181"/>
        <v>1745.1247414079451</v>
      </c>
      <c r="V295" s="13">
        <f t="shared" si="301"/>
        <v>2205.6684254427664</v>
      </c>
      <c r="W295">
        <f t="shared" si="301"/>
        <v>805604.02363345097</v>
      </c>
      <c r="X295">
        <f t="shared" si="182"/>
        <v>897.55446833796725</v>
      </c>
      <c r="Y295" s="6">
        <f t="shared" si="183"/>
        <v>1759.2067579424158</v>
      </c>
      <c r="Z295" s="14">
        <f t="shared" si="302"/>
        <v>0.40693082332073188</v>
      </c>
    </row>
    <row r="296" spans="1:26" x14ac:dyDescent="0.3">
      <c r="A296" t="str">
        <f>'rockfish release'!A295</f>
        <v>SE</v>
      </c>
      <c r="B296">
        <f>'rockfish release'!B295</f>
        <v>2004</v>
      </c>
      <c r="C296" t="str">
        <f>'rockfish release'!C295</f>
        <v>SSEI</v>
      </c>
      <c r="D296">
        <f>'rockfish release'!D295</f>
        <v>6002</v>
      </c>
      <c r="E296">
        <f>'YE release'!E296</f>
        <v>2841</v>
      </c>
      <c r="F296" s="29">
        <v>0.17188181548253958</v>
      </c>
      <c r="G296" s="29">
        <v>1.07550001800044E-3</v>
      </c>
      <c r="H296" s="13">
        <f t="shared" si="298"/>
        <v>488.31623778589494</v>
      </c>
      <c r="I296">
        <f t="shared" si="299"/>
        <v>8680.6628607866096</v>
      </c>
      <c r="J296">
        <f t="shared" ref="J296:J358" si="303">SQRT(I296)</f>
        <v>93.170074921009956</v>
      </c>
      <c r="K296" s="6">
        <f t="shared" ref="K296:K358" si="304">(1.96*J296)</f>
        <v>182.61334684517951</v>
      </c>
      <c r="M296" s="2">
        <f>'rockfish release'!O295</f>
        <v>10620.770196009977</v>
      </c>
      <c r="N296">
        <f>'rockfish release'!P295</f>
        <v>23134123.027768828</v>
      </c>
      <c r="O296" s="29">
        <v>0.11274712611528424</v>
      </c>
      <c r="P296" s="29">
        <v>1.05616123550026E-3</v>
      </c>
      <c r="Q296" s="13">
        <f t="shared" si="300"/>
        <v>1197.461316730989</v>
      </c>
      <c r="R296" s="14">
        <f t="shared" si="262"/>
        <v>437648.1462790232</v>
      </c>
      <c r="S296">
        <f t="shared" ref="S296:S358" si="305">SQRT(R296)</f>
        <v>661.54980634795982</v>
      </c>
      <c r="T296" s="6">
        <f t="shared" ref="T296:T358" si="306">(1.96*S296)</f>
        <v>1296.6376204420012</v>
      </c>
      <c r="V296" s="13">
        <f t="shared" si="301"/>
        <v>1685.7775545168838</v>
      </c>
      <c r="W296">
        <f t="shared" si="301"/>
        <v>446328.8091398098</v>
      </c>
      <c r="X296">
        <f t="shared" ref="X296:X358" si="307">SQRT(W296)</f>
        <v>668.07844534890501</v>
      </c>
      <c r="Y296" s="6">
        <f t="shared" ref="Y296:Y358" si="308">(1.96*X296)</f>
        <v>1309.4337528838537</v>
      </c>
      <c r="Z296" s="14">
        <f t="shared" si="302"/>
        <v>0.39630284764371854</v>
      </c>
    </row>
    <row r="297" spans="1:26" x14ac:dyDescent="0.3">
      <c r="A297" t="str">
        <f>'rockfish release'!A296</f>
        <v>SE</v>
      </c>
      <c r="B297">
        <f>'rockfish release'!B296</f>
        <v>2005</v>
      </c>
      <c r="C297" t="str">
        <f>'rockfish release'!C296</f>
        <v>SSEI</v>
      </c>
      <c r="D297">
        <f>'rockfish release'!D296</f>
        <v>9401</v>
      </c>
      <c r="E297">
        <f>'YE release'!E297</f>
        <v>4674</v>
      </c>
      <c r="F297" s="29">
        <v>0.17188181548253958</v>
      </c>
      <c r="G297" s="29">
        <v>1.07550001800044E-3</v>
      </c>
      <c r="H297" s="13">
        <f t="shared" si="298"/>
        <v>803.37560556539006</v>
      </c>
      <c r="I297">
        <f t="shared" si="299"/>
        <v>23495.67023124258</v>
      </c>
      <c r="J297">
        <f t="shared" si="303"/>
        <v>153.28297436846199</v>
      </c>
      <c r="K297" s="6">
        <f t="shared" si="304"/>
        <v>300.43462976218552</v>
      </c>
      <c r="M297" s="2">
        <f>'rockfish release'!O296</f>
        <v>16635.431624906661</v>
      </c>
      <c r="N297">
        <f>'rockfish release'!P296</f>
        <v>56755658.12675067</v>
      </c>
      <c r="O297" s="29">
        <v>0.11274712611528424</v>
      </c>
      <c r="P297" s="29">
        <v>1.05616123550026E-3</v>
      </c>
      <c r="Q297" s="13">
        <f t="shared" si="300"/>
        <v>1875.5971073955393</v>
      </c>
      <c r="R297" s="14">
        <f t="shared" si="262"/>
        <v>1073695.7065631205</v>
      </c>
      <c r="S297">
        <f t="shared" si="305"/>
        <v>1036.1928906159897</v>
      </c>
      <c r="T297" s="6">
        <f t="shared" si="306"/>
        <v>2030.9380656073397</v>
      </c>
      <c r="V297" s="13">
        <f t="shared" si="301"/>
        <v>2678.9727129609291</v>
      </c>
      <c r="W297">
        <f t="shared" si="301"/>
        <v>1097191.3767943631</v>
      </c>
      <c r="X297">
        <f t="shared" si="307"/>
        <v>1047.4690338116745</v>
      </c>
      <c r="Y297" s="6">
        <f t="shared" si="308"/>
        <v>2053.0393062708822</v>
      </c>
      <c r="Z297" s="14">
        <f t="shared" si="302"/>
        <v>0.39099652965631049</v>
      </c>
    </row>
    <row r="298" spans="1:26" x14ac:dyDescent="0.3">
      <c r="A298" t="str">
        <f>'rockfish release'!A297</f>
        <v>SE</v>
      </c>
      <c r="B298">
        <f>'rockfish release'!B297</f>
        <v>2006</v>
      </c>
      <c r="C298" t="str">
        <f>'rockfish release'!C297</f>
        <v>SSEI</v>
      </c>
      <c r="D298">
        <f>'rockfish release'!D297</f>
        <v>6626</v>
      </c>
      <c r="E298">
        <f>'YE release'!E298</f>
        <v>3077</v>
      </c>
      <c r="F298">
        <f>IF([3]species_comp_Region1_forR!$H230&gt;49,[3]species_comp_Region1_forR!$AV230,[3]species_comp_Region1_forR!$AX230)</f>
        <v>0.19329073499999999</v>
      </c>
      <c r="G298">
        <f>IF([3]species_comp_Region1_forR!$H230&gt;49,[3]species_comp_Region1_forR!$AW230,[3]species_comp_Region1_forR!$AY230)</f>
        <v>2.4948700000000001E-4</v>
      </c>
      <c r="H298" s="13">
        <f t="shared" si="298"/>
        <v>594.75559159499994</v>
      </c>
      <c r="I298">
        <f t="shared" si="299"/>
        <v>2362.1252024230002</v>
      </c>
      <c r="J298">
        <f t="shared" si="303"/>
        <v>48.601699583687406</v>
      </c>
      <c r="K298" s="6">
        <f t="shared" si="304"/>
        <v>95.259331184027317</v>
      </c>
      <c r="M298" s="2">
        <f>'rockfish release'!O297</f>
        <v>11724.962232382888</v>
      </c>
      <c r="N298">
        <f>'rockfish release'!P297</f>
        <v>28194469.131746352</v>
      </c>
      <c r="O298">
        <f>IF([3]species_comp_Region1_forR!$D252&gt;49,[3]species_comp_Region1_forR!$AR252,[3]species_comp_Region1_forR!$AT252)</f>
        <v>0.10892710899999999</v>
      </c>
      <c r="P298">
        <f>IF([3]species_comp_Region1_forR!$D252&gt;49,[3]species_comp_Region1_forR!$AS252,[3]species_comp_Region1_forR!$AU252)</f>
        <v>7.9599999999999997E-5</v>
      </c>
      <c r="Q298" s="13">
        <f t="shared" si="300"/>
        <v>1277.1662391076541</v>
      </c>
      <c r="R298" s="14">
        <f t="shared" si="262"/>
        <v>347717.88972467661</v>
      </c>
      <c r="S298">
        <f t="shared" si="305"/>
        <v>589.67608881883336</v>
      </c>
      <c r="T298" s="6">
        <f t="shared" si="306"/>
        <v>1155.7651340849134</v>
      </c>
      <c r="V298" s="13">
        <f t="shared" si="301"/>
        <v>1871.921830702654</v>
      </c>
      <c r="W298">
        <f t="shared" si="301"/>
        <v>350080.01492709963</v>
      </c>
      <c r="X298">
        <f t="shared" si="307"/>
        <v>591.67559940147919</v>
      </c>
      <c r="Y298" s="6">
        <f t="shared" si="308"/>
        <v>1159.6841748268992</v>
      </c>
      <c r="Z298" s="14">
        <f t="shared" si="302"/>
        <v>0.31607922387409992</v>
      </c>
    </row>
    <row r="299" spans="1:26" x14ac:dyDescent="0.3">
      <c r="A299" t="str">
        <f>'rockfish release'!A298</f>
        <v>SE</v>
      </c>
      <c r="B299">
        <f>'rockfish release'!B298</f>
        <v>2007</v>
      </c>
      <c r="C299" t="str">
        <f>'rockfish release'!C298</f>
        <v>SSEI</v>
      </c>
      <c r="D299">
        <f>'rockfish release'!D298</f>
        <v>3895</v>
      </c>
      <c r="E299">
        <f>'YE release'!E299</f>
        <v>1932</v>
      </c>
      <c r="F299">
        <f>IF([3]species_comp_Region1_forR!$H231&gt;49,[3]species_comp_Region1_forR!$AV231,[3]species_comp_Region1_forR!$AX231)</f>
        <v>0.211936663</v>
      </c>
      <c r="G299">
        <f>IF([3]species_comp_Region1_forR!$H231&gt;49,[3]species_comp_Region1_forR!$AW231,[3]species_comp_Region1_forR!$AY231)</f>
        <v>2.0368200000000001E-4</v>
      </c>
      <c r="H299" s="13">
        <f t="shared" si="298"/>
        <v>409.46163291599999</v>
      </c>
      <c r="I299">
        <f t="shared" si="299"/>
        <v>760.26832156800003</v>
      </c>
      <c r="J299">
        <f t="shared" si="303"/>
        <v>27.572963597843451</v>
      </c>
      <c r="K299" s="6">
        <f t="shared" si="304"/>
        <v>54.043008651773164</v>
      </c>
      <c r="M299" s="2">
        <f>'rockfish release'!O298</f>
        <v>6892.3525347315644</v>
      </c>
      <c r="N299">
        <f>'rockfish release'!P298</f>
        <v>9742624.9121934529</v>
      </c>
      <c r="O299">
        <f>IF([3]species_comp_Region1_forR!$D253&gt;49,[3]species_comp_Region1_forR!$AR253,[3]species_comp_Region1_forR!$AT253)</f>
        <v>0.12130735400000001</v>
      </c>
      <c r="P299">
        <f>IF([3]species_comp_Region1_forR!$D253&gt;49,[3]species_comp_Region1_forR!$AS253,[3]species_comp_Region1_forR!$AU253)</f>
        <v>6.7000000000000002E-5</v>
      </c>
      <c r="Q299" s="13">
        <f t="shared" si="300"/>
        <v>836.09304882347919</v>
      </c>
      <c r="R299" s="14">
        <f t="shared" si="262"/>
        <v>147202.90383847541</v>
      </c>
      <c r="S299">
        <f t="shared" si="305"/>
        <v>383.67030617246809</v>
      </c>
      <c r="T299" s="6">
        <f t="shared" si="306"/>
        <v>751.99380009803747</v>
      </c>
      <c r="V299" s="13">
        <f t="shared" si="301"/>
        <v>1245.5546817394793</v>
      </c>
      <c r="W299">
        <f t="shared" si="301"/>
        <v>147963.17216004341</v>
      </c>
      <c r="X299">
        <f t="shared" si="307"/>
        <v>384.65981354963947</v>
      </c>
      <c r="Y299" s="6">
        <f t="shared" si="308"/>
        <v>753.9332345572933</v>
      </c>
      <c r="Z299" s="14">
        <f t="shared" si="302"/>
        <v>0.3088261151348593</v>
      </c>
    </row>
    <row r="300" spans="1:26" x14ac:dyDescent="0.3">
      <c r="A300" t="str">
        <f>'rockfish release'!A299</f>
        <v>SE</v>
      </c>
      <c r="B300">
        <f>'rockfish release'!B299</f>
        <v>2008</v>
      </c>
      <c r="C300" t="str">
        <f>'rockfish release'!C299</f>
        <v>SSEI</v>
      </c>
      <c r="D300">
        <f>'rockfish release'!D299</f>
        <v>3127</v>
      </c>
      <c r="E300">
        <f>'YE release'!E300</f>
        <v>1315</v>
      </c>
      <c r="F300">
        <f>IF([3]species_comp_Region1_forR!$H232&gt;49,[3]species_comp_Region1_forR!$AV232,[3]species_comp_Region1_forR!$AX232)</f>
        <v>0.121527778</v>
      </c>
      <c r="G300">
        <f>IF([3]species_comp_Region1_forR!$H232&gt;49,[3]species_comp_Region1_forR!$AW232,[3]species_comp_Region1_forR!$AY232)</f>
        <v>1.8566700000000001E-4</v>
      </c>
      <c r="H300" s="13">
        <f t="shared" si="298"/>
        <v>159.80902807000001</v>
      </c>
      <c r="I300">
        <f t="shared" si="299"/>
        <v>321.06001807500002</v>
      </c>
      <c r="J300">
        <f t="shared" si="303"/>
        <v>17.918147730024998</v>
      </c>
      <c r="K300" s="6">
        <f t="shared" si="304"/>
        <v>35.119569550848993</v>
      </c>
      <c r="M300" s="2">
        <f>'rockfish release'!O299</f>
        <v>5533.3469515033648</v>
      </c>
      <c r="N300">
        <f>'rockfish release'!P299</f>
        <v>6279380.8058480714</v>
      </c>
      <c r="O300">
        <f>IF([3]species_comp_Region1_forR!$D254&gt;49,[3]species_comp_Region1_forR!$AR254,[3]species_comp_Region1_forR!$AT254)</f>
        <v>9.1438070999999996E-2</v>
      </c>
      <c r="P300">
        <f>IF([3]species_comp_Region1_forR!$D254&gt;49,[3]species_comp_Region1_forR!$AS254,[3]species_comp_Region1_forR!$AU254)</f>
        <v>6.9099999999999999E-5</v>
      </c>
      <c r="Q300" s="13">
        <f t="shared" si="300"/>
        <v>505.95857141919822</v>
      </c>
      <c r="R300" s="14">
        <f t="shared" si="262"/>
        <v>55051.009839867744</v>
      </c>
      <c r="S300">
        <f t="shared" si="305"/>
        <v>234.62951613100117</v>
      </c>
      <c r="T300" s="6">
        <f t="shared" si="306"/>
        <v>459.87385161676229</v>
      </c>
      <c r="V300" s="13">
        <f t="shared" si="301"/>
        <v>665.76759948919823</v>
      </c>
      <c r="W300">
        <f t="shared" si="301"/>
        <v>55372.069857942741</v>
      </c>
      <c r="X300">
        <f t="shared" si="307"/>
        <v>235.3127065373707</v>
      </c>
      <c r="Y300" s="6">
        <f t="shared" si="308"/>
        <v>461.21290481324655</v>
      </c>
      <c r="Z300" s="14">
        <f t="shared" si="302"/>
        <v>0.35344571697077387</v>
      </c>
    </row>
    <row r="301" spans="1:26" x14ac:dyDescent="0.3">
      <c r="A301" t="str">
        <f>'rockfish release'!A300</f>
        <v>SE</v>
      </c>
      <c r="B301">
        <f>'rockfish release'!B300</f>
        <v>2009</v>
      </c>
      <c r="C301" t="str">
        <f>'rockfish release'!C300</f>
        <v>SSEI</v>
      </c>
      <c r="D301">
        <f>'rockfish release'!D300</f>
        <v>1615</v>
      </c>
      <c r="E301">
        <f>'YE release'!E301</f>
        <v>726</v>
      </c>
      <c r="F301">
        <f>IF([3]species_comp_Region1_forR!$H233&gt;49,[3]species_comp_Region1_forR!$AV233,[3]species_comp_Region1_forR!$AX233)</f>
        <v>0.113543092</v>
      </c>
      <c r="G301">
        <f>IF([3]species_comp_Region1_forR!$H233&gt;49,[3]species_comp_Region1_forR!$AW233,[3]species_comp_Region1_forR!$AY233)</f>
        <v>1.37878E-4</v>
      </c>
      <c r="H301" s="13">
        <f t="shared" si="298"/>
        <v>82.432284792000004</v>
      </c>
      <c r="I301">
        <f t="shared" si="299"/>
        <v>72.672184728000005</v>
      </c>
      <c r="J301">
        <f t="shared" si="303"/>
        <v>8.5247982221281937</v>
      </c>
      <c r="K301" s="6">
        <f t="shared" si="304"/>
        <v>16.70860451537126</v>
      </c>
      <c r="M301" s="2">
        <f>'rockfish release'!O300</f>
        <v>2857.804709522844</v>
      </c>
      <c r="N301">
        <f>'rockfish release'!P300</f>
        <v>1674966.4483188028</v>
      </c>
      <c r="O301">
        <f>IF([3]species_comp_Region1_forR!$D255&gt;49,[3]species_comp_Region1_forR!$AR255,[3]species_comp_Region1_forR!$AT255)</f>
        <v>7.6849183000000001E-2</v>
      </c>
      <c r="P301">
        <f>IF([3]species_comp_Region1_forR!$D255&gt;49,[3]species_comp_Region1_forR!$AS255,[3]species_comp_Region1_forR!$AU255)</f>
        <v>6.8200000000000004E-5</v>
      </c>
      <c r="Q301" s="13">
        <f t="shared" si="300"/>
        <v>219.61995710038289</v>
      </c>
      <c r="R301" s="14">
        <f t="shared" si="262"/>
        <v>10563.237073450129</v>
      </c>
      <c r="S301">
        <f t="shared" si="305"/>
        <v>102.77760978661709</v>
      </c>
      <c r="T301" s="6">
        <f t="shared" si="306"/>
        <v>201.44411518176949</v>
      </c>
      <c r="V301" s="13">
        <f t="shared" si="301"/>
        <v>302.05224189238288</v>
      </c>
      <c r="W301">
        <f t="shared" si="301"/>
        <v>10635.90925817813</v>
      </c>
      <c r="X301">
        <f t="shared" si="307"/>
        <v>103.13054473907393</v>
      </c>
      <c r="Y301" s="6">
        <f t="shared" si="308"/>
        <v>202.13586768858488</v>
      </c>
      <c r="Z301" s="14">
        <f t="shared" si="302"/>
        <v>0.3414328067653209</v>
      </c>
    </row>
    <row r="302" spans="1:26" x14ac:dyDescent="0.3">
      <c r="A302" t="str">
        <f>'rockfish release'!A301</f>
        <v>SE</v>
      </c>
      <c r="B302">
        <f>'rockfish release'!B301</f>
        <v>2010</v>
      </c>
      <c r="C302" t="str">
        <f>'rockfish release'!C301</f>
        <v>SSEI</v>
      </c>
      <c r="D302">
        <f>'rockfish release'!D301</f>
        <v>3026</v>
      </c>
      <c r="E302">
        <f>'YE release'!E302</f>
        <v>1842</v>
      </c>
      <c r="F302">
        <f>IF([3]species_comp_Region1_forR!$H234&gt;49,[3]species_comp_Region1_forR!$AV234,[3]species_comp_Region1_forR!$AX234)</f>
        <v>0.17421124800000001</v>
      </c>
      <c r="G302">
        <f>IF([3]species_comp_Region1_forR!$H234&gt;49,[3]species_comp_Region1_forR!$AW234,[3]species_comp_Region1_forR!$AY234)</f>
        <v>1.97612E-4</v>
      </c>
      <c r="H302" s="13">
        <f t="shared" si="298"/>
        <v>320.89711881600005</v>
      </c>
      <c r="I302">
        <f t="shared" si="299"/>
        <v>670.49040196800001</v>
      </c>
      <c r="J302">
        <f t="shared" si="303"/>
        <v>25.893829418763072</v>
      </c>
      <c r="K302" s="6">
        <f t="shared" si="304"/>
        <v>50.75190566077562</v>
      </c>
      <c r="M302" s="2">
        <f>'rockfish release'!O301</f>
        <v>5354.623561000697</v>
      </c>
      <c r="N302">
        <f>'rockfish release'!P301</f>
        <v>5880292.1826629303</v>
      </c>
      <c r="O302">
        <f>IF([3]species_comp_Region1_forR!$D256&gt;49,[3]species_comp_Region1_forR!$AR256,[3]species_comp_Region1_forR!$AT256)</f>
        <v>5.5505818999999998E-2</v>
      </c>
      <c r="P302">
        <f>IF([3]species_comp_Region1_forR!$D256&gt;49,[3]species_comp_Region1_forR!$AS256,[3]species_comp_Region1_forR!$AU256)</f>
        <v>4.6999999999999997E-5</v>
      </c>
      <c r="Q302" s="13">
        <f t="shared" si="300"/>
        <v>297.21276619004016</v>
      </c>
      <c r="R302" s="14">
        <f t="shared" si="262"/>
        <v>19740.525754548347</v>
      </c>
      <c r="S302">
        <f t="shared" si="305"/>
        <v>140.5009813294852</v>
      </c>
      <c r="T302" s="6">
        <f t="shared" si="306"/>
        <v>275.38192340579099</v>
      </c>
      <c r="V302" s="13">
        <f t="shared" si="301"/>
        <v>618.10988500604026</v>
      </c>
      <c r="W302">
        <f t="shared" si="301"/>
        <v>20411.016156516347</v>
      </c>
      <c r="X302">
        <f t="shared" si="307"/>
        <v>142.86712762744392</v>
      </c>
      <c r="Y302" s="6">
        <f t="shared" si="308"/>
        <v>280.01957014979007</v>
      </c>
      <c r="Z302" s="14">
        <f t="shared" si="302"/>
        <v>0.23113548430963501</v>
      </c>
    </row>
    <row r="303" spans="1:26" x14ac:dyDescent="0.3">
      <c r="A303" t="str">
        <f>'rockfish release'!A302</f>
        <v>SE</v>
      </c>
      <c r="B303">
        <f>'rockfish release'!B302</f>
        <v>2011</v>
      </c>
      <c r="C303" t="str">
        <f>'rockfish release'!C302</f>
        <v>SSEI</v>
      </c>
      <c r="D303">
        <f>'rockfish release'!D302</f>
        <v>1401</v>
      </c>
      <c r="E303">
        <f>'YE release'!E303</f>
        <v>557</v>
      </c>
      <c r="F303">
        <f>IF([3]species_comp_Region1_forR!$H235&gt;49,[3]species_comp_Region1_forR!$AV235,[3]species_comp_Region1_forR!$AX235)</f>
        <v>0.16267942599999999</v>
      </c>
      <c r="G303">
        <f>IF([3]species_comp_Region1_forR!$H235&gt;49,[3]species_comp_Region1_forR!$AW235,[3]species_comp_Region1_forR!$AY235)</f>
        <v>1.63132E-4</v>
      </c>
      <c r="H303" s="13">
        <f t="shared" si="298"/>
        <v>90.612440281999994</v>
      </c>
      <c r="I303">
        <f t="shared" si="299"/>
        <v>50.611539868000001</v>
      </c>
      <c r="J303">
        <f t="shared" si="303"/>
        <v>7.1141787908373519</v>
      </c>
      <c r="K303" s="6">
        <f t="shared" si="304"/>
        <v>13.94379043004121</v>
      </c>
      <c r="M303" s="2">
        <f>'rockfish release'!O302</f>
        <v>3027.6754850088182</v>
      </c>
      <c r="N303">
        <f>'rockfish release'!P302</f>
        <v>2492666.7772778664</v>
      </c>
      <c r="O303">
        <f>IF([3]species_comp_Region1_forR!$D257&gt;49,[3]species_comp_Region1_forR!$AR257,[3]species_comp_Region1_forR!$AT257)</f>
        <v>0.11457521399999999</v>
      </c>
      <c r="P303">
        <f>IF([3]species_comp_Region1_forR!$D257&gt;49,[3]species_comp_Region1_forR!$AS257,[3]species_comp_Region1_forR!$AU257)</f>
        <v>7.9099999999999998E-5</v>
      </c>
      <c r="Q303" s="13">
        <f t="shared" si="300"/>
        <v>346.89656661743913</v>
      </c>
      <c r="R303" s="14">
        <f t="shared" si="262"/>
        <v>33644.697738240633</v>
      </c>
      <c r="S303">
        <f t="shared" si="305"/>
        <v>183.42491035363935</v>
      </c>
      <c r="T303" s="6">
        <f t="shared" si="306"/>
        <v>359.51282429313312</v>
      </c>
      <c r="V303" s="13">
        <f t="shared" si="301"/>
        <v>437.5090068994391</v>
      </c>
      <c r="W303">
        <f t="shared" si="301"/>
        <v>33695.309278108631</v>
      </c>
      <c r="X303">
        <f t="shared" si="307"/>
        <v>183.56282106709037</v>
      </c>
      <c r="Y303" s="6">
        <f t="shared" si="308"/>
        <v>359.78312929149712</v>
      </c>
      <c r="Z303" s="14">
        <f t="shared" si="302"/>
        <v>0.4195635248014038</v>
      </c>
    </row>
    <row r="304" spans="1:26" x14ac:dyDescent="0.3">
      <c r="A304" t="str">
        <f>'rockfish release'!A303</f>
        <v>SE</v>
      </c>
      <c r="B304">
        <f>'rockfish release'!B303</f>
        <v>2012</v>
      </c>
      <c r="C304" t="str">
        <f>'rockfish release'!C303</f>
        <v>SSEI</v>
      </c>
      <c r="D304">
        <f>'rockfish release'!D303</f>
        <v>1982</v>
      </c>
      <c r="E304">
        <f>'YE release'!E304</f>
        <v>1213</v>
      </c>
      <c r="F304">
        <f>IF([3]species_comp_Region1_forR!$H236&gt;49,[3]species_comp_Region1_forR!$AV236,[3]species_comp_Region1_forR!$AX236)</f>
        <v>0.143570537</v>
      </c>
      <c r="G304">
        <f>IF([3]species_comp_Region1_forR!$H236&gt;49,[3]species_comp_Region1_forR!$AW236,[3]species_comp_Region1_forR!$AY236)</f>
        <v>1.5369799999999999E-4</v>
      </c>
      <c r="H304" s="13">
        <f t="shared" si="298"/>
        <v>174.15106138100001</v>
      </c>
      <c r="I304">
        <f t="shared" si="299"/>
        <v>226.14647256199999</v>
      </c>
      <c r="J304">
        <f t="shared" si="303"/>
        <v>15.038167194242787</v>
      </c>
      <c r="K304" s="6">
        <f t="shared" si="304"/>
        <v>29.474807700715861</v>
      </c>
      <c r="M304" s="2">
        <f>'rockfish release'!O303</f>
        <v>3308.3880839980466</v>
      </c>
      <c r="N304">
        <f>'rockfish release'!P303</f>
        <v>3537724.2288436573</v>
      </c>
      <c r="O304">
        <f>IF([3]species_comp_Region1_forR!$D258&gt;49,[3]species_comp_Region1_forR!$AR258,[3]species_comp_Region1_forR!$AT258)</f>
        <v>0.14481576700000001</v>
      </c>
      <c r="P304">
        <f>IF([3]species_comp_Region1_forR!$D258&gt;49,[3]species_comp_Region1_forR!$AS258,[3]species_comp_Region1_forR!$AU258)</f>
        <v>1.0621299999999999E-4</v>
      </c>
      <c r="Q304" s="13">
        <f t="shared" si="300"/>
        <v>479.10675791783757</v>
      </c>
      <c r="R304" s="14">
        <f t="shared" si="262"/>
        <v>75730.059421476239</v>
      </c>
      <c r="S304">
        <f t="shared" si="305"/>
        <v>275.19095083500883</v>
      </c>
      <c r="T304" s="6">
        <f t="shared" si="306"/>
        <v>539.37426363661734</v>
      </c>
      <c r="V304" s="13">
        <f t="shared" si="301"/>
        <v>653.2578192988376</v>
      </c>
      <c r="W304">
        <f t="shared" si="301"/>
        <v>75956.205894038241</v>
      </c>
      <c r="X304">
        <f t="shared" si="307"/>
        <v>275.60153463658042</v>
      </c>
      <c r="Y304" s="6">
        <f t="shared" si="308"/>
        <v>540.17900788769759</v>
      </c>
      <c r="Z304" s="14">
        <f t="shared" si="302"/>
        <v>0.42188784656629497</v>
      </c>
    </row>
    <row r="305" spans="1:26" x14ac:dyDescent="0.3">
      <c r="A305" t="str">
        <f>'rockfish release'!A304</f>
        <v>SE</v>
      </c>
      <c r="B305">
        <f>'rockfish release'!B304</f>
        <v>2013</v>
      </c>
      <c r="C305" t="str">
        <f>'rockfish release'!C304</f>
        <v>SSEI</v>
      </c>
      <c r="D305">
        <f>'rockfish release'!D304</f>
        <v>2044</v>
      </c>
      <c r="E305">
        <f>'YE release'!E305</f>
        <v>1461</v>
      </c>
      <c r="F305">
        <f>IF([3]species_comp_Region1_forR!$H237&gt;49,[3]species_comp_Region1_forR!$AV237,[3]species_comp_Region1_forR!$AX237)</f>
        <v>0.171851852</v>
      </c>
      <c r="G305">
        <f>IF([3]species_comp_Region1_forR!$H237&gt;49,[3]species_comp_Region1_forR!$AW237,[3]species_comp_Region1_forR!$AY237)</f>
        <v>2.1115500000000001E-4</v>
      </c>
      <c r="H305" s="13">
        <f t="shared" si="298"/>
        <v>251.075555772</v>
      </c>
      <c r="I305">
        <f t="shared" si="299"/>
        <v>450.71478175499999</v>
      </c>
      <c r="J305">
        <f t="shared" si="303"/>
        <v>21.230044318253317</v>
      </c>
      <c r="K305" s="6">
        <f t="shared" si="304"/>
        <v>41.6108868637765</v>
      </c>
      <c r="M305" s="2">
        <f>'rockfish release'!O304</f>
        <v>7891.8351156912322</v>
      </c>
      <c r="N305">
        <f>'rockfish release'!P304</f>
        <v>27499452.414966449</v>
      </c>
      <c r="O305">
        <f>IF([3]species_comp_Region1_forR!$D259&gt;49,[3]species_comp_Region1_forR!$AR259,[3]species_comp_Region1_forR!$AT259)</f>
        <v>0.12985359599999999</v>
      </c>
      <c r="P305">
        <f>IF([3]species_comp_Region1_forR!$D259&gt;49,[3]species_comp_Region1_forR!$AS259,[3]species_comp_Region1_forR!$AU259)</f>
        <v>7.2000000000000002E-5</v>
      </c>
      <c r="Q305" s="13">
        <f t="shared" si="300"/>
        <v>1024.7831688115825</v>
      </c>
      <c r="R305" s="14">
        <f t="shared" si="262"/>
        <v>470158.7644850426</v>
      </c>
      <c r="S305">
        <f t="shared" si="305"/>
        <v>685.68124116461183</v>
      </c>
      <c r="T305" s="6">
        <f t="shared" si="306"/>
        <v>1343.9352326826393</v>
      </c>
      <c r="V305" s="13">
        <f t="shared" si="301"/>
        <v>1275.8587245835824</v>
      </c>
      <c r="W305">
        <f t="shared" si="301"/>
        <v>470609.4792667976</v>
      </c>
      <c r="X305">
        <f t="shared" si="307"/>
        <v>686.00982446813225</v>
      </c>
      <c r="Y305" s="6">
        <f t="shared" si="308"/>
        <v>1344.5792559575391</v>
      </c>
      <c r="Z305" s="14">
        <f t="shared" si="302"/>
        <v>0.53768478535273068</v>
      </c>
    </row>
    <row r="306" spans="1:26" x14ac:dyDescent="0.3">
      <c r="A306" t="str">
        <f>'rockfish release'!A305</f>
        <v>SE</v>
      </c>
      <c r="B306">
        <f>'rockfish release'!B305</f>
        <v>2014</v>
      </c>
      <c r="C306" t="str">
        <f>'rockfish release'!C305</f>
        <v>SSEI</v>
      </c>
      <c r="D306">
        <f>'rockfish release'!D305</f>
        <v>2308</v>
      </c>
      <c r="E306">
        <f>'YE release'!E306</f>
        <v>1518</v>
      </c>
      <c r="F306">
        <f>IF([3]species_comp_Region1_forR!$H238&gt;49,[3]species_comp_Region1_forR!$AV238,[3]species_comp_Region1_forR!$AX238)</f>
        <v>0.21995783599999999</v>
      </c>
      <c r="G306">
        <f>IF([3]species_comp_Region1_forR!$H238&gt;49,[3]species_comp_Region1_forR!$AW238,[3]species_comp_Region1_forR!$AY238)</f>
        <v>1.20658E-4</v>
      </c>
      <c r="H306" s="13">
        <f t="shared" si="298"/>
        <v>333.89599504799997</v>
      </c>
      <c r="I306">
        <f t="shared" si="299"/>
        <v>278.03512519200001</v>
      </c>
      <c r="J306">
        <f t="shared" si="303"/>
        <v>16.674385301773498</v>
      </c>
      <c r="K306" s="6">
        <f t="shared" si="304"/>
        <v>32.681795191476056</v>
      </c>
      <c r="M306" s="2">
        <f>'rockfish release'!O305</f>
        <v>4717.2998562529947</v>
      </c>
      <c r="N306">
        <f>'rockfish release'!P305</f>
        <v>4505262.4204985779</v>
      </c>
      <c r="O306">
        <f>IF([3]species_comp_Region1_forR!$D260&gt;49,[3]species_comp_Region1_forR!$AR260,[3]species_comp_Region1_forR!$AT260)</f>
        <v>0.16422435599999999</v>
      </c>
      <c r="P306">
        <f>IF([3]species_comp_Region1_forR!$D260&gt;49,[3]species_comp_Region1_forR!$AS260,[3]species_comp_Region1_forR!$AU260)</f>
        <v>6.9400000000000006E-5</v>
      </c>
      <c r="Q306" s="13">
        <f t="shared" si="300"/>
        <v>774.6955309520406</v>
      </c>
      <c r="R306" s="14">
        <f t="shared" si="262"/>
        <v>123362.31926451305</v>
      </c>
      <c r="S306">
        <f t="shared" si="305"/>
        <v>351.22972434649239</v>
      </c>
      <c r="T306" s="6">
        <f t="shared" si="306"/>
        <v>688.41025971912507</v>
      </c>
      <c r="V306" s="13">
        <f t="shared" si="301"/>
        <v>1108.5915260000406</v>
      </c>
      <c r="W306">
        <f t="shared" si="301"/>
        <v>123640.35438970504</v>
      </c>
      <c r="X306">
        <f t="shared" si="307"/>
        <v>351.6253039667439</v>
      </c>
      <c r="Y306" s="6">
        <f t="shared" si="308"/>
        <v>689.18559577481801</v>
      </c>
      <c r="Z306" s="14">
        <f t="shared" si="302"/>
        <v>0.31718202396464196</v>
      </c>
    </row>
    <row r="307" spans="1:26" x14ac:dyDescent="0.3">
      <c r="A307" t="str">
        <f>'rockfish release'!A306</f>
        <v>SE</v>
      </c>
      <c r="B307">
        <f>'rockfish release'!B306</f>
        <v>2015</v>
      </c>
      <c r="C307" t="str">
        <f>'rockfish release'!C306</f>
        <v>SSEI</v>
      </c>
      <c r="D307">
        <f>'rockfish release'!D306</f>
        <v>3002</v>
      </c>
      <c r="E307">
        <f>'YE release'!E307</f>
        <v>1949</v>
      </c>
      <c r="F307">
        <f>IF([3]species_comp_Region1_forR!$H239&gt;49,[3]species_comp_Region1_forR!$AV239,[3]species_comp_Region1_forR!$AX239)</f>
        <v>0.20289330899999999</v>
      </c>
      <c r="G307">
        <f>IF([3]species_comp_Region1_forR!$H239&gt;49,[3]species_comp_Region1_forR!$AW239,[3]species_comp_Region1_forR!$AY239)</f>
        <v>5.8499999999999999E-5</v>
      </c>
      <c r="H307" s="13">
        <f t="shared" si="298"/>
        <v>395.439059241</v>
      </c>
      <c r="I307">
        <f t="shared" si="299"/>
        <v>222.21815849999999</v>
      </c>
      <c r="J307">
        <f t="shared" si="303"/>
        <v>14.906983547988506</v>
      </c>
      <c r="K307" s="6">
        <f t="shared" si="304"/>
        <v>29.217687754057472</v>
      </c>
      <c r="M307" s="2">
        <f>'rockfish release'!O306</f>
        <v>3368.3608787428657</v>
      </c>
      <c r="N307">
        <f>'rockfish release'!P306</f>
        <v>2306053.7852344951</v>
      </c>
      <c r="O307">
        <f>IF([3]species_comp_Region1_forR!$D261&gt;49,[3]species_comp_Region1_forR!$AR261,[3]species_comp_Region1_forR!$AT261)</f>
        <v>0.11386639699999999</v>
      </c>
      <c r="P307">
        <f>IF([3]species_comp_Region1_forR!$D261&gt;49,[3]species_comp_Region1_forR!$AS261,[3]species_comp_Region1_forR!$AU261)</f>
        <v>5.1100000000000002E-5</v>
      </c>
      <c r="Q307" s="13">
        <f t="shared" si="300"/>
        <v>383.54311705820396</v>
      </c>
      <c r="R307" s="14">
        <f t="shared" si="262"/>
        <v>30596.882874343901</v>
      </c>
      <c r="S307">
        <f t="shared" si="305"/>
        <v>174.9196469077842</v>
      </c>
      <c r="T307" s="6">
        <f t="shared" si="306"/>
        <v>342.84250793925702</v>
      </c>
      <c r="V307" s="13">
        <f t="shared" si="301"/>
        <v>778.98217629920396</v>
      </c>
      <c r="W307">
        <f t="shared" si="301"/>
        <v>30819.101032843901</v>
      </c>
      <c r="X307">
        <f t="shared" si="307"/>
        <v>175.55369843111794</v>
      </c>
      <c r="Y307" s="6">
        <f t="shared" si="308"/>
        <v>344.08524892499116</v>
      </c>
      <c r="Z307" s="14">
        <f t="shared" si="302"/>
        <v>0.2253629207090978</v>
      </c>
    </row>
    <row r="308" spans="1:26" x14ac:dyDescent="0.3">
      <c r="A308" t="str">
        <f>'rockfish release'!A307</f>
        <v>SE</v>
      </c>
      <c r="B308">
        <f>'rockfish release'!B307</f>
        <v>2016</v>
      </c>
      <c r="C308" t="str">
        <f>'rockfish release'!C307</f>
        <v>SSEI</v>
      </c>
      <c r="D308">
        <f>'rockfish release'!D307</f>
        <v>2634</v>
      </c>
      <c r="E308">
        <f>'YE release'!E308</f>
        <v>1765</v>
      </c>
      <c r="F308">
        <f>IF([3]species_comp_Region1_forR!$H240&gt;49,[3]species_comp_Region1_forR!$AV240,[3]species_comp_Region1_forR!$AX240)</f>
        <v>0.19990701999999999</v>
      </c>
      <c r="G308">
        <f>IF([3]species_comp_Region1_forR!$H240&gt;49,[3]species_comp_Region1_forR!$AW240,[3]species_comp_Region1_forR!$AY240)</f>
        <v>7.4400000000000006E-5</v>
      </c>
      <c r="H308" s="13">
        <f t="shared" si="298"/>
        <v>352.83589029999996</v>
      </c>
      <c r="I308">
        <f t="shared" si="299"/>
        <v>231.77274000000003</v>
      </c>
      <c r="J308">
        <f t="shared" si="303"/>
        <v>15.224084208910565</v>
      </c>
      <c r="K308" s="6">
        <f t="shared" si="304"/>
        <v>29.839205049464706</v>
      </c>
      <c r="M308" s="2">
        <f>'rockfish release'!O307</f>
        <v>4684.4347539543051</v>
      </c>
      <c r="N308">
        <f>'rockfish release'!P307</f>
        <v>6607012.8698088462</v>
      </c>
      <c r="O308">
        <f>IF([3]species_comp_Region1_forR!$D262&gt;49,[3]species_comp_Region1_forR!$AR262,[3]species_comp_Region1_forR!$AT262)</f>
        <v>0.14972458699999999</v>
      </c>
      <c r="P308">
        <f>IF([3]species_comp_Region1_forR!$D262&gt;49,[3]species_comp_Region1_forR!$AS262,[3]species_comp_Region1_forR!$AU262)</f>
        <v>6.3800000000000006E-5</v>
      </c>
      <c r="Q308" s="13">
        <f t="shared" si="300"/>
        <v>701.37505886425492</v>
      </c>
      <c r="R308" s="14">
        <f t="shared" si="262"/>
        <v>149933.94364630396</v>
      </c>
      <c r="S308">
        <f t="shared" si="305"/>
        <v>387.21304684411649</v>
      </c>
      <c r="T308" s="6">
        <f t="shared" si="306"/>
        <v>758.93757181446836</v>
      </c>
      <c r="V308" s="13">
        <f t="shared" si="301"/>
        <v>1054.210949164255</v>
      </c>
      <c r="W308">
        <f t="shared" si="301"/>
        <v>150165.71638630395</v>
      </c>
      <c r="X308">
        <f t="shared" si="307"/>
        <v>387.51221449949668</v>
      </c>
      <c r="Y308" s="6">
        <f t="shared" si="308"/>
        <v>759.52394041901346</v>
      </c>
      <c r="Z308" s="14">
        <f t="shared" si="302"/>
        <v>0.36758507849563132</v>
      </c>
    </row>
    <row r="309" spans="1:26" x14ac:dyDescent="0.3">
      <c r="A309" t="str">
        <f>'rockfish release'!A308</f>
        <v>SE</v>
      </c>
      <c r="B309">
        <f>'rockfish release'!B308</f>
        <v>2017</v>
      </c>
      <c r="C309" t="str">
        <f>'rockfish release'!C308</f>
        <v>SSEI</v>
      </c>
      <c r="D309">
        <f>'rockfish release'!D308</f>
        <v>5303</v>
      </c>
      <c r="E309">
        <f>'YE release'!E309</f>
        <v>4290</v>
      </c>
      <c r="F309">
        <f>IF([3]species_comp_Region1_forR!$H241&gt;49,[3]species_comp_Region1_forR!$AV241,[3]species_comp_Region1_forR!$AX241)</f>
        <v>0.17742946700000001</v>
      </c>
      <c r="G309">
        <f>IF([3]species_comp_Region1_forR!$H241&gt;49,[3]species_comp_Region1_forR!$AW241,[3]species_comp_Region1_forR!$AY241)</f>
        <v>9.1600000000000004E-5</v>
      </c>
      <c r="H309" s="13">
        <f t="shared" si="298"/>
        <v>761.17241343000001</v>
      </c>
      <c r="I309">
        <f t="shared" si="299"/>
        <v>1685.81556</v>
      </c>
      <c r="J309">
        <f t="shared" si="303"/>
        <v>41.058684343266528</v>
      </c>
      <c r="K309" s="6">
        <f t="shared" si="304"/>
        <v>80.475021312802397</v>
      </c>
      <c r="M309" s="2">
        <f>'rockfish release'!O308</f>
        <v>10269.301587301587</v>
      </c>
      <c r="N309">
        <f>'rockfish release'!P308</f>
        <v>20444681.136453528</v>
      </c>
      <c r="O309">
        <f>IF([3]species_comp_Region1_forR!$D263&gt;49,[3]species_comp_Region1_forR!$AR263,[3]species_comp_Region1_forR!$AT263)</f>
        <v>0.13790760899999999</v>
      </c>
      <c r="P309">
        <f>IF([3]species_comp_Region1_forR!$D263&gt;49,[3]species_comp_Region1_forR!$AS263,[3]species_comp_Region1_forR!$AU263)</f>
        <v>8.0799999999999999E-5</v>
      </c>
      <c r="Q309" s="13">
        <f t="shared" si="300"/>
        <v>1416.2148280046665</v>
      </c>
      <c r="R309" s="14">
        <f t="shared" si="262"/>
        <v>399000.32591594802</v>
      </c>
      <c r="S309">
        <f t="shared" si="305"/>
        <v>631.66472587595706</v>
      </c>
      <c r="T309" s="6">
        <f t="shared" si="306"/>
        <v>1238.0628627168758</v>
      </c>
      <c r="V309" s="13">
        <f t="shared" si="301"/>
        <v>2177.3872414346665</v>
      </c>
      <c r="W309">
        <f t="shared" si="301"/>
        <v>400686.14147594804</v>
      </c>
      <c r="X309">
        <f t="shared" si="307"/>
        <v>632.99774207808048</v>
      </c>
      <c r="Y309" s="6">
        <f t="shared" si="308"/>
        <v>1240.6755744730376</v>
      </c>
      <c r="Z309" s="14">
        <f t="shared" si="302"/>
        <v>0.29071436170490389</v>
      </c>
    </row>
    <row r="310" spans="1:26" x14ac:dyDescent="0.3">
      <c r="A310" t="str">
        <f>'rockfish release'!A309</f>
        <v>SE</v>
      </c>
      <c r="B310">
        <f>'rockfish release'!B309</f>
        <v>2018</v>
      </c>
      <c r="C310" t="str">
        <f>'rockfish release'!C309</f>
        <v>SSEI</v>
      </c>
      <c r="D310">
        <f>'rockfish release'!D309</f>
        <v>12062</v>
      </c>
      <c r="E310">
        <f>'YE release'!E310</f>
        <v>9955</v>
      </c>
      <c r="F310">
        <f>IF([3]species_comp_Region1_forR!$H242&gt;49,[3]species_comp_Region1_forR!$AV242,[3]species_comp_Region1_forR!$AX242)</f>
        <v>0.145038168</v>
      </c>
      <c r="G310">
        <f>IF([3]species_comp_Region1_forR!$H242&gt;49,[3]species_comp_Region1_forR!$AW242,[3]species_comp_Region1_forR!$AY242)</f>
        <v>2.3709800000000001E-4</v>
      </c>
      <c r="H310" s="13">
        <f t="shared" si="298"/>
        <v>1443.85496244</v>
      </c>
      <c r="I310">
        <f t="shared" si="299"/>
        <v>23496.891923450003</v>
      </c>
      <c r="J310">
        <f t="shared" si="303"/>
        <v>153.2869594044125</v>
      </c>
      <c r="K310" s="6">
        <f t="shared" si="304"/>
        <v>300.44244043264848</v>
      </c>
      <c r="M310" s="2">
        <f>'rockfish release'!O309</f>
        <v>12472.540871546567</v>
      </c>
      <c r="N310">
        <f>'rockfish release'!P309</f>
        <v>23037083.064362518</v>
      </c>
      <c r="O310">
        <f>IF([3]species_comp_Region1_forR!$D264&gt;49,[3]species_comp_Region1_forR!$AR264,[3]species_comp_Region1_forR!$AT264)</f>
        <v>9.4146046999999997E-2</v>
      </c>
      <c r="P310">
        <f>IF([3]species_comp_Region1_forR!$D264&gt;49,[3]species_comp_Region1_forR!$AS264,[3]species_comp_Region1_forR!$AU264)</f>
        <v>5.1499999999999998E-5</v>
      </c>
      <c r="Q310" s="13">
        <f t="shared" si="300"/>
        <v>1174.2404191020441</v>
      </c>
      <c r="R310" s="14">
        <f t="shared" si="262"/>
        <v>213386.65272412144</v>
      </c>
      <c r="S310">
        <f t="shared" si="305"/>
        <v>461.93793167926947</v>
      </c>
      <c r="T310" s="6">
        <f t="shared" si="306"/>
        <v>905.39834609136813</v>
      </c>
      <c r="V310" s="13">
        <f t="shared" si="301"/>
        <v>2618.0953815420444</v>
      </c>
      <c r="W310">
        <f t="shared" si="301"/>
        <v>236883.54464757143</v>
      </c>
      <c r="X310">
        <f t="shared" si="307"/>
        <v>486.70683645041544</v>
      </c>
      <c r="Y310" s="6">
        <f t="shared" si="308"/>
        <v>953.94539944281428</v>
      </c>
      <c r="Z310" s="14">
        <f t="shared" si="302"/>
        <v>0.18590110959355027</v>
      </c>
    </row>
    <row r="311" spans="1:26" x14ac:dyDescent="0.3">
      <c r="A311" t="str">
        <f>'rockfish release'!A310</f>
        <v>SE</v>
      </c>
      <c r="B311">
        <f>'rockfish release'!B310</f>
        <v>2019</v>
      </c>
      <c r="C311" t="str">
        <f>'rockfish release'!C310</f>
        <v>SSEI</v>
      </c>
      <c r="D311">
        <f>'rockfish release'!D310</f>
        <v>10177</v>
      </c>
      <c r="E311">
        <f>'YE release'!E311</f>
        <v>7980</v>
      </c>
      <c r="F311">
        <v>0.16850828729281769</v>
      </c>
      <c r="G311">
        <v>3.8812533076581417E-4</v>
      </c>
      <c r="H311" s="13">
        <f t="shared" ref="H311:H312" si="309">E311*F311</f>
        <v>1344.6961325966852</v>
      </c>
      <c r="I311">
        <f t="shared" ref="I311:I312" si="310">(E311^2)*G311</f>
        <v>24715.976313299354</v>
      </c>
      <c r="K311" s="6"/>
      <c r="M311" s="2">
        <f>'rockfish release'!O310</f>
        <v>31355.50994598867</v>
      </c>
      <c r="N311">
        <f>'rockfish release'!P310</f>
        <v>212502944.55987427</v>
      </c>
      <c r="O311">
        <v>7.5318655851680183E-2</v>
      </c>
      <c r="P311">
        <v>8.0795540524798546E-5</v>
      </c>
      <c r="Q311" s="13">
        <f t="shared" ref="Q311:Q312" si="311">M311*O311</f>
        <v>2361.6548626758558</v>
      </c>
      <c r="R311" s="14">
        <f t="shared" si="262"/>
        <v>1302112.8176220502</v>
      </c>
      <c r="S311">
        <f t="shared" ref="S311:S312" si="312">SQRT(R311)</f>
        <v>1141.1015807639783</v>
      </c>
      <c r="T311" s="6">
        <f t="shared" ref="T311:T312" si="313">(1.96*S311)</f>
        <v>2236.5590982973972</v>
      </c>
      <c r="V311" s="13">
        <f t="shared" ref="V311:V312" si="314">Q311+H311</f>
        <v>3706.3509952725408</v>
      </c>
      <c r="W311">
        <f t="shared" ref="W311:W312" si="315">R311+I311</f>
        <v>1326828.7939353494</v>
      </c>
      <c r="X311">
        <f t="shared" ref="X311:X312" si="316">SQRT(W311)</f>
        <v>1151.8805467301502</v>
      </c>
      <c r="Y311" s="6">
        <f t="shared" ref="Y311:Y312" si="317">(1.96*X311)</f>
        <v>2257.6858715910944</v>
      </c>
      <c r="Z311" s="14">
        <f t="shared" si="302"/>
        <v>0.31078560778495518</v>
      </c>
    </row>
    <row r="312" spans="1:26" x14ac:dyDescent="0.3">
      <c r="A312" t="str">
        <f>'rockfish release'!A311</f>
        <v>SE</v>
      </c>
      <c r="B312">
        <f>'rockfish release'!B311</f>
        <v>2020</v>
      </c>
      <c r="C312" t="str">
        <f>'rockfish release'!C311</f>
        <v>SSEI</v>
      </c>
      <c r="D312">
        <f>'rockfish release'!D311</f>
        <v>3720</v>
      </c>
      <c r="E312">
        <f>'YE release'!E312</f>
        <v>2149</v>
      </c>
      <c r="F312" s="50">
        <v>0.17188181548254</v>
      </c>
      <c r="G312" s="50">
        <v>1.0729871265530301E-3</v>
      </c>
      <c r="H312" s="13">
        <f t="shared" si="309"/>
        <v>369.37402147197844</v>
      </c>
      <c r="I312">
        <f t="shared" si="310"/>
        <v>4955.2702208343298</v>
      </c>
      <c r="J312">
        <f t="shared" ref="J312" si="318">SQRT(I312)</f>
        <v>70.393680262040064</v>
      </c>
      <c r="K312" s="6">
        <f t="shared" ref="K312" si="319">(1.96*J312)</f>
        <v>137.97161331359851</v>
      </c>
      <c r="M312" s="2">
        <f>'rockfish release'!O311</f>
        <v>13535.234323432345</v>
      </c>
      <c r="N312">
        <f>'rockfish release'!P311</f>
        <v>34670924.696169145</v>
      </c>
      <c r="O312" s="50">
        <v>0.11274712611528399</v>
      </c>
      <c r="P312" s="50">
        <v>9.9338684570544401E-4</v>
      </c>
      <c r="Q312" s="13">
        <f t="shared" si="311"/>
        <v>1526.0587712639472</v>
      </c>
      <c r="R312" s="14">
        <f t="shared" si="262"/>
        <v>657166.4904061876</v>
      </c>
      <c r="S312">
        <f t="shared" si="312"/>
        <v>810.65806010067377</v>
      </c>
      <c r="T312" s="6">
        <f t="shared" si="313"/>
        <v>1588.8897977973206</v>
      </c>
      <c r="V312" s="13">
        <f t="shared" si="314"/>
        <v>1895.4327927359257</v>
      </c>
      <c r="W312">
        <f t="shared" si="315"/>
        <v>662121.7606270219</v>
      </c>
      <c r="X312">
        <f t="shared" si="316"/>
        <v>813.70864603187169</v>
      </c>
      <c r="Y312" s="6">
        <f t="shared" si="317"/>
        <v>1594.8689462224686</v>
      </c>
      <c r="Z312" s="14">
        <f t="shared" ref="Z312:Z313" si="320">X312/V312</f>
        <v>0.42929965607345</v>
      </c>
    </row>
    <row r="313" spans="1:26" x14ac:dyDescent="0.3">
      <c r="A313" t="str">
        <f>'rockfish release'!A312</f>
        <v>SE</v>
      </c>
      <c r="B313">
        <f>'rockfish release'!B312</f>
        <v>2021</v>
      </c>
      <c r="C313" t="str">
        <f>'rockfish release'!C312</f>
        <v>SSEI</v>
      </c>
      <c r="D313">
        <f>'rockfish release'!D312</f>
        <v>7202</v>
      </c>
      <c r="E313">
        <f>'YE release'!E313</f>
        <v>4530</v>
      </c>
      <c r="F313" s="50">
        <v>0.17188181548254</v>
      </c>
      <c r="G313" s="50">
        <v>1.0729871265530301E-3</v>
      </c>
      <c r="H313" s="13">
        <f t="shared" ref="H313" si="321">E313*F313</f>
        <v>778.62462413590617</v>
      </c>
      <c r="I313">
        <f t="shared" ref="I313" si="322">(E313^2)*G313</f>
        <v>22018.661525282074</v>
      </c>
      <c r="J313">
        <f t="shared" ref="J313" si="323">SQRT(I313)</f>
        <v>148.38686439601747</v>
      </c>
      <c r="K313" s="6">
        <f t="shared" ref="K313" si="324">(1.96*J313)</f>
        <v>290.83825421619423</v>
      </c>
      <c r="M313" s="2">
        <f>'rockfish release'!O312</f>
        <v>12951.30909090909</v>
      </c>
      <c r="N313">
        <f>'rockfish release'!P312</f>
        <v>28811633.178035498</v>
      </c>
      <c r="O313" s="50">
        <v>0.11274712611528399</v>
      </c>
      <c r="P313" s="50">
        <v>9.9338684570544401E-4</v>
      </c>
      <c r="Q313" s="13">
        <f t="shared" ref="Q313" si="325">M313*O313</f>
        <v>1460.2228794307512</v>
      </c>
      <c r="R313" s="14">
        <f t="shared" si="262"/>
        <v>561499.25387409981</v>
      </c>
      <c r="S313">
        <f t="shared" ref="S313" si="326">SQRT(R313)</f>
        <v>749.33253891319828</v>
      </c>
      <c r="T313" s="6">
        <f t="shared" ref="T313" si="327">(1.96*S313)</f>
        <v>1468.6917762698686</v>
      </c>
      <c r="V313" s="13">
        <f t="shared" ref="V313" si="328">Q313+H313</f>
        <v>2238.8475035666575</v>
      </c>
      <c r="W313">
        <f t="shared" ref="W313" si="329">R313+I313</f>
        <v>583517.91539938189</v>
      </c>
      <c r="X313">
        <f t="shared" ref="X313" si="330">SQRT(W313)</f>
        <v>763.88344359554094</v>
      </c>
      <c r="Y313" s="6">
        <f t="shared" ref="Y313" si="331">(1.96*X313)</f>
        <v>1497.2115494472603</v>
      </c>
      <c r="Z313" s="14">
        <f t="shared" si="320"/>
        <v>0.34119494176294518</v>
      </c>
    </row>
    <row r="314" spans="1:26" s="57" customFormat="1" x14ac:dyDescent="0.3">
      <c r="A314" s="57" t="s">
        <v>148</v>
      </c>
      <c r="B314" s="57">
        <v>2022</v>
      </c>
      <c r="C314" s="57" t="s">
        <v>26</v>
      </c>
      <c r="D314" s="57">
        <v>9134</v>
      </c>
      <c r="E314">
        <f>'YE release'!E314</f>
        <v>7338</v>
      </c>
      <c r="F314" s="50">
        <v>0.17188181548254</v>
      </c>
      <c r="G314" s="50">
        <v>1.0729871265530301E-3</v>
      </c>
      <c r="H314" s="13">
        <f t="shared" ref="H314" si="332">E314*F314</f>
        <v>1261.2687620108786</v>
      </c>
      <c r="I314">
        <f t="shared" ref="I314" si="333">(E314^2)*G314</f>
        <v>57776.326625233334</v>
      </c>
      <c r="J314">
        <f t="shared" ref="J314" si="334">SQRT(I314)</f>
        <v>240.36706643222431</v>
      </c>
      <c r="K314" s="6">
        <f t="shared" ref="K314" si="335">(1.96*J314)</f>
        <v>471.11945020715962</v>
      </c>
      <c r="L314"/>
      <c r="M314" s="2">
        <f>'rockfish release'!O313</f>
        <v>19197.271686541735</v>
      </c>
      <c r="N314">
        <f>'rockfish release'!P313</f>
        <v>54616907.53258644</v>
      </c>
      <c r="O314" s="50">
        <v>0.11274712611528399</v>
      </c>
      <c r="P314" s="50">
        <v>9.9338684570544401E-4</v>
      </c>
      <c r="Q314" s="13">
        <f t="shared" ref="Q314" si="336">M314*O314</f>
        <v>2164.4372119118916</v>
      </c>
      <c r="R314" s="14">
        <f t="shared" si="262"/>
        <v>1114639.2332243265</v>
      </c>
      <c r="S314">
        <f t="shared" ref="S314" si="337">SQRT(R314)</f>
        <v>1055.7647622573536</v>
      </c>
      <c r="T314" s="6">
        <f t="shared" ref="T314" si="338">(1.96*S314)</f>
        <v>2069.298934024413</v>
      </c>
      <c r="U314"/>
      <c r="V314" s="13">
        <f t="shared" ref="V314" si="339">Q314+H314</f>
        <v>3425.7059739227702</v>
      </c>
      <c r="W314">
        <f t="shared" ref="W314" si="340">R314+I314</f>
        <v>1172415.5598495598</v>
      </c>
      <c r="X314">
        <f t="shared" ref="X314" si="341">SQRT(W314)</f>
        <v>1082.7813998446593</v>
      </c>
      <c r="Y314" s="6">
        <f t="shared" ref="Y314" si="342">(1.96*X314)</f>
        <v>2122.2515436955323</v>
      </c>
      <c r="Z314" s="14">
        <f t="shared" ref="Z314" si="343">X314/V314</f>
        <v>0.31607540404431383</v>
      </c>
    </row>
    <row r="315" spans="1:26" x14ac:dyDescent="0.3">
      <c r="A315" t="str">
        <f>'rockfish release'!A314</f>
        <v>SE</v>
      </c>
      <c r="B315">
        <f>'rockfish release'!B314</f>
        <v>1999</v>
      </c>
      <c r="C315" t="str">
        <f>'rockfish release'!C314</f>
        <v>SSEO</v>
      </c>
      <c r="D315">
        <f>'rockfish release'!D314</f>
        <v>4102</v>
      </c>
      <c r="E315">
        <f>'YE release'!E315</f>
        <v>1139</v>
      </c>
      <c r="F315" s="29">
        <v>5.5469731871033698E-2</v>
      </c>
      <c r="G315" s="29">
        <v>9.1827301643996099E-4</v>
      </c>
      <c r="H315" s="13">
        <f t="shared" ref="H315:H334" si="344">E315*F315</f>
        <v>63.180024601107384</v>
      </c>
      <c r="I315">
        <f t="shared" ref="I315:I334" si="345">(E315^2)*G315</f>
        <v>1191.2948679609067</v>
      </c>
      <c r="J315">
        <f t="shared" si="303"/>
        <v>34.51513969203814</v>
      </c>
      <c r="K315" s="6">
        <f t="shared" si="304"/>
        <v>67.649673796394751</v>
      </c>
      <c r="M315" s="2">
        <f>'rockfish release'!O314</f>
        <v>3939.3161274019458</v>
      </c>
      <c r="N315">
        <f>'rockfish release'!P314</f>
        <v>8165677.1442993488</v>
      </c>
      <c r="O315" s="29">
        <v>2.5710308613700977E-2</v>
      </c>
      <c r="P315" s="29">
        <v>1.8681067042874299E-4</v>
      </c>
      <c r="Q315" s="13">
        <f t="shared" ref="Q315:Q333" si="346">M315*O315</f>
        <v>101.28103336243342</v>
      </c>
      <c r="R315" s="14">
        <f t="shared" si="262"/>
        <v>9822.0787785270604</v>
      </c>
      <c r="S315">
        <f t="shared" si="305"/>
        <v>99.106401299447157</v>
      </c>
      <c r="T315" s="6">
        <f t="shared" si="306"/>
        <v>194.24854654691643</v>
      </c>
      <c r="V315" s="13">
        <f t="shared" ref="V315:W334" si="347">Q315+H315</f>
        <v>164.46105796354081</v>
      </c>
      <c r="W315">
        <f t="shared" si="347"/>
        <v>11013.373646487968</v>
      </c>
      <c r="X315">
        <f t="shared" si="307"/>
        <v>104.94462180830406</v>
      </c>
      <c r="Y315" s="6">
        <f t="shared" si="308"/>
        <v>205.69145874427596</v>
      </c>
      <c r="Z315" s="14">
        <f t="shared" si="302"/>
        <v>0.6381122869315915</v>
      </c>
    </row>
    <row r="316" spans="1:26" x14ac:dyDescent="0.3">
      <c r="A316" t="str">
        <f>'rockfish release'!A315</f>
        <v>SE</v>
      </c>
      <c r="B316">
        <f>'rockfish release'!B315</f>
        <v>2000</v>
      </c>
      <c r="C316" t="str">
        <f>'rockfish release'!C315</f>
        <v>SSEO</v>
      </c>
      <c r="D316">
        <f>'rockfish release'!D315</f>
        <v>4468</v>
      </c>
      <c r="E316">
        <f>'YE release'!E316</f>
        <v>1638</v>
      </c>
      <c r="F316" s="29">
        <v>5.5469731871033698E-2</v>
      </c>
      <c r="G316" s="29">
        <v>9.1827301643996099E-4</v>
      </c>
      <c r="H316" s="13">
        <f t="shared" si="344"/>
        <v>90.859420804753199</v>
      </c>
      <c r="I316">
        <f t="shared" si="345"/>
        <v>2463.7669071211385</v>
      </c>
      <c r="J316">
        <f t="shared" si="303"/>
        <v>49.636346633501731</v>
      </c>
      <c r="K316" s="6">
        <f t="shared" si="304"/>
        <v>97.287239401663385</v>
      </c>
      <c r="M316" s="2">
        <f>'rockfish release'!O315</f>
        <v>4290.8006965460499</v>
      </c>
      <c r="N316">
        <f>'rockfish release'!P315</f>
        <v>9687845.8883965574</v>
      </c>
      <c r="O316" s="29">
        <v>2.5710308613700977E-2</v>
      </c>
      <c r="P316" s="29">
        <v>1.8681067042874299E-4</v>
      </c>
      <c r="Q316" s="13">
        <f t="shared" si="346"/>
        <v>110.31781010808206</v>
      </c>
      <c r="R316" s="14">
        <f t="shared" si="262"/>
        <v>11653.018338655509</v>
      </c>
      <c r="S316">
        <f t="shared" si="305"/>
        <v>107.94914700290832</v>
      </c>
      <c r="T316" s="6">
        <f t="shared" si="306"/>
        <v>211.58032812570031</v>
      </c>
      <c r="V316" s="13">
        <f t="shared" si="347"/>
        <v>201.17723091283526</v>
      </c>
      <c r="W316">
        <f t="shared" si="347"/>
        <v>14116.785245776648</v>
      </c>
      <c r="X316">
        <f t="shared" si="307"/>
        <v>118.81407848305119</v>
      </c>
      <c r="Y316" s="6">
        <f t="shared" si="308"/>
        <v>232.87559382678032</v>
      </c>
      <c r="Z316" s="14">
        <f t="shared" si="302"/>
        <v>0.59059406446711737</v>
      </c>
    </row>
    <row r="317" spans="1:26" x14ac:dyDescent="0.3">
      <c r="A317" t="str">
        <f>'rockfish release'!A316</f>
        <v>SE</v>
      </c>
      <c r="B317">
        <f>'rockfish release'!B316</f>
        <v>2001</v>
      </c>
      <c r="C317" t="str">
        <f>'rockfish release'!C316</f>
        <v>SSEO</v>
      </c>
      <c r="D317">
        <f>'rockfish release'!D316</f>
        <v>3276</v>
      </c>
      <c r="E317">
        <f>'YE release'!E317</f>
        <v>1260</v>
      </c>
      <c r="F317" s="29">
        <v>5.5469731871033698E-2</v>
      </c>
      <c r="G317" s="29">
        <v>9.1827301643996099E-4</v>
      </c>
      <c r="H317" s="13">
        <f t="shared" si="344"/>
        <v>69.891862157502459</v>
      </c>
      <c r="I317">
        <f t="shared" si="345"/>
        <v>1457.8502409000821</v>
      </c>
      <c r="J317">
        <f t="shared" si="303"/>
        <v>38.181805102693637</v>
      </c>
      <c r="K317" s="6">
        <f t="shared" si="304"/>
        <v>74.836338001279529</v>
      </c>
      <c r="M317" s="2">
        <f>'rockfish release'!O316</f>
        <v>3146.0749959455816</v>
      </c>
      <c r="N317">
        <f>'rockfish release'!P316</f>
        <v>5208212.2996570161</v>
      </c>
      <c r="O317" s="29">
        <v>2.5710308613700977E-2</v>
      </c>
      <c r="P317" s="29">
        <v>1.8681067042874299E-4</v>
      </c>
      <c r="Q317" s="13">
        <f t="shared" si="346"/>
        <v>80.886559067608957</v>
      </c>
      <c r="R317" s="14">
        <f t="shared" si="262"/>
        <v>6264.6943540056127</v>
      </c>
      <c r="S317">
        <f t="shared" si="305"/>
        <v>79.149822198193306</v>
      </c>
      <c r="T317" s="6">
        <f t="shared" si="306"/>
        <v>155.13365150845888</v>
      </c>
      <c r="V317" s="13">
        <f t="shared" si="347"/>
        <v>150.7784212251114</v>
      </c>
      <c r="W317">
        <f t="shared" si="347"/>
        <v>7722.5445949056948</v>
      </c>
      <c r="X317">
        <f t="shared" si="307"/>
        <v>87.878009734550176</v>
      </c>
      <c r="Y317" s="6">
        <f t="shared" si="308"/>
        <v>172.24089907971833</v>
      </c>
      <c r="Z317" s="14">
        <f t="shared" si="302"/>
        <v>0.58282882272224323</v>
      </c>
    </row>
    <row r="318" spans="1:26" x14ac:dyDescent="0.3">
      <c r="A318" t="str">
        <f>'rockfish release'!A317</f>
        <v>SE</v>
      </c>
      <c r="B318">
        <f>'rockfish release'!B317</f>
        <v>2002</v>
      </c>
      <c r="C318" t="str">
        <f>'rockfish release'!C317</f>
        <v>SSEO</v>
      </c>
      <c r="D318">
        <f>'rockfish release'!D317</f>
        <v>5386</v>
      </c>
      <c r="E318">
        <f>'YE release'!E318</f>
        <v>1783</v>
      </c>
      <c r="F318" s="29">
        <v>5.5469731871033698E-2</v>
      </c>
      <c r="G318" s="29">
        <v>9.1827301643996099E-4</v>
      </c>
      <c r="H318" s="13">
        <f t="shared" si="344"/>
        <v>98.902531926053086</v>
      </c>
      <c r="I318">
        <f t="shared" si="345"/>
        <v>2919.2716455610989</v>
      </c>
      <c r="J318">
        <f t="shared" si="303"/>
        <v>54.030284522303774</v>
      </c>
      <c r="K318" s="6">
        <f t="shared" si="304"/>
        <v>105.89935766371539</v>
      </c>
      <c r="M318" s="2">
        <f>'rockfish release'!O317</f>
        <v>5172.3931404648665</v>
      </c>
      <c r="N318">
        <f>'rockfish release'!P317</f>
        <v>14077761.095969837</v>
      </c>
      <c r="O318" s="29">
        <v>2.5710308613700977E-2</v>
      </c>
      <c r="P318" s="29">
        <v>1.8681067042874299E-4</v>
      </c>
      <c r="Q318" s="13">
        <f t="shared" si="346"/>
        <v>132.98382391274171</v>
      </c>
      <c r="R318" s="14">
        <f t="shared" si="262"/>
        <v>16933.42463416286</v>
      </c>
      <c r="S318">
        <f t="shared" si="305"/>
        <v>130.12849278372073</v>
      </c>
      <c r="T318" s="6">
        <f t="shared" si="306"/>
        <v>255.05184585609263</v>
      </c>
      <c r="V318" s="13">
        <f t="shared" si="347"/>
        <v>231.8863558387948</v>
      </c>
      <c r="W318">
        <f t="shared" si="347"/>
        <v>19852.696279723961</v>
      </c>
      <c r="X318">
        <f t="shared" si="307"/>
        <v>140.8995964498265</v>
      </c>
      <c r="Y318" s="6">
        <f t="shared" si="308"/>
        <v>276.16320904165997</v>
      </c>
      <c r="Z318" s="14">
        <f t="shared" si="302"/>
        <v>0.60762348841161906</v>
      </c>
    </row>
    <row r="319" spans="1:26" x14ac:dyDescent="0.3">
      <c r="A319" t="str">
        <f>'rockfish release'!A318</f>
        <v>SE</v>
      </c>
      <c r="B319">
        <f>'rockfish release'!B318</f>
        <v>2003</v>
      </c>
      <c r="C319" t="str">
        <f>'rockfish release'!C318</f>
        <v>SSEO</v>
      </c>
      <c r="D319">
        <f>'rockfish release'!D318</f>
        <v>4577</v>
      </c>
      <c r="E319">
        <f>'YE release'!E319</f>
        <v>1717</v>
      </c>
      <c r="F319" s="29">
        <v>5.5469731871033698E-2</v>
      </c>
      <c r="G319" s="29">
        <v>9.1827301643996099E-4</v>
      </c>
      <c r="H319" s="13">
        <f t="shared" si="344"/>
        <v>95.241529622564855</v>
      </c>
      <c r="I319">
        <f t="shared" si="345"/>
        <v>2707.1505787634683</v>
      </c>
      <c r="J319">
        <f t="shared" si="303"/>
        <v>52.03028520740078</v>
      </c>
      <c r="K319" s="6">
        <f t="shared" si="304"/>
        <v>101.97935900650553</v>
      </c>
      <c r="M319" s="2">
        <f>'rockfish release'!O318</f>
        <v>4395.4777950069983</v>
      </c>
      <c r="N319">
        <f>'rockfish release'!P318</f>
        <v>10166295.230570348</v>
      </c>
      <c r="O319" s="29">
        <v>2.5710308613700977E-2</v>
      </c>
      <c r="P319" s="29">
        <v>1.8681067042874299E-4</v>
      </c>
      <c r="Q319" s="13">
        <f t="shared" si="346"/>
        <v>113.00909061429981</v>
      </c>
      <c r="R319" s="14">
        <f t="shared" si="262"/>
        <v>12228.520779827355</v>
      </c>
      <c r="S319">
        <f t="shared" si="305"/>
        <v>110.58264230803745</v>
      </c>
      <c r="T319" s="6">
        <f t="shared" si="306"/>
        <v>216.74197892375341</v>
      </c>
      <c r="V319" s="13">
        <f t="shared" si="347"/>
        <v>208.25062023686468</v>
      </c>
      <c r="W319">
        <f t="shared" si="347"/>
        <v>14935.671358590824</v>
      </c>
      <c r="X319">
        <f t="shared" si="307"/>
        <v>122.21158438785918</v>
      </c>
      <c r="Y319" s="6">
        <f t="shared" si="308"/>
        <v>239.53470540020399</v>
      </c>
      <c r="Z319" s="14">
        <f t="shared" si="302"/>
        <v>0.58684859737202932</v>
      </c>
    </row>
    <row r="320" spans="1:26" x14ac:dyDescent="0.3">
      <c r="A320" t="str">
        <f>'rockfish release'!A319</f>
        <v>SE</v>
      </c>
      <c r="B320">
        <f>'rockfish release'!B319</f>
        <v>2004</v>
      </c>
      <c r="C320" t="str">
        <f>'rockfish release'!C319</f>
        <v>SSEO</v>
      </c>
      <c r="D320">
        <f>'rockfish release'!D319</f>
        <v>4886</v>
      </c>
      <c r="E320">
        <f>'YE release'!E320</f>
        <v>1589</v>
      </c>
      <c r="F320" s="29">
        <v>5.5469731871033698E-2</v>
      </c>
      <c r="G320" s="29">
        <v>9.1827301643996099E-4</v>
      </c>
      <c r="H320" s="13">
        <f t="shared" si="344"/>
        <v>88.141403943072547</v>
      </c>
      <c r="I320">
        <f t="shared" si="345"/>
        <v>2318.5668229426028</v>
      </c>
      <c r="J320">
        <f t="shared" si="303"/>
        <v>48.15149865728587</v>
      </c>
      <c r="K320" s="6">
        <f t="shared" si="304"/>
        <v>94.376937368280309</v>
      </c>
      <c r="M320" s="2">
        <f>'rockfish release'!O319</f>
        <v>4692.2229640384958</v>
      </c>
      <c r="N320">
        <f>'rockfish release'!P319</f>
        <v>11585314.236075029</v>
      </c>
      <c r="O320" s="29">
        <v>2.5710308613700977E-2</v>
      </c>
      <c r="P320" s="29">
        <v>1.8681067042874299E-4</v>
      </c>
      <c r="Q320" s="13">
        <f t="shared" si="346"/>
        <v>120.63850048972446</v>
      </c>
      <c r="R320" s="14">
        <f t="shared" si="262"/>
        <v>13935.386752360248</v>
      </c>
      <c r="S320">
        <f t="shared" si="305"/>
        <v>118.04823909046779</v>
      </c>
      <c r="T320" s="6">
        <f t="shared" si="306"/>
        <v>231.37454861731686</v>
      </c>
      <c r="V320" s="13">
        <f t="shared" si="347"/>
        <v>208.77990443279703</v>
      </c>
      <c r="W320">
        <f t="shared" si="347"/>
        <v>16253.95357530285</v>
      </c>
      <c r="X320">
        <f t="shared" si="307"/>
        <v>127.49099409488832</v>
      </c>
      <c r="Y320" s="6">
        <f t="shared" si="308"/>
        <v>249.88234842598109</v>
      </c>
      <c r="Z320" s="14">
        <f t="shared" si="302"/>
        <v>0.61064782284123365</v>
      </c>
    </row>
    <row r="321" spans="1:26" x14ac:dyDescent="0.3">
      <c r="A321" t="str">
        <f>'rockfish release'!A320</f>
        <v>SE</v>
      </c>
      <c r="B321">
        <f>'rockfish release'!B320</f>
        <v>2005</v>
      </c>
      <c r="C321" t="str">
        <f>'rockfish release'!C320</f>
        <v>SSEO</v>
      </c>
      <c r="D321">
        <f>'rockfish release'!D320</f>
        <v>6899</v>
      </c>
      <c r="E321">
        <f>'YE release'!E321</f>
        <v>2049</v>
      </c>
      <c r="F321" s="29">
        <v>5.5469731871033698E-2</v>
      </c>
      <c r="G321" s="29">
        <v>9.1827301643996099E-4</v>
      </c>
      <c r="H321" s="13">
        <f t="shared" si="344"/>
        <v>113.65748060374804</v>
      </c>
      <c r="I321">
        <f t="shared" si="345"/>
        <v>3855.2783504945487</v>
      </c>
      <c r="J321">
        <f t="shared" si="303"/>
        <v>62.090887821761321</v>
      </c>
      <c r="K321" s="6">
        <f t="shared" si="304"/>
        <v>121.69814013065219</v>
      </c>
      <c r="M321" s="2">
        <f>'rockfish release'!O320</f>
        <v>6625.3880943310633</v>
      </c>
      <c r="N321">
        <f>'rockfish release'!P320</f>
        <v>23097936.473008603</v>
      </c>
      <c r="O321" s="29">
        <v>2.5710308613700977E-2</v>
      </c>
      <c r="P321" s="29">
        <v>1.8681067042874299E-4</v>
      </c>
      <c r="Q321" s="13">
        <f t="shared" si="346"/>
        <v>170.34077259079183</v>
      </c>
      <c r="R321" s="14">
        <f t="shared" si="262"/>
        <v>27783.335986738966</v>
      </c>
      <c r="S321">
        <f t="shared" si="305"/>
        <v>166.68334045950414</v>
      </c>
      <c r="T321" s="6">
        <f t="shared" si="306"/>
        <v>326.69934730062812</v>
      </c>
      <c r="V321" s="13">
        <f t="shared" si="347"/>
        <v>283.99825319453987</v>
      </c>
      <c r="W321">
        <f t="shared" si="347"/>
        <v>31638.614337233514</v>
      </c>
      <c r="X321">
        <f t="shared" si="307"/>
        <v>177.87246649561453</v>
      </c>
      <c r="Y321" s="6">
        <f t="shared" si="308"/>
        <v>348.63003433140449</v>
      </c>
      <c r="Z321" s="14">
        <f t="shared" si="302"/>
        <v>0.62631535403765748</v>
      </c>
    </row>
    <row r="322" spans="1:26" x14ac:dyDescent="0.3">
      <c r="A322" t="str">
        <f>'rockfish release'!A321</f>
        <v>SE</v>
      </c>
      <c r="B322">
        <f>'rockfish release'!B321</f>
        <v>2006</v>
      </c>
      <c r="C322" t="str">
        <f>'rockfish release'!C321</f>
        <v>SSEO</v>
      </c>
      <c r="D322">
        <f>'rockfish release'!D321</f>
        <v>2288</v>
      </c>
      <c r="E322">
        <f>'YE release'!E322</f>
        <v>738</v>
      </c>
      <c r="F322">
        <f>IF([3]species_comp_Region1_forR!$H274&gt;49,[3]species_comp_Region1_forR!$AV274,[3]species_comp_Region1_forR!$AX274)</f>
        <v>3.7671232999999998E-2</v>
      </c>
      <c r="G322">
        <f>IF([3]species_comp_Region1_forR!$H274&gt;49,[3]species_comp_Region1_forR!$AW274,[3]species_comp_Region1_forR!$AY274)</f>
        <v>1.24578E-4</v>
      </c>
      <c r="H322" s="13">
        <f t="shared" si="344"/>
        <v>27.801369953999998</v>
      </c>
      <c r="I322">
        <f t="shared" si="345"/>
        <v>67.850660231999996</v>
      </c>
      <c r="J322">
        <f t="shared" si="303"/>
        <v>8.2371512206587543</v>
      </c>
      <c r="K322" s="6">
        <f t="shared" si="304"/>
        <v>16.144816392491158</v>
      </c>
      <c r="M322" s="2">
        <f>'rockfish release'!O321</f>
        <v>2197.2587273270728</v>
      </c>
      <c r="N322">
        <f>'rockfish release'!P321</f>
        <v>2540463.3439496052</v>
      </c>
      <c r="O322">
        <f>IF([3]species_comp_Region1_forR!$D296&gt;49,[3]species_comp_Region1_forR!$AR296,[3]species_comp_Region1_forR!$AT296)</f>
        <v>2.2058824000000001E-2</v>
      </c>
      <c r="P322">
        <f>IF([3]species_comp_Region1_forR!$D296&gt;49,[3]species_comp_Region1_forR!$AS296,[3]species_comp_Region1_forR!$AU296)</f>
        <v>1.59794E-4</v>
      </c>
      <c r="Q322" s="13">
        <f t="shared" si="346"/>
        <v>48.468943548571893</v>
      </c>
      <c r="R322" s="14">
        <f t="shared" si="262"/>
        <v>2413.5960077306472</v>
      </c>
      <c r="S322">
        <f t="shared" si="305"/>
        <v>49.128362559021312</v>
      </c>
      <c r="T322" s="6">
        <f t="shared" si="306"/>
        <v>96.29159061568177</v>
      </c>
      <c r="V322" s="13">
        <f t="shared" si="347"/>
        <v>76.270313502571895</v>
      </c>
      <c r="W322">
        <f t="shared" si="347"/>
        <v>2481.4466679626471</v>
      </c>
      <c r="X322">
        <f t="shared" si="307"/>
        <v>49.814121170232916</v>
      </c>
      <c r="Y322" s="6">
        <f t="shared" si="308"/>
        <v>97.635677493656516</v>
      </c>
      <c r="Z322" s="14">
        <f t="shared" si="302"/>
        <v>0.65312595271492024</v>
      </c>
    </row>
    <row r="323" spans="1:26" x14ac:dyDescent="0.3">
      <c r="A323" t="str">
        <f>'rockfish release'!A322</f>
        <v>SE</v>
      </c>
      <c r="B323">
        <f>'rockfish release'!B322</f>
        <v>2007</v>
      </c>
      <c r="C323" t="str">
        <f>'rockfish release'!C322</f>
        <v>SSEO</v>
      </c>
      <c r="D323">
        <f>'rockfish release'!D322</f>
        <v>2461</v>
      </c>
      <c r="E323">
        <f>'YE release'!E323</f>
        <v>1094</v>
      </c>
      <c r="F323">
        <f>IF([3]species_comp_Region1_forR!$H275&gt;49,[3]species_comp_Region1_forR!$AV275,[3]species_comp_Region1_forR!$AX275)</f>
        <v>2.9968453999999999E-2</v>
      </c>
      <c r="G323">
        <f>IF([3]species_comp_Region1_forR!$H275&gt;49,[3]species_comp_Region1_forR!$AW275,[3]species_comp_Region1_forR!$AY275)</f>
        <v>4.5899999999999998E-5</v>
      </c>
      <c r="H323" s="13">
        <f t="shared" si="344"/>
        <v>32.785488676</v>
      </c>
      <c r="I323">
        <f t="shared" si="345"/>
        <v>54.9347724</v>
      </c>
      <c r="J323">
        <f t="shared" si="303"/>
        <v>7.4117995385736117</v>
      </c>
      <c r="K323" s="6">
        <f t="shared" si="304"/>
        <v>14.527127095604278</v>
      </c>
      <c r="M323" s="2">
        <f>'rockfish release'!O322</f>
        <v>2363.3976083705966</v>
      </c>
      <c r="N323">
        <f>'rockfish release'!P322</f>
        <v>2939166.0335547063</v>
      </c>
      <c r="O323">
        <f>IF([3]species_comp_Region1_forR!$D297&gt;49,[3]species_comp_Region1_forR!$AR297,[3]species_comp_Region1_forR!$AT297)</f>
        <v>8.0862529999999998E-3</v>
      </c>
      <c r="P323">
        <f>IF([3]species_comp_Region1_forR!$D297&gt;49,[3]species_comp_Region1_forR!$AS297,[3]species_comp_Region1_forR!$AU297)</f>
        <v>2.1699999999999999E-5</v>
      </c>
      <c r="Q323" s="13">
        <f t="shared" si="346"/>
        <v>19.11103100087956</v>
      </c>
      <c r="R323" s="14">
        <f t="shared" si="262"/>
        <v>377.17315258174506</v>
      </c>
      <c r="S323">
        <f t="shared" si="305"/>
        <v>19.420946232914222</v>
      </c>
      <c r="T323" s="6">
        <f t="shared" si="306"/>
        <v>38.065054616511873</v>
      </c>
      <c r="V323" s="13">
        <f t="shared" si="347"/>
        <v>51.896519676879564</v>
      </c>
      <c r="W323">
        <f t="shared" si="347"/>
        <v>432.10792498174504</v>
      </c>
      <c r="X323">
        <f t="shared" si="307"/>
        <v>20.787205800245136</v>
      </c>
      <c r="Y323" s="6">
        <f t="shared" si="308"/>
        <v>40.742923368480469</v>
      </c>
      <c r="Z323" s="14">
        <f t="shared" si="302"/>
        <v>0.40055105678899794</v>
      </c>
    </row>
    <row r="324" spans="1:26" x14ac:dyDescent="0.3">
      <c r="A324" t="str">
        <f>'rockfish release'!A323</f>
        <v>SE</v>
      </c>
      <c r="B324">
        <f>'rockfish release'!B323</f>
        <v>2008</v>
      </c>
      <c r="C324" t="str">
        <f>'rockfish release'!C323</f>
        <v>SSEO</v>
      </c>
      <c r="D324">
        <f>'rockfish release'!D323</f>
        <v>3407</v>
      </c>
      <c r="E324">
        <f>'YE release'!E324</f>
        <v>1450</v>
      </c>
      <c r="F324">
        <f>IF([3]species_comp_Region1_forR!$H276&gt;49,[3]species_comp_Region1_forR!$AV276,[3]species_comp_Region1_forR!$AX276)</f>
        <v>4.9019607999999999E-2</v>
      </c>
      <c r="G324">
        <f>IF([3]species_comp_Region1_forR!$H276&gt;49,[3]species_comp_Region1_forR!$AW276,[3]species_comp_Region1_forR!$AY276)</f>
        <v>5.0800000000000002E-5</v>
      </c>
      <c r="H324" s="13">
        <f t="shared" si="344"/>
        <v>71.078431600000002</v>
      </c>
      <c r="I324">
        <f t="shared" si="345"/>
        <v>106.807</v>
      </c>
      <c r="J324">
        <f t="shared" si="303"/>
        <v>10.334747215099167</v>
      </c>
      <c r="K324" s="6">
        <f t="shared" si="304"/>
        <v>20.256104541594368</v>
      </c>
      <c r="M324" s="2">
        <f>'rockfish release'!O323</f>
        <v>3271.8795821692902</v>
      </c>
      <c r="N324">
        <f>'rockfish release'!P323</f>
        <v>5633070.1520270882</v>
      </c>
      <c r="O324">
        <f>IF([3]species_comp_Region1_forR!$D298&gt;49,[3]species_comp_Region1_forR!$AR298,[3]species_comp_Region1_forR!$AT298)</f>
        <v>1.3157894999999999E-2</v>
      </c>
      <c r="P324">
        <f>IF([3]species_comp_Region1_forR!$D298&gt;49,[3]species_comp_Region1_forR!$AS298,[3]species_comp_Region1_forR!$AU298)</f>
        <v>2.4499999999999999E-5</v>
      </c>
      <c r="Q324" s="13">
        <f t="shared" si="346"/>
        <v>43.051047994827393</v>
      </c>
      <c r="R324" s="14">
        <f t="shared" si="262"/>
        <v>1375.5420874456649</v>
      </c>
      <c r="S324">
        <f t="shared" si="305"/>
        <v>37.088301220811729</v>
      </c>
      <c r="T324" s="6">
        <f t="shared" si="306"/>
        <v>72.693070392790986</v>
      </c>
      <c r="V324" s="13">
        <f t="shared" si="347"/>
        <v>114.12947959482739</v>
      </c>
      <c r="W324">
        <f t="shared" si="347"/>
        <v>1482.349087445665</v>
      </c>
      <c r="X324">
        <f t="shared" si="307"/>
        <v>38.501286828438147</v>
      </c>
      <c r="Y324" s="6">
        <f t="shared" si="308"/>
        <v>75.46252218373877</v>
      </c>
      <c r="Z324" s="14">
        <f t="shared" si="302"/>
        <v>0.33734743175139403</v>
      </c>
    </row>
    <row r="325" spans="1:26" x14ac:dyDescent="0.3">
      <c r="A325" t="str">
        <f>'rockfish release'!A324</f>
        <v>SE</v>
      </c>
      <c r="B325">
        <f>'rockfish release'!B324</f>
        <v>2009</v>
      </c>
      <c r="C325" t="str">
        <f>'rockfish release'!C324</f>
        <v>SSEO</v>
      </c>
      <c r="D325">
        <f>'rockfish release'!D324</f>
        <v>1253</v>
      </c>
      <c r="E325">
        <f>'YE release'!E325</f>
        <v>664</v>
      </c>
      <c r="F325">
        <f>IF([3]species_comp_Region1_forR!$H277&gt;49,[3]species_comp_Region1_forR!$AV277,[3]species_comp_Region1_forR!$AX277)</f>
        <v>3.9568344999999998E-2</v>
      </c>
      <c r="G325">
        <f>IF([3]species_comp_Region1_forR!$H277&gt;49,[3]species_comp_Region1_forR!$AW277,[3]species_comp_Region1_forR!$AY277)</f>
        <v>6.8499999999999998E-5</v>
      </c>
      <c r="H325" s="13">
        <f t="shared" si="344"/>
        <v>26.27338108</v>
      </c>
      <c r="I325">
        <f t="shared" si="345"/>
        <v>30.201376</v>
      </c>
      <c r="J325">
        <f t="shared" si="303"/>
        <v>5.4955778586059534</v>
      </c>
      <c r="K325" s="6">
        <f t="shared" si="304"/>
        <v>10.771332602867668</v>
      </c>
      <c r="M325" s="2">
        <f>'rockfish release'!O324</f>
        <v>1203.3064621244853</v>
      </c>
      <c r="N325">
        <f>'rockfish release'!P324</f>
        <v>761908.87890509923</v>
      </c>
      <c r="O325">
        <f>IF([3]species_comp_Region1_forR!$D299&gt;49,[3]species_comp_Region1_forR!$AR299,[3]species_comp_Region1_forR!$AT299)</f>
        <v>1.6819572000000001E-2</v>
      </c>
      <c r="P325">
        <f>IF([3]species_comp_Region1_forR!$D299&gt;49,[3]species_comp_Region1_forR!$AS299,[3]species_comp_Region1_forR!$AU299)</f>
        <v>2.5299999999999998E-5</v>
      </c>
      <c r="Q325" s="13">
        <f t="shared" si="346"/>
        <v>20.239099677768056</v>
      </c>
      <c r="R325" s="14">
        <f t="shared" si="262"/>
        <v>271.45183936243455</v>
      </c>
      <c r="S325">
        <f t="shared" si="305"/>
        <v>16.475795560835131</v>
      </c>
      <c r="T325" s="6">
        <f t="shared" si="306"/>
        <v>32.292559299236856</v>
      </c>
      <c r="V325" s="13">
        <f t="shared" si="347"/>
        <v>46.51248075776806</v>
      </c>
      <c r="W325">
        <f t="shared" si="347"/>
        <v>301.65321536243454</v>
      </c>
      <c r="X325">
        <f t="shared" si="307"/>
        <v>17.368166724281366</v>
      </c>
      <c r="Y325" s="6">
        <f t="shared" si="308"/>
        <v>34.041606779591476</v>
      </c>
      <c r="Z325" s="14">
        <f t="shared" si="302"/>
        <v>0.37340873764039567</v>
      </c>
    </row>
    <row r="326" spans="1:26" x14ac:dyDescent="0.3">
      <c r="A326" t="str">
        <f>'rockfish release'!A325</f>
        <v>SE</v>
      </c>
      <c r="B326">
        <f>'rockfish release'!B325</f>
        <v>2010</v>
      </c>
      <c r="C326" t="str">
        <f>'rockfish release'!C325</f>
        <v>SSEO</v>
      </c>
      <c r="D326">
        <f>'rockfish release'!D325</f>
        <v>1252</v>
      </c>
      <c r="E326">
        <f>'YE release'!E326</f>
        <v>766</v>
      </c>
      <c r="F326">
        <f>IF([3]species_comp_Region1_forR!$H278&gt;49,[3]species_comp_Region1_forR!$AV278,[3]species_comp_Region1_forR!$AX278)</f>
        <v>2.5641026000000001E-2</v>
      </c>
      <c r="G326">
        <f>IF([3]species_comp_Region1_forR!$H278&gt;49,[3]species_comp_Region1_forR!$AW278,[3]species_comp_Region1_forR!$AY278)</f>
        <v>3.5599999999999998E-5</v>
      </c>
      <c r="H326" s="13">
        <f t="shared" si="344"/>
        <v>19.641025916</v>
      </c>
      <c r="I326">
        <f t="shared" si="345"/>
        <v>20.8885136</v>
      </c>
      <c r="J326">
        <f t="shared" si="303"/>
        <v>4.5703953439500173</v>
      </c>
      <c r="K326" s="6">
        <f t="shared" si="304"/>
        <v>8.9579748741420335</v>
      </c>
      <c r="M326" s="2">
        <f>'rockfish release'!O325</f>
        <v>1202.3461217716322</v>
      </c>
      <c r="N326">
        <f>'rockfish release'!P325</f>
        <v>760693.22871350334</v>
      </c>
      <c r="O326">
        <f>IF([3]species_comp_Region1_forR!$D300&gt;49,[3]species_comp_Region1_forR!$AR300,[3]species_comp_Region1_forR!$AT300)</f>
        <v>2.8097062999999999E-2</v>
      </c>
      <c r="P326">
        <f>IF([3]species_comp_Region1_forR!$D300&gt;49,[3]species_comp_Region1_forR!$AS300,[3]species_comp_Region1_forR!$AU300)</f>
        <v>3.4900000000000001E-5</v>
      </c>
      <c r="Q326" s="13">
        <f t="shared" si="346"/>
        <v>33.782394731223221</v>
      </c>
      <c r="R326" s="14">
        <f t="shared" si="262"/>
        <v>677.52632425959223</v>
      </c>
      <c r="S326">
        <f t="shared" si="305"/>
        <v>26.0293358397711</v>
      </c>
      <c r="T326" s="6">
        <f t="shared" si="306"/>
        <v>51.017498245951359</v>
      </c>
      <c r="V326" s="13">
        <f t="shared" si="347"/>
        <v>53.423420647223224</v>
      </c>
      <c r="W326">
        <f t="shared" si="347"/>
        <v>698.41483785959224</v>
      </c>
      <c r="X326">
        <f t="shared" si="307"/>
        <v>26.427539383370377</v>
      </c>
      <c r="Y326" s="6">
        <f t="shared" si="308"/>
        <v>51.797977191405934</v>
      </c>
      <c r="Z326" s="14">
        <f t="shared" si="302"/>
        <v>0.49468077976291086</v>
      </c>
    </row>
    <row r="327" spans="1:26" x14ac:dyDescent="0.3">
      <c r="A327" t="str">
        <f>'rockfish release'!A326</f>
        <v>SE</v>
      </c>
      <c r="B327">
        <f>'rockfish release'!B326</f>
        <v>2011</v>
      </c>
      <c r="C327" t="str">
        <f>'rockfish release'!C326</f>
        <v>SSEO</v>
      </c>
      <c r="D327">
        <f>'rockfish release'!D326</f>
        <v>781</v>
      </c>
      <c r="E327">
        <f>'YE release'!E327</f>
        <v>323</v>
      </c>
      <c r="F327">
        <f>IF([3]species_comp_Region1_forR!$H279&gt;49,[3]species_comp_Region1_forR!$AV279,[3]species_comp_Region1_forR!$AX279)</f>
        <v>6.3394682999999993E-2</v>
      </c>
      <c r="G327">
        <f>IF([3]species_comp_Region1_forR!$H279&gt;49,[3]species_comp_Region1_forR!$AW279,[3]species_comp_Region1_forR!$AY279)</f>
        <v>1.21672E-4</v>
      </c>
      <c r="H327" s="13">
        <f t="shared" si="344"/>
        <v>20.476482608999998</v>
      </c>
      <c r="I327">
        <f t="shared" si="345"/>
        <v>12.693918088</v>
      </c>
      <c r="J327">
        <f t="shared" si="303"/>
        <v>3.5628525212250928</v>
      </c>
      <c r="K327" s="6">
        <f t="shared" si="304"/>
        <v>6.9831909416011815</v>
      </c>
      <c r="M327" s="2">
        <f>'rockfish release'!O326</f>
        <v>1415.472605893186</v>
      </c>
      <c r="N327">
        <f>'rockfish release'!P326</f>
        <v>1681921.937738688</v>
      </c>
      <c r="O327">
        <f>IF([3]species_comp_Region1_forR!$D301&gt;49,[3]species_comp_Region1_forR!$AR301,[3]species_comp_Region1_forR!$AT301)</f>
        <v>2.9354207E-2</v>
      </c>
      <c r="P327">
        <f>IF([3]species_comp_Region1_forR!$D301&gt;49,[3]species_comp_Region1_forR!$AS301,[3]species_comp_Region1_forR!$AU301)</f>
        <v>5.5899999999999997E-5</v>
      </c>
      <c r="Q327" s="13">
        <f t="shared" si="346"/>
        <v>41.550075876218003</v>
      </c>
      <c r="R327" s="14">
        <f t="shared" si="262"/>
        <v>1655.2793734557374</v>
      </c>
      <c r="S327">
        <f t="shared" si="305"/>
        <v>40.685124719677795</v>
      </c>
      <c r="T327" s="6">
        <f t="shared" si="306"/>
        <v>79.742844450568469</v>
      </c>
      <c r="V327" s="13">
        <f t="shared" si="347"/>
        <v>62.026558485218004</v>
      </c>
      <c r="W327">
        <f t="shared" si="347"/>
        <v>1667.9732915437373</v>
      </c>
      <c r="X327">
        <f t="shared" si="307"/>
        <v>40.84082873233276</v>
      </c>
      <c r="Y327" s="6">
        <f t="shared" si="308"/>
        <v>80.048024315372203</v>
      </c>
      <c r="Z327" s="14">
        <f t="shared" si="302"/>
        <v>0.65844099253170452</v>
      </c>
    </row>
    <row r="328" spans="1:26" x14ac:dyDescent="0.3">
      <c r="A328" t="str">
        <f>'rockfish release'!A327</f>
        <v>SE</v>
      </c>
      <c r="B328">
        <f>'rockfish release'!B327</f>
        <v>2012</v>
      </c>
      <c r="C328" t="str">
        <f>'rockfish release'!C327</f>
        <v>SSEO</v>
      </c>
      <c r="D328">
        <f>'rockfish release'!D327</f>
        <v>863</v>
      </c>
      <c r="E328">
        <f>'YE release'!E328</f>
        <v>245</v>
      </c>
      <c r="F328">
        <f>IF([3]species_comp_Region1_forR!$H280&gt;49,[3]species_comp_Region1_forR!$AV280,[3]species_comp_Region1_forR!$AX280)</f>
        <v>5.1968503999999999E-2</v>
      </c>
      <c r="G328">
        <f>IF([3]species_comp_Region1_forR!$H280&gt;49,[3]species_comp_Region1_forR!$AW280,[3]species_comp_Region1_forR!$AY280)</f>
        <v>7.7700000000000005E-5</v>
      </c>
      <c r="H328" s="13">
        <f t="shared" si="344"/>
        <v>12.73228348</v>
      </c>
      <c r="I328">
        <f t="shared" si="345"/>
        <v>4.6639425000000001</v>
      </c>
      <c r="J328">
        <f t="shared" si="303"/>
        <v>2.1596162853618233</v>
      </c>
      <c r="K328" s="6">
        <f t="shared" si="304"/>
        <v>4.2328479193091733</v>
      </c>
      <c r="M328" s="2">
        <f>'rockfish release'!O327</f>
        <v>493.63653164946868</v>
      </c>
      <c r="N328">
        <f>'rockfish release'!P327</f>
        <v>195080.35783049298</v>
      </c>
      <c r="O328">
        <f>IF([3]species_comp_Region1_forR!$D302&gt;49,[3]species_comp_Region1_forR!$AR302,[3]species_comp_Region1_forR!$AT302)</f>
        <v>3.2679738999999999E-2</v>
      </c>
      <c r="P328">
        <f>IF([3]species_comp_Region1_forR!$D302&gt;49,[3]species_comp_Region1_forR!$AS302,[3]species_comp_Region1_forR!$AU302)</f>
        <v>5.1700000000000003E-5</v>
      </c>
      <c r="Q328" s="13">
        <f t="shared" si="346"/>
        <v>16.131913015169875</v>
      </c>
      <c r="R328" s="14">
        <f t="shared" si="262"/>
        <v>231.02281760586325</v>
      </c>
      <c r="S328">
        <f t="shared" si="305"/>
        <v>15.199434779157521</v>
      </c>
      <c r="T328" s="6">
        <f t="shared" si="306"/>
        <v>29.790892167148741</v>
      </c>
      <c r="V328" s="13">
        <f t="shared" si="347"/>
        <v>28.864196495169875</v>
      </c>
      <c r="W328">
        <f t="shared" si="347"/>
        <v>235.68676010586324</v>
      </c>
      <c r="X328">
        <f t="shared" si="307"/>
        <v>15.352093020362508</v>
      </c>
      <c r="Y328" s="6">
        <f t="shared" si="308"/>
        <v>30.090102319910514</v>
      </c>
      <c r="Z328" s="14">
        <f t="shared" si="302"/>
        <v>0.5318732161115769</v>
      </c>
    </row>
    <row r="329" spans="1:26" x14ac:dyDescent="0.3">
      <c r="A329" t="str">
        <f>'rockfish release'!A328</f>
        <v>SE</v>
      </c>
      <c r="B329">
        <f>'rockfish release'!B328</f>
        <v>2013</v>
      </c>
      <c r="C329" t="str">
        <f>'rockfish release'!C328</f>
        <v>SSEO</v>
      </c>
      <c r="D329">
        <f>'rockfish release'!D328</f>
        <v>1075</v>
      </c>
      <c r="E329">
        <f>'YE release'!E329</f>
        <v>327</v>
      </c>
      <c r="F329">
        <f>IF([3]species_comp_Region1_forR!$H281&gt;49,[3]species_comp_Region1_forR!$AV281,[3]species_comp_Region1_forR!$AX281)</f>
        <v>5.5555555999999999E-2</v>
      </c>
      <c r="G329">
        <f>IF([3]species_comp_Region1_forR!$H281&gt;49,[3]species_comp_Region1_forR!$AW281,[3]species_comp_Region1_forR!$AY281)</f>
        <v>7.2999999999999999E-5</v>
      </c>
      <c r="H329" s="13">
        <f t="shared" si="344"/>
        <v>18.166666811999999</v>
      </c>
      <c r="I329">
        <f t="shared" si="345"/>
        <v>7.8058170000000002</v>
      </c>
      <c r="J329">
        <f t="shared" si="303"/>
        <v>2.7938892247188329</v>
      </c>
      <c r="K329" s="6">
        <f t="shared" si="304"/>
        <v>5.4760228804489124</v>
      </c>
      <c r="M329" s="2">
        <f>'rockfish release'!O328</f>
        <v>1483.4471455886369</v>
      </c>
      <c r="N329">
        <f>'rockfish release'!P328</f>
        <v>829827.47432759823</v>
      </c>
      <c r="O329">
        <f>IF([3]species_comp_Region1_forR!$D303&gt;49,[3]species_comp_Region1_forR!$AR303,[3]species_comp_Region1_forR!$AT303)</f>
        <v>1.4736842E-2</v>
      </c>
      <c r="P329">
        <f>IF([3]species_comp_Region1_forR!$D303&gt;49,[3]species_comp_Region1_forR!$AS303,[3]species_comp_Region1_forR!$AU303)</f>
        <v>3.0599999999999998E-5</v>
      </c>
      <c r="Q329" s="13">
        <f t="shared" si="346"/>
        <v>21.86132619989074</v>
      </c>
      <c r="R329" s="14">
        <f t="shared" si="262"/>
        <v>272.94892987895565</v>
      </c>
      <c r="S329">
        <f t="shared" si="305"/>
        <v>16.521166117406956</v>
      </c>
      <c r="T329" s="6">
        <f t="shared" si="306"/>
        <v>32.381485590117634</v>
      </c>
      <c r="V329" s="13">
        <f t="shared" si="347"/>
        <v>40.027993011890743</v>
      </c>
      <c r="W329">
        <f t="shared" si="347"/>
        <v>280.75474687895564</v>
      </c>
      <c r="X329">
        <f t="shared" si="307"/>
        <v>16.755737730071917</v>
      </c>
      <c r="Y329" s="6">
        <f t="shared" si="308"/>
        <v>32.841245950940959</v>
      </c>
      <c r="Z329" s="14">
        <f t="shared" si="302"/>
        <v>0.41860049603522331</v>
      </c>
    </row>
    <row r="330" spans="1:26" x14ac:dyDescent="0.3">
      <c r="A330" t="str">
        <f>'rockfish release'!A329</f>
        <v>SE</v>
      </c>
      <c r="B330">
        <f>'rockfish release'!B329</f>
        <v>2014</v>
      </c>
      <c r="C330" t="str">
        <f>'rockfish release'!C329</f>
        <v>SSEO</v>
      </c>
      <c r="D330">
        <f>'rockfish release'!D329</f>
        <v>1870</v>
      </c>
      <c r="E330">
        <f>'YE release'!E330</f>
        <v>457</v>
      </c>
      <c r="F330">
        <f>IF([3]species_comp_Region1_forR!$H282&gt;49,[3]species_comp_Region1_forR!$AV282,[3]species_comp_Region1_forR!$AX282)</f>
        <v>4.2115573000000003E-2</v>
      </c>
      <c r="G330">
        <f>IF([3]species_comp_Region1_forR!$H282&gt;49,[3]species_comp_Region1_forR!$AW282,[3]species_comp_Region1_forR!$AY282)</f>
        <v>3.96E-5</v>
      </c>
      <c r="H330" s="13">
        <f t="shared" si="344"/>
        <v>19.246816861000003</v>
      </c>
      <c r="I330">
        <f t="shared" si="345"/>
        <v>8.2704204000000008</v>
      </c>
      <c r="J330">
        <f t="shared" si="303"/>
        <v>2.8758338616825556</v>
      </c>
      <c r="K330" s="6">
        <f t="shared" si="304"/>
        <v>5.6366343688978091</v>
      </c>
      <c r="M330" s="2">
        <f>'rockfish release'!O329</f>
        <v>1194.4530800230282</v>
      </c>
      <c r="N330">
        <f>'rockfish release'!P329</f>
        <v>1200719.7854692191</v>
      </c>
      <c r="O330">
        <f>IF([3]species_comp_Region1_forR!$D304&gt;49,[3]species_comp_Region1_forR!$AR304,[3]species_comp_Region1_forR!$AT304)</f>
        <v>2.7508090999999998E-2</v>
      </c>
      <c r="P330">
        <f>IF([3]species_comp_Region1_forR!$D304&gt;49,[3]species_comp_Region1_forR!$AS304,[3]species_comp_Region1_forR!$AU304)</f>
        <v>4.3399999999999998E-5</v>
      </c>
      <c r="Q330" s="13">
        <f t="shared" si="346"/>
        <v>32.85712402050374</v>
      </c>
      <c r="R330" s="14">
        <f t="shared" si="262"/>
        <v>1022.6095495231912</v>
      </c>
      <c r="S330">
        <f t="shared" si="305"/>
        <v>31.978266831133784</v>
      </c>
      <c r="T330" s="6">
        <f t="shared" si="306"/>
        <v>62.677402989022212</v>
      </c>
      <c r="V330" s="13">
        <f t="shared" si="347"/>
        <v>52.103940881503746</v>
      </c>
      <c r="W330">
        <f t="shared" si="347"/>
        <v>1030.8799699231911</v>
      </c>
      <c r="X330">
        <f t="shared" si="307"/>
        <v>32.107319569269421</v>
      </c>
      <c r="Y330" s="6">
        <f t="shared" si="308"/>
        <v>62.930346355768066</v>
      </c>
      <c r="Z330" s="14">
        <f t="shared" si="302"/>
        <v>0.6162167203875959</v>
      </c>
    </row>
    <row r="331" spans="1:26" x14ac:dyDescent="0.3">
      <c r="A331" t="str">
        <f>'rockfish release'!A330</f>
        <v>SE</v>
      </c>
      <c r="B331">
        <f>'rockfish release'!B330</f>
        <v>2015</v>
      </c>
      <c r="C331" t="str">
        <f>'rockfish release'!C330</f>
        <v>SSEO</v>
      </c>
      <c r="D331">
        <f>'rockfish release'!D330</f>
        <v>1521</v>
      </c>
      <c r="E331">
        <f>'YE release'!E331</f>
        <v>409</v>
      </c>
      <c r="F331">
        <f>IF([3]species_comp_Region1_forR!$H283&gt;49,[3]species_comp_Region1_forR!$AV283,[3]species_comp_Region1_forR!$AX283)</f>
        <v>3.6087369000000001E-2</v>
      </c>
      <c r="G331">
        <f>IF([3]species_comp_Region1_forR!$H283&gt;49,[3]species_comp_Region1_forR!$AW283,[3]species_comp_Region1_forR!$AY283)</f>
        <v>3.3099999999999998E-5</v>
      </c>
      <c r="H331" s="13">
        <f t="shared" si="344"/>
        <v>14.759733921</v>
      </c>
      <c r="I331">
        <f t="shared" si="345"/>
        <v>5.5370010999999995</v>
      </c>
      <c r="J331">
        <f t="shared" si="303"/>
        <v>2.353083317691917</v>
      </c>
      <c r="K331" s="6">
        <f t="shared" si="304"/>
        <v>4.6120433026761569</v>
      </c>
      <c r="M331" s="2">
        <f>'rockfish release'!O330</f>
        <v>2340.5297542043986</v>
      </c>
      <c r="N331">
        <f>'rockfish release'!P330</f>
        <v>4360864.0024804566</v>
      </c>
      <c r="O331">
        <f>IF([3]species_comp_Region1_forR!$D305&gt;49,[3]species_comp_Region1_forR!$AR305,[3]species_comp_Region1_forR!$AT305)</f>
        <v>3.2352941000000003E-2</v>
      </c>
      <c r="P331">
        <f>IF([3]species_comp_Region1_forR!$D305&gt;49,[3]species_comp_Region1_forR!$AS305,[3]species_comp_Region1_forR!$AU305)</f>
        <v>4.6100000000000002E-5</v>
      </c>
      <c r="Q331" s="13">
        <f t="shared" si="346"/>
        <v>75.72302104651942</v>
      </c>
      <c r="R331" s="14">
        <f t="shared" si="262"/>
        <v>5018.1474295937114</v>
      </c>
      <c r="S331">
        <f t="shared" si="305"/>
        <v>70.838883599289673</v>
      </c>
      <c r="T331" s="6">
        <f t="shared" si="306"/>
        <v>138.84421185460775</v>
      </c>
      <c r="V331" s="13">
        <f t="shared" si="347"/>
        <v>90.482754967519426</v>
      </c>
      <c r="W331">
        <f t="shared" si="347"/>
        <v>5023.6844306937119</v>
      </c>
      <c r="X331">
        <f t="shared" si="307"/>
        <v>70.877954475942033</v>
      </c>
      <c r="Y331" s="6">
        <f t="shared" si="308"/>
        <v>138.92079077284637</v>
      </c>
      <c r="Z331" s="14">
        <f t="shared" si="302"/>
        <v>0.7833310833803091</v>
      </c>
    </row>
    <row r="332" spans="1:26" x14ac:dyDescent="0.3">
      <c r="A332" t="str">
        <f>'rockfish release'!A331</f>
        <v>SE</v>
      </c>
      <c r="B332">
        <f>'rockfish release'!B331</f>
        <v>2016</v>
      </c>
      <c r="C332" t="str">
        <f>'rockfish release'!C331</f>
        <v>SSEO</v>
      </c>
      <c r="D332">
        <f>'rockfish release'!D331</f>
        <v>1567</v>
      </c>
      <c r="E332">
        <f>'YE release'!E332</f>
        <v>639</v>
      </c>
      <c r="F332">
        <f>IF([3]species_comp_Region1_forR!$H284&gt;49,[3]species_comp_Region1_forR!$AV284,[3]species_comp_Region1_forR!$AX284)</f>
        <v>5.2576235999999998E-2</v>
      </c>
      <c r="G332">
        <f>IF([3]species_comp_Region1_forR!$H284&gt;49,[3]species_comp_Region1_forR!$AW284,[3]species_comp_Region1_forR!$AY284)</f>
        <v>5.24E-5</v>
      </c>
      <c r="H332" s="13">
        <f t="shared" si="344"/>
        <v>33.596214803999999</v>
      </c>
      <c r="I332">
        <f t="shared" si="345"/>
        <v>21.396020400000001</v>
      </c>
      <c r="J332">
        <f t="shared" si="303"/>
        <v>4.625583249710246</v>
      </c>
      <c r="K332" s="6">
        <f t="shared" si="304"/>
        <v>9.0661431694320829</v>
      </c>
      <c r="M332" s="2">
        <f>'rockfish release'!O331</f>
        <v>676.75613079019104</v>
      </c>
      <c r="N332">
        <f>'rockfish release'!P331</f>
        <v>858832.40593622939</v>
      </c>
      <c r="O332">
        <f>IF([3]species_comp_Region1_forR!$D306&gt;49,[3]species_comp_Region1_forR!$AR306,[3]species_comp_Region1_forR!$AT306)</f>
        <v>1.1049724E-2</v>
      </c>
      <c r="P332">
        <f>IF([3]species_comp_Region1_forR!$D306&gt;49,[3]species_comp_Region1_forR!$AS306,[3]species_comp_Region1_forR!$AU306)</f>
        <v>3.0300000000000001E-5</v>
      </c>
      <c r="Q332" s="13">
        <f t="shared" si="346"/>
        <v>7.4779684605395129</v>
      </c>
      <c r="R332" s="14">
        <f t="shared" si="262"/>
        <v>144.76033275200732</v>
      </c>
      <c r="S332">
        <f t="shared" si="305"/>
        <v>12.031638822371926</v>
      </c>
      <c r="T332" s="6">
        <f t="shared" si="306"/>
        <v>23.582012091848974</v>
      </c>
      <c r="V332" s="13">
        <f t="shared" si="347"/>
        <v>41.074183264539514</v>
      </c>
      <c r="W332">
        <f t="shared" si="347"/>
        <v>166.15635315200731</v>
      </c>
      <c r="X332">
        <f t="shared" si="307"/>
        <v>12.89016497768773</v>
      </c>
      <c r="Y332" s="6">
        <f t="shared" si="308"/>
        <v>25.26472335626795</v>
      </c>
      <c r="Z332" s="14">
        <f t="shared" si="302"/>
        <v>0.31382644652160785</v>
      </c>
    </row>
    <row r="333" spans="1:26" x14ac:dyDescent="0.3">
      <c r="A333" t="str">
        <f>'rockfish release'!A332</f>
        <v>SE</v>
      </c>
      <c r="B333">
        <f>'rockfish release'!B332</f>
        <v>2017</v>
      </c>
      <c r="C333" t="str">
        <f>'rockfish release'!C332</f>
        <v>SSEO</v>
      </c>
      <c r="D333">
        <f>'rockfish release'!D332</f>
        <v>1717</v>
      </c>
      <c r="E333">
        <f>'YE release'!E333</f>
        <v>1007</v>
      </c>
      <c r="F333">
        <f>IF([3]species_comp_Region1_forR!$H285&gt;49,[3]species_comp_Region1_forR!$AV285,[3]species_comp_Region1_forR!$AX285)</f>
        <v>0.105072464</v>
      </c>
      <c r="G333">
        <f>IF([3]species_comp_Region1_forR!$H285&gt;49,[3]species_comp_Region1_forR!$AW285,[3]species_comp_Region1_forR!$AY285)</f>
        <v>1.1370300000000001E-4</v>
      </c>
      <c r="H333" s="13">
        <f t="shared" si="344"/>
        <v>105.807971248</v>
      </c>
      <c r="I333">
        <f t="shared" si="345"/>
        <v>115.30041344700001</v>
      </c>
      <c r="J333">
        <f t="shared" si="303"/>
        <v>10.737803008390497</v>
      </c>
      <c r="K333" s="6">
        <f t="shared" si="304"/>
        <v>21.046093896445374</v>
      </c>
      <c r="M333" s="2">
        <f>'rockfish release'!O332</f>
        <v>1076.4645161290318</v>
      </c>
      <c r="N333">
        <f>'rockfish release'!P332</f>
        <v>2380506.427255095</v>
      </c>
      <c r="O333">
        <f>IF([3]species_comp_Region1_forR!$D307&gt;49,[3]species_comp_Region1_forR!$AR307,[3]species_comp_Region1_forR!$AT307)</f>
        <v>5.6756756999999998E-2</v>
      </c>
      <c r="P333">
        <f>IF([3]species_comp_Region1_forR!$D307&gt;49,[3]species_comp_Region1_forR!$AS307,[3]species_comp_Region1_forR!$AU307)</f>
        <v>1.4508199999999999E-4</v>
      </c>
      <c r="Q333" s="13">
        <f t="shared" si="346"/>
        <v>61.096634961058037</v>
      </c>
      <c r="R333" s="14">
        <f t="shared" si="262"/>
        <v>8181.8816481119766</v>
      </c>
      <c r="S333">
        <f t="shared" si="305"/>
        <v>90.453754195787681</v>
      </c>
      <c r="T333" s="6">
        <f t="shared" si="306"/>
        <v>177.28935822374385</v>
      </c>
      <c r="V333" s="13">
        <f t="shared" si="347"/>
        <v>166.90460620905804</v>
      </c>
      <c r="W333">
        <f t="shared" si="347"/>
        <v>8297.1820615589768</v>
      </c>
      <c r="X333">
        <f t="shared" si="307"/>
        <v>91.088869032165377</v>
      </c>
      <c r="Y333" s="6">
        <f t="shared" si="308"/>
        <v>178.53418330304413</v>
      </c>
      <c r="Z333" s="14">
        <f t="shared" si="302"/>
        <v>0.54575407534331977</v>
      </c>
    </row>
    <row r="334" spans="1:26" x14ac:dyDescent="0.3">
      <c r="A334" t="str">
        <f>'rockfish release'!A333</f>
        <v>SE</v>
      </c>
      <c r="B334">
        <f>'rockfish release'!B333</f>
        <v>2018</v>
      </c>
      <c r="C334" t="str">
        <f>'rockfish release'!C333</f>
        <v>SSEO</v>
      </c>
      <c r="D334">
        <f>'rockfish release'!D333</f>
        <v>2540</v>
      </c>
      <c r="E334">
        <f>'YE release'!E334</f>
        <v>1454</v>
      </c>
      <c r="F334">
        <f>IF([3]species_comp_Region1_forR!$H286&gt;49,[3]species_comp_Region1_forR!$AV286,[3]species_comp_Region1_forR!$AX286)</f>
        <v>0.13649025100000001</v>
      </c>
      <c r="G334">
        <f>IF([3]species_comp_Region1_forR!$H286&gt;49,[3]species_comp_Region1_forR!$AW286,[3]species_comp_Region1_forR!$AY286)</f>
        <v>1.6437999999999999E-4</v>
      </c>
      <c r="H334" s="13">
        <f t="shared" si="344"/>
        <v>198.45682495400001</v>
      </c>
      <c r="I334">
        <f t="shared" si="345"/>
        <v>347.51838807999997</v>
      </c>
      <c r="J334">
        <f t="shared" si="303"/>
        <v>18.641845082501892</v>
      </c>
      <c r="K334" s="6">
        <f t="shared" si="304"/>
        <v>36.538016361703704</v>
      </c>
      <c r="M334" s="2">
        <f>'rockfish release'!O333</f>
        <v>4677.8525932666062</v>
      </c>
      <c r="N334">
        <f>'rockfish release'!P333</f>
        <v>13242366.424017221</v>
      </c>
      <c r="O334">
        <f>IF([3]species_comp_Region1_forR!$D308&gt;49,[3]species_comp_Region1_forR!$AR308,[3]species_comp_Region1_forR!$AT308)</f>
        <v>2.5117739E-2</v>
      </c>
      <c r="P334">
        <f>IF([3]species_comp_Region1_forR!$D308&gt;49,[3]species_comp_Region1_forR!$AS308,[3]species_comp_Region1_forR!$AU308)</f>
        <v>3.8500000000000001E-5</v>
      </c>
      <c r="Q334" s="13">
        <f>M334*O334</f>
        <v>117.49708051814378</v>
      </c>
      <c r="R334" s="14">
        <f t="shared" si="262"/>
        <v>9706.9195813374099</v>
      </c>
      <c r="S334">
        <f t="shared" si="305"/>
        <v>98.523700607201164</v>
      </c>
      <c r="T334" s="6">
        <f t="shared" si="306"/>
        <v>193.10645319011428</v>
      </c>
      <c r="V334" s="13">
        <f t="shared" si="347"/>
        <v>315.95390547214379</v>
      </c>
      <c r="W334">
        <f t="shared" si="347"/>
        <v>10054.437969417409</v>
      </c>
      <c r="X334">
        <f t="shared" si="307"/>
        <v>100.27182041539592</v>
      </c>
      <c r="Y334" s="6">
        <f t="shared" si="308"/>
        <v>196.53276801417601</v>
      </c>
      <c r="Z334" s="14">
        <f t="shared" si="302"/>
        <v>0.31736218061794597</v>
      </c>
    </row>
    <row r="335" spans="1:26" x14ac:dyDescent="0.3">
      <c r="A335" t="str">
        <f>'rockfish release'!A334</f>
        <v>SE</v>
      </c>
      <c r="B335">
        <f>'rockfish release'!B334</f>
        <v>2019</v>
      </c>
      <c r="C335" t="str">
        <f>'rockfish release'!C334</f>
        <v>SSEO</v>
      </c>
      <c r="D335">
        <f>'rockfish release'!D334</f>
        <v>1758</v>
      </c>
      <c r="E335">
        <f>'YE release'!E335</f>
        <v>939</v>
      </c>
      <c r="F335">
        <v>5.1446945337620578E-2</v>
      </c>
      <c r="G335">
        <v>7.858318382133408E-5</v>
      </c>
      <c r="H335" s="13">
        <f t="shared" ref="H335:H336" si="348">E335*F335</f>
        <v>48.30868167202572</v>
      </c>
      <c r="I335">
        <f t="shared" ref="I335:I336" si="349">(E335^2)*G335</f>
        <v>69.288443422130513</v>
      </c>
      <c r="K335" s="6"/>
      <c r="M335" s="2">
        <f>'rockfish release'!O334</f>
        <v>915.83646861612988</v>
      </c>
      <c r="N335">
        <f>'rockfish release'!P334</f>
        <v>563570.7388226398</v>
      </c>
      <c r="O335">
        <v>4.2168674698795178E-2</v>
      </c>
      <c r="P335">
        <v>8.1268566545155674E-5</v>
      </c>
      <c r="Q335" s="13">
        <f t="shared" ref="Q335:Q336" si="350">M335*O335</f>
        <v>38.619610122366922</v>
      </c>
      <c r="R335" s="14">
        <f t="shared" si="262"/>
        <v>1116.104987415679</v>
      </c>
      <c r="S335">
        <f t="shared" ref="S335:S336" si="351">SQRT(R335)</f>
        <v>33.408157498067432</v>
      </c>
      <c r="T335" s="6">
        <f t="shared" ref="T335:T336" si="352">(1.96*S335)</f>
        <v>65.47998869621216</v>
      </c>
      <c r="V335" s="13">
        <f t="shared" ref="V335:V336" si="353">Q335+H335</f>
        <v>86.928291794392635</v>
      </c>
      <c r="W335">
        <f t="shared" ref="W335:W336" si="354">R335+I335</f>
        <v>1185.3934308378095</v>
      </c>
      <c r="X335">
        <f t="shared" ref="X335:X336" si="355">SQRT(W335)</f>
        <v>34.429542994902057</v>
      </c>
      <c r="Y335" s="6">
        <f t="shared" ref="Y335:Y336" si="356">(1.96*X335)</f>
        <v>67.48190427000803</v>
      </c>
      <c r="Z335" s="14">
        <f t="shared" si="302"/>
        <v>0.3960683257912927</v>
      </c>
    </row>
    <row r="336" spans="1:26" x14ac:dyDescent="0.3">
      <c r="A336" t="str">
        <f>'rockfish release'!A335</f>
        <v>SE</v>
      </c>
      <c r="B336">
        <f>'rockfish release'!B335</f>
        <v>2020</v>
      </c>
      <c r="C336" t="str">
        <f>'rockfish release'!C335</f>
        <v>SSEO</v>
      </c>
      <c r="D336">
        <f>'rockfish release'!D335</f>
        <v>998</v>
      </c>
      <c r="E336">
        <f>'YE release'!E336</f>
        <v>684</v>
      </c>
      <c r="F336" s="50">
        <v>5.5469731871033698E-2</v>
      </c>
      <c r="G336" s="50">
        <v>9.1632662658799196E-4</v>
      </c>
      <c r="H336" s="13">
        <f t="shared" si="348"/>
        <v>37.941296599787051</v>
      </c>
      <c r="I336">
        <f t="shared" si="349"/>
        <v>428.70891020895158</v>
      </c>
      <c r="J336">
        <f t="shared" ref="J336" si="357">SQRT(I336)</f>
        <v>20.705287011025749</v>
      </c>
      <c r="K336" s="6">
        <f t="shared" ref="K336" si="358">(1.96*J336)</f>
        <v>40.582362541610465</v>
      </c>
      <c r="M336" s="2">
        <f>'rockfish release'!O335</f>
        <v>1799.4390962671905</v>
      </c>
      <c r="N336">
        <f>'rockfish release'!P335</f>
        <v>2655235.7622625218</v>
      </c>
      <c r="O336" s="50">
        <v>2.5710308613701001E-2</v>
      </c>
      <c r="P336" s="50">
        <v>1.7916441288566399E-4</v>
      </c>
      <c r="Q336" s="13">
        <f t="shared" si="350"/>
        <v>46.264134496588696</v>
      </c>
      <c r="R336" s="14">
        <f t="shared" si="262"/>
        <v>2811.0185934687374</v>
      </c>
      <c r="S336">
        <f t="shared" si="351"/>
        <v>53.019039914626305</v>
      </c>
      <c r="T336" s="6">
        <f t="shared" si="352"/>
        <v>103.91731823266755</v>
      </c>
      <c r="V336" s="13">
        <f t="shared" si="353"/>
        <v>84.205431096375747</v>
      </c>
      <c r="W336">
        <f t="shared" si="354"/>
        <v>3239.7275036776891</v>
      </c>
      <c r="X336">
        <f t="shared" si="355"/>
        <v>56.918604196498784</v>
      </c>
      <c r="Y336" s="6">
        <f t="shared" si="356"/>
        <v>111.56046422513761</v>
      </c>
      <c r="Z336" s="14">
        <f t="shared" ref="Z336:Z337" si="359">X336/V336</f>
        <v>0.67594932364105664</v>
      </c>
    </row>
    <row r="337" spans="1:26" x14ac:dyDescent="0.3">
      <c r="A337" t="str">
        <f>'rockfish release'!A336</f>
        <v>SE</v>
      </c>
      <c r="B337">
        <f>'rockfish release'!B336</f>
        <v>2021</v>
      </c>
      <c r="C337" t="str">
        <f>'rockfish release'!C336</f>
        <v>SSEO</v>
      </c>
      <c r="D337">
        <f>'rockfish release'!D336</f>
        <v>1758</v>
      </c>
      <c r="E337">
        <f>'YE release'!E337</f>
        <v>1208</v>
      </c>
      <c r="F337" s="50">
        <v>5.5469731871033698E-2</v>
      </c>
      <c r="G337" s="50">
        <v>9.1632662658799196E-4</v>
      </c>
      <c r="H337" s="13">
        <f t="shared" ref="H337" si="360">E337*F337</f>
        <v>67.007436100208707</v>
      </c>
      <c r="I337">
        <f t="shared" ref="I337" si="361">(E337^2)*G337</f>
        <v>1337.1624584212996</v>
      </c>
      <c r="J337">
        <f t="shared" ref="J337" si="362">SQRT(I337)</f>
        <v>36.567232031168281</v>
      </c>
      <c r="K337" s="6">
        <f t="shared" ref="K337" si="363">(1.96*J337)</f>
        <v>71.671774781089823</v>
      </c>
      <c r="M337" s="2">
        <f>'rockfish release'!O336</f>
        <v>1441.0195263813875</v>
      </c>
      <c r="N337">
        <f>'rockfish release'!P336</f>
        <v>1868355.4654755036</v>
      </c>
      <c r="O337" s="50">
        <v>2.5710308613701001E-2</v>
      </c>
      <c r="P337" s="50">
        <v>1.7916441288566399E-4</v>
      </c>
      <c r="Q337" s="13">
        <f t="shared" ref="Q337" si="364">M337*O337</f>
        <v>37.049056741634722</v>
      </c>
      <c r="R337" s="14">
        <f t="shared" si="262"/>
        <v>1941.8046637096534</v>
      </c>
      <c r="S337">
        <f t="shared" ref="S337" si="365">SQRT(R337)</f>
        <v>44.06591271844546</v>
      </c>
      <c r="T337" s="6">
        <f t="shared" ref="T337" si="366">(1.96*S337)</f>
        <v>86.369188928153108</v>
      </c>
      <c r="V337" s="13">
        <f t="shared" ref="V337" si="367">Q337+H337</f>
        <v>104.05649284184344</v>
      </c>
      <c r="W337">
        <f t="shared" ref="W337" si="368">R337+I337</f>
        <v>3278.9671221309527</v>
      </c>
      <c r="X337">
        <f t="shared" ref="X337" si="369">SQRT(W337)</f>
        <v>57.262266128148937</v>
      </c>
      <c r="Y337" s="6">
        <f t="shared" ref="Y337" si="370">(1.96*X337)</f>
        <v>112.23404161117192</v>
      </c>
      <c r="Z337" s="14">
        <f t="shared" si="359"/>
        <v>0.55029978970348792</v>
      </c>
    </row>
    <row r="338" spans="1:26" s="57" customFormat="1" x14ac:dyDescent="0.3">
      <c r="A338" s="57" t="s">
        <v>148</v>
      </c>
      <c r="B338" s="57">
        <v>2022</v>
      </c>
      <c r="C338" s="57" t="s">
        <v>27</v>
      </c>
      <c r="D338" s="57">
        <v>1506</v>
      </c>
      <c r="E338">
        <f>'YE release'!E338</f>
        <v>1130</v>
      </c>
      <c r="F338" s="50">
        <v>5.5469731871033698E-2</v>
      </c>
      <c r="G338" s="50">
        <v>9.1632662658799196E-4</v>
      </c>
      <c r="H338" s="13">
        <f t="shared" ref="H338" si="371">E338*F338</f>
        <v>62.68079701426808</v>
      </c>
      <c r="I338">
        <f t="shared" ref="I338" si="372">(E338^2)*G338</f>
        <v>1170.057469490207</v>
      </c>
      <c r="J338">
        <f t="shared" ref="J338" si="373">SQRT(I338)</f>
        <v>34.206102810612713</v>
      </c>
      <c r="K338" s="6">
        <f t="shared" ref="K338" si="374">(1.96*J338)</f>
        <v>67.043961508800919</v>
      </c>
      <c r="L338"/>
      <c r="M338" s="2">
        <f>'rockfish release'!O337</f>
        <v>1014.2448979591836</v>
      </c>
      <c r="N338">
        <f>'rockfish release'!P337</f>
        <v>942081.61866361462</v>
      </c>
      <c r="O338" s="50">
        <v>2.5710308613701001E-2</v>
      </c>
      <c r="P338" s="50">
        <v>1.7916441288566399E-4</v>
      </c>
      <c r="Q338" s="13">
        <f t="shared" ref="Q338" si="375">M338*O338</f>
        <v>26.076549336402291</v>
      </c>
      <c r="R338" s="14">
        <f t="shared" si="262"/>
        <v>975.8273884447002</v>
      </c>
      <c r="S338">
        <f t="shared" ref="S338" si="376">SQRT(R338)</f>
        <v>31.238236000848385</v>
      </c>
      <c r="T338" s="6">
        <f t="shared" ref="T338" si="377">(1.96*S338)</f>
        <v>61.226942561662831</v>
      </c>
      <c r="U338"/>
      <c r="V338" s="13">
        <f t="shared" ref="V338" si="378">Q338+H338</f>
        <v>88.757346350670375</v>
      </c>
      <c r="W338">
        <f t="shared" ref="W338" si="379">R338+I338</f>
        <v>2145.8848579349074</v>
      </c>
      <c r="X338">
        <f t="shared" ref="X338" si="380">SQRT(W338)</f>
        <v>46.323696505513325</v>
      </c>
      <c r="Y338" s="6">
        <f t="shared" ref="Y338" si="381">(1.96*X338)</f>
        <v>90.794445150806112</v>
      </c>
      <c r="Z338" s="14">
        <f t="shared" ref="Z338" si="382">X338/V338</f>
        <v>0.52191394188931206</v>
      </c>
    </row>
    <row r="339" spans="1:26" x14ac:dyDescent="0.3">
      <c r="A339" t="str">
        <f>'rockfish release'!A338</f>
        <v>SE</v>
      </c>
      <c r="B339">
        <f>'rockfish release'!B338</f>
        <v>1999</v>
      </c>
      <c r="C339" t="str">
        <f>'rockfish release'!C338</f>
        <v>EWYKT</v>
      </c>
      <c r="D339">
        <f>'rockfish release'!D338</f>
        <v>195</v>
      </c>
      <c r="E339">
        <f>'YE release'!E339</f>
        <v>8</v>
      </c>
      <c r="F339" s="29">
        <v>1.178173262143001E-2</v>
      </c>
      <c r="G339" s="29">
        <v>5.1641112313891902E-4</v>
      </c>
      <c r="H339" s="13">
        <f t="shared" ref="H339:H358" si="383">E339*F339</f>
        <v>9.4253860971440076E-2</v>
      </c>
      <c r="I339">
        <f t="shared" ref="I339:I358" si="384">(E339^2)*G339</f>
        <v>3.3050311880890818E-2</v>
      </c>
      <c r="J339">
        <f t="shared" si="303"/>
        <v>0.18179744739927131</v>
      </c>
      <c r="K339" s="6">
        <f t="shared" si="304"/>
        <v>0.35632299690257174</v>
      </c>
      <c r="M339" s="2">
        <f>'rockfish release'!O338</f>
        <v>132.91363909694945</v>
      </c>
      <c r="N339">
        <f>'rockfish release'!P338</f>
        <v>32040.415270468704</v>
      </c>
      <c r="O339" s="51">
        <v>2.9035999999999998E-4</v>
      </c>
      <c r="P339" s="51">
        <v>1.1757E-6</v>
      </c>
      <c r="Q339" s="13">
        <f t="shared" ref="Q339:Q357" si="385">M339*O339</f>
        <v>3.8592804248190241E-2</v>
      </c>
      <c r="R339" s="14">
        <f t="shared" si="262"/>
        <v>6.1141167236846469E-2</v>
      </c>
      <c r="S339">
        <f t="shared" si="305"/>
        <v>0.24726740027113656</v>
      </c>
      <c r="T339" s="6">
        <f t="shared" si="306"/>
        <v>0.48464410453142764</v>
      </c>
      <c r="V339" s="13">
        <f t="shared" ref="V339:W358" si="386">Q339+H339</f>
        <v>0.13284666521963032</v>
      </c>
      <c r="W339">
        <f t="shared" si="386"/>
        <v>9.4191479117737287E-2</v>
      </c>
      <c r="X339">
        <f t="shared" si="307"/>
        <v>0.30690630348322478</v>
      </c>
      <c r="Y339" s="6">
        <f t="shared" si="308"/>
        <v>0.60153635482712053</v>
      </c>
      <c r="Z339" s="14">
        <f t="shared" si="302"/>
        <v>2.3102296393803212</v>
      </c>
    </row>
    <row r="340" spans="1:26" x14ac:dyDescent="0.3">
      <c r="A340" t="str">
        <f>'rockfish release'!A339</f>
        <v>SE</v>
      </c>
      <c r="B340">
        <f>'rockfish release'!B339</f>
        <v>2000</v>
      </c>
      <c r="C340" t="str">
        <f>'rockfish release'!C339</f>
        <v>EWYKT</v>
      </c>
      <c r="D340">
        <f>'rockfish release'!D339</f>
        <v>361</v>
      </c>
      <c r="E340">
        <f>'YE release'!E340</f>
        <v>22</v>
      </c>
      <c r="F340" s="29">
        <v>1.178173262143001E-2</v>
      </c>
      <c r="G340" s="29">
        <v>5.1641112313891902E-4</v>
      </c>
      <c r="H340" s="13">
        <f t="shared" si="383"/>
        <v>0.25919811767146023</v>
      </c>
      <c r="I340">
        <f t="shared" si="384"/>
        <v>0.24994298359923681</v>
      </c>
      <c r="J340">
        <f t="shared" si="303"/>
        <v>0.49994298034799611</v>
      </c>
      <c r="K340" s="6">
        <f t="shared" si="304"/>
        <v>0.97988824148207232</v>
      </c>
      <c r="M340" s="2">
        <f>'rockfish release'!O339</f>
        <v>246.06063443076289</v>
      </c>
      <c r="N340">
        <f>'rockfish release'!P339</f>
        <v>109810.36051184093</v>
      </c>
      <c r="O340" s="51">
        <v>2.9035999999999998E-4</v>
      </c>
      <c r="P340" s="51">
        <v>1.1757E-6</v>
      </c>
      <c r="Q340" s="13">
        <f t="shared" si="385"/>
        <v>7.1446165813316309E-2</v>
      </c>
      <c r="R340" s="14">
        <f t="shared" si="262"/>
        <v>0.20954577397693802</v>
      </c>
      <c r="S340">
        <f t="shared" si="305"/>
        <v>0.45776169998912974</v>
      </c>
      <c r="T340" s="6">
        <f t="shared" si="306"/>
        <v>0.89721293197869423</v>
      </c>
      <c r="V340" s="13">
        <f t="shared" si="386"/>
        <v>0.33064428348477654</v>
      </c>
      <c r="W340">
        <f t="shared" si="386"/>
        <v>0.4594887575761748</v>
      </c>
      <c r="X340">
        <f t="shared" si="307"/>
        <v>0.6778560006197295</v>
      </c>
      <c r="Y340" s="6">
        <f t="shared" si="308"/>
        <v>1.3285977612146698</v>
      </c>
      <c r="Z340" s="14">
        <f t="shared" si="302"/>
        <v>2.0501065177222073</v>
      </c>
    </row>
    <row r="341" spans="1:26" x14ac:dyDescent="0.3">
      <c r="A341" t="str">
        <f>'rockfish release'!A340</f>
        <v>SE</v>
      </c>
      <c r="B341">
        <f>'rockfish release'!B340</f>
        <v>2001</v>
      </c>
      <c r="C341" t="str">
        <f>'rockfish release'!C340</f>
        <v>EWYKT</v>
      </c>
      <c r="D341">
        <f>'rockfish release'!D340</f>
        <v>631</v>
      </c>
      <c r="E341">
        <f>'YE release'!E341</f>
        <v>53</v>
      </c>
      <c r="F341" s="29">
        <v>1.178173262143001E-2</v>
      </c>
      <c r="G341" s="29">
        <v>5.1641112313891902E-4</v>
      </c>
      <c r="H341" s="13">
        <f t="shared" si="383"/>
        <v>0.62443182893579052</v>
      </c>
      <c r="I341">
        <f t="shared" si="384"/>
        <v>1.4505988448972236</v>
      </c>
      <c r="J341">
        <f t="shared" si="303"/>
        <v>1.2044080890201725</v>
      </c>
      <c r="K341" s="6">
        <f t="shared" si="304"/>
        <v>2.3606398544795382</v>
      </c>
      <c r="M341" s="2">
        <f>'rockfish release'!O340</f>
        <v>430.09490394961608</v>
      </c>
      <c r="N341">
        <f>'rockfish release'!P340</f>
        <v>335496.22049980506</v>
      </c>
      <c r="O341" s="51">
        <v>2.9035999999999998E-4</v>
      </c>
      <c r="P341" s="51">
        <v>1.1757E-6</v>
      </c>
      <c r="Q341" s="13">
        <f t="shared" si="385"/>
        <v>0.12488235631081052</v>
      </c>
      <c r="R341" s="14">
        <f t="shared" si="262"/>
        <v>0.64021113183931699</v>
      </c>
      <c r="S341">
        <f t="shared" si="305"/>
        <v>0.80013194651839581</v>
      </c>
      <c r="T341" s="6">
        <f t="shared" si="306"/>
        <v>1.5682586151760558</v>
      </c>
      <c r="V341" s="13">
        <f t="shared" si="386"/>
        <v>0.74931418524660098</v>
      </c>
      <c r="W341">
        <f t="shared" si="386"/>
        <v>2.0908099767365407</v>
      </c>
      <c r="X341">
        <f t="shared" si="307"/>
        <v>1.44596333865577</v>
      </c>
      <c r="Y341" s="6">
        <f t="shared" si="308"/>
        <v>2.8340881437653089</v>
      </c>
      <c r="Z341" s="14">
        <f t="shared" si="302"/>
        <v>1.9297156881927975</v>
      </c>
    </row>
    <row r="342" spans="1:26" x14ac:dyDescent="0.3">
      <c r="A342" t="str">
        <f>'rockfish release'!A341</f>
        <v>SE</v>
      </c>
      <c r="B342">
        <f>'rockfish release'!B341</f>
        <v>2002</v>
      </c>
      <c r="C342" t="str">
        <f>'rockfish release'!C341</f>
        <v>EWYKT</v>
      </c>
      <c r="D342">
        <f>'rockfish release'!D341</f>
        <v>810</v>
      </c>
      <c r="E342">
        <f>'YE release'!E342</f>
        <v>41</v>
      </c>
      <c r="F342" s="29">
        <v>1.178173262143001E-2</v>
      </c>
      <c r="G342" s="29">
        <v>5.1641112313891902E-4</v>
      </c>
      <c r="H342" s="13">
        <f t="shared" si="383"/>
        <v>0.48305103747863037</v>
      </c>
      <c r="I342">
        <f t="shared" si="384"/>
        <v>0.86808709799652284</v>
      </c>
      <c r="J342">
        <f t="shared" si="303"/>
        <v>0.9317119179212654</v>
      </c>
      <c r="K342" s="6">
        <f t="shared" si="304"/>
        <v>1.8261553591256801</v>
      </c>
      <c r="M342" s="2">
        <f>'rockfish release'!O341</f>
        <v>552.10280855655947</v>
      </c>
      <c r="N342">
        <f>'rockfish release'!P341</f>
        <v>552839.35460761387</v>
      </c>
      <c r="O342" s="51">
        <v>2.9035999999999998E-4</v>
      </c>
      <c r="P342" s="51">
        <v>1.1757E-6</v>
      </c>
      <c r="Q342" s="13">
        <f t="shared" si="385"/>
        <v>0.16030857149248259</v>
      </c>
      <c r="R342" s="14">
        <f t="shared" si="262"/>
        <v>1.0549564713765938</v>
      </c>
      <c r="S342">
        <f t="shared" si="305"/>
        <v>1.0271107395877981</v>
      </c>
      <c r="T342" s="6">
        <f t="shared" si="306"/>
        <v>2.0131370495920842</v>
      </c>
      <c r="V342" s="13">
        <f t="shared" si="386"/>
        <v>0.643359608971113</v>
      </c>
      <c r="W342">
        <f t="shared" si="386"/>
        <v>1.9230435693731165</v>
      </c>
      <c r="X342">
        <f t="shared" si="307"/>
        <v>1.3867384646619985</v>
      </c>
      <c r="Y342" s="6">
        <f t="shared" si="308"/>
        <v>2.7180073907375171</v>
      </c>
      <c r="Z342" s="14">
        <f t="shared" si="302"/>
        <v>2.1554639820795205</v>
      </c>
    </row>
    <row r="343" spans="1:26" x14ac:dyDescent="0.3">
      <c r="A343" t="str">
        <f>'rockfish release'!A342</f>
        <v>SE</v>
      </c>
      <c r="B343">
        <f>'rockfish release'!B342</f>
        <v>2003</v>
      </c>
      <c r="C343" t="str">
        <f>'rockfish release'!C342</f>
        <v>EWYKT</v>
      </c>
      <c r="D343">
        <f>'rockfish release'!D342</f>
        <v>789</v>
      </c>
      <c r="E343">
        <f>'YE release'!E343</f>
        <v>136</v>
      </c>
      <c r="F343" s="29">
        <v>1.178173262143001E-2</v>
      </c>
      <c r="G343" s="29">
        <v>5.1641112313891902E-4</v>
      </c>
      <c r="H343" s="13">
        <f t="shared" si="383"/>
        <v>1.6023156365144813</v>
      </c>
      <c r="I343">
        <f t="shared" si="384"/>
        <v>9.551540133577447</v>
      </c>
      <c r="J343">
        <f t="shared" si="303"/>
        <v>3.0905566057876124</v>
      </c>
      <c r="K343" s="6">
        <f t="shared" si="304"/>
        <v>6.0574909473437204</v>
      </c>
      <c r="M343" s="2">
        <f>'rockfish release'!O342</f>
        <v>537.78903203842628</v>
      </c>
      <c r="N343">
        <f>'rockfish release'!P342</f>
        <v>524545.20327646146</v>
      </c>
      <c r="O343" s="51">
        <v>2.9035999999999998E-4</v>
      </c>
      <c r="P343" s="51">
        <v>1.1757E-6</v>
      </c>
      <c r="Q343" s="13">
        <f t="shared" si="385"/>
        <v>0.15615242334267745</v>
      </c>
      <c r="R343" s="14">
        <f t="shared" si="262"/>
        <v>1.0009641175397475</v>
      </c>
      <c r="S343">
        <f t="shared" si="305"/>
        <v>1.0004819426355218</v>
      </c>
      <c r="T343" s="6">
        <f t="shared" si="306"/>
        <v>1.9609446075656227</v>
      </c>
      <c r="V343" s="13">
        <f t="shared" si="386"/>
        <v>1.7584680598571587</v>
      </c>
      <c r="W343">
        <f t="shared" si="386"/>
        <v>10.552504251117195</v>
      </c>
      <c r="X343">
        <f t="shared" si="307"/>
        <v>3.2484618284839359</v>
      </c>
      <c r="Y343" s="6">
        <f t="shared" si="308"/>
        <v>6.3669851838285147</v>
      </c>
      <c r="Z343" s="14">
        <f t="shared" si="302"/>
        <v>1.8473248975291654</v>
      </c>
    </row>
    <row r="344" spans="1:26" x14ac:dyDescent="0.3">
      <c r="A344" t="str">
        <f>'rockfish release'!A343</f>
        <v>SE</v>
      </c>
      <c r="B344">
        <f>'rockfish release'!B343</f>
        <v>2004</v>
      </c>
      <c r="C344" t="str">
        <f>'rockfish release'!C343</f>
        <v>EWYKT</v>
      </c>
      <c r="D344">
        <f>'rockfish release'!D343</f>
        <v>769</v>
      </c>
      <c r="E344">
        <f>'YE release'!E344</f>
        <v>63</v>
      </c>
      <c r="F344" s="29">
        <v>1.178173262143001E-2</v>
      </c>
      <c r="G344" s="29">
        <v>5.1641112313891902E-4</v>
      </c>
      <c r="H344" s="13">
        <f t="shared" si="383"/>
        <v>0.7422491551500906</v>
      </c>
      <c r="I344">
        <f t="shared" si="384"/>
        <v>2.0496357477383698</v>
      </c>
      <c r="J344">
        <f t="shared" si="303"/>
        <v>1.4316548982692616</v>
      </c>
      <c r="K344" s="6">
        <f t="shared" si="304"/>
        <v>2.8060436006077527</v>
      </c>
      <c r="M344" s="2">
        <f>'rockfish release'!O343</f>
        <v>524.15686392591874</v>
      </c>
      <c r="N344">
        <f>'rockfish release'!P343</f>
        <v>498289.33635133842</v>
      </c>
      <c r="O344" s="51">
        <v>2.9035999999999998E-4</v>
      </c>
      <c r="P344" s="51">
        <v>1.1757E-6</v>
      </c>
      <c r="Q344" s="13">
        <f t="shared" si="385"/>
        <v>0.15219418700952975</v>
      </c>
      <c r="R344" s="14">
        <f t="shared" si="262"/>
        <v>0.95086132277051327</v>
      </c>
      <c r="S344">
        <f t="shared" si="305"/>
        <v>0.97512118363335398</v>
      </c>
      <c r="T344" s="6">
        <f t="shared" si="306"/>
        <v>1.9112375199213738</v>
      </c>
      <c r="V344" s="13">
        <f t="shared" si="386"/>
        <v>0.89444334215962029</v>
      </c>
      <c r="W344">
        <f t="shared" si="386"/>
        <v>3.0004970705088829</v>
      </c>
      <c r="X344">
        <f t="shared" si="307"/>
        <v>1.7321942935216255</v>
      </c>
      <c r="Y344" s="6">
        <f t="shared" si="308"/>
        <v>3.3951008153023858</v>
      </c>
      <c r="Z344" s="14">
        <f t="shared" si="302"/>
        <v>1.9366171247239292</v>
      </c>
    </row>
    <row r="345" spans="1:26" x14ac:dyDescent="0.3">
      <c r="A345" t="str">
        <f>'rockfish release'!A344</f>
        <v>SE</v>
      </c>
      <c r="B345">
        <f>'rockfish release'!B344</f>
        <v>2005</v>
      </c>
      <c r="C345" t="str">
        <f>'rockfish release'!C344</f>
        <v>EWYKT</v>
      </c>
      <c r="D345">
        <f>'rockfish release'!D344</f>
        <v>686</v>
      </c>
      <c r="E345">
        <f>'YE release'!E345</f>
        <v>37</v>
      </c>
      <c r="F345" s="29">
        <v>1.178173262143001E-2</v>
      </c>
      <c r="G345" s="29">
        <v>5.1641112313891902E-4</v>
      </c>
      <c r="H345" s="13">
        <f t="shared" si="383"/>
        <v>0.43592410699291034</v>
      </c>
      <c r="I345">
        <f t="shared" si="384"/>
        <v>0.7069668275771801</v>
      </c>
      <c r="J345">
        <f t="shared" si="303"/>
        <v>0.84081319422162981</v>
      </c>
      <c r="K345" s="6">
        <f t="shared" si="304"/>
        <v>1.6479938606743945</v>
      </c>
      <c r="M345" s="2">
        <f>'rockfish release'!O344</f>
        <v>467.58336625901211</v>
      </c>
      <c r="N345">
        <f>'rockfish release'!P344</f>
        <v>396530.9997270609</v>
      </c>
      <c r="O345" s="51">
        <v>2.9035999999999998E-4</v>
      </c>
      <c r="P345" s="51">
        <v>1.1757E-6</v>
      </c>
      <c r="Q345" s="13">
        <f t="shared" si="385"/>
        <v>0.13576750622696673</v>
      </c>
      <c r="R345" s="14">
        <f t="shared" si="262"/>
        <v>0.75668083463487201</v>
      </c>
      <c r="S345">
        <f t="shared" si="305"/>
        <v>0.86987403377435746</v>
      </c>
      <c r="T345" s="6">
        <f t="shared" si="306"/>
        <v>1.7049531061977405</v>
      </c>
      <c r="V345" s="13">
        <f t="shared" si="386"/>
        <v>0.57169161321987705</v>
      </c>
      <c r="W345">
        <f t="shared" si="386"/>
        <v>1.4636476622120522</v>
      </c>
      <c r="X345">
        <f t="shared" si="307"/>
        <v>1.2098130691193794</v>
      </c>
      <c r="Y345" s="6">
        <f t="shared" si="308"/>
        <v>2.3712336154739835</v>
      </c>
      <c r="Z345" s="14">
        <f t="shared" si="302"/>
        <v>2.1161987357230583</v>
      </c>
    </row>
    <row r="346" spans="1:26" x14ac:dyDescent="0.3">
      <c r="A346" t="str">
        <f>'rockfish release'!A345</f>
        <v>SE</v>
      </c>
      <c r="B346">
        <f>'rockfish release'!B345</f>
        <v>2006</v>
      </c>
      <c r="C346" t="str">
        <f>'rockfish release'!C345</f>
        <v>EWYKT</v>
      </c>
      <c r="D346">
        <f>'rockfish release'!D345</f>
        <v>448</v>
      </c>
      <c r="E346">
        <f>'YE release'!E346</f>
        <v>26</v>
      </c>
      <c r="F346">
        <f>IF([3]species_comp_Region1_forR!$H318&gt;49,[3]species_comp_Region1_forR!$AV318,[3]species_comp_Region1_forR!$AX318)</f>
        <v>0</v>
      </c>
      <c r="G346">
        <f>IF([3]species_comp_Region1_forR!$H318&gt;49,[3]species_comp_Region1_forR!$AW318,[3]species_comp_Region1_forR!$AY318)</f>
        <v>0</v>
      </c>
      <c r="H346" s="13">
        <f t="shared" si="383"/>
        <v>0</v>
      </c>
      <c r="I346">
        <f t="shared" si="384"/>
        <v>0</v>
      </c>
      <c r="J346">
        <f t="shared" si="303"/>
        <v>0</v>
      </c>
      <c r="K346" s="6">
        <f t="shared" si="304"/>
        <v>0</v>
      </c>
      <c r="M346" s="2">
        <f>'rockfish release'!O345</f>
        <v>305.36056572017117</v>
      </c>
      <c r="N346">
        <f>'rockfish release'!P345</f>
        <v>169116.09484402766</v>
      </c>
      <c r="O346">
        <v>0</v>
      </c>
      <c r="P346">
        <v>0</v>
      </c>
      <c r="Q346" s="13">
        <f t="shared" si="385"/>
        <v>0</v>
      </c>
      <c r="R346" s="14">
        <f t="shared" si="262"/>
        <v>0</v>
      </c>
      <c r="S346">
        <f t="shared" si="305"/>
        <v>0</v>
      </c>
      <c r="T346" s="6">
        <f t="shared" si="306"/>
        <v>0</v>
      </c>
      <c r="V346" s="13">
        <f t="shared" si="386"/>
        <v>0</v>
      </c>
      <c r="W346">
        <f t="shared" si="386"/>
        <v>0</v>
      </c>
      <c r="X346">
        <f t="shared" si="307"/>
        <v>0</v>
      </c>
      <c r="Y346" s="6">
        <f t="shared" si="308"/>
        <v>0</v>
      </c>
      <c r="Z346" s="14" t="e">
        <f t="shared" si="302"/>
        <v>#DIV/0!</v>
      </c>
    </row>
    <row r="347" spans="1:26" x14ac:dyDescent="0.3">
      <c r="A347" t="str">
        <f>'rockfish release'!A346</f>
        <v>SE</v>
      </c>
      <c r="B347">
        <f>'rockfish release'!B346</f>
        <v>2007</v>
      </c>
      <c r="C347" t="str">
        <f>'rockfish release'!C346</f>
        <v>EWYKT</v>
      </c>
      <c r="D347">
        <f>'rockfish release'!D346</f>
        <v>293</v>
      </c>
      <c r="E347">
        <f>'YE release'!E347</f>
        <v>23</v>
      </c>
      <c r="F347">
        <f>IF([3]species_comp_Region1_forR!$H319&gt;49,[3]species_comp_Region1_forR!$AV319,[3]species_comp_Region1_forR!$AX319)</f>
        <v>0</v>
      </c>
      <c r="G347">
        <f>IF([3]species_comp_Region1_forR!$H319&gt;49,[3]species_comp_Region1_forR!$AW319,[3]species_comp_Region1_forR!$AY319)</f>
        <v>0</v>
      </c>
      <c r="H347" s="13">
        <f t="shared" si="383"/>
        <v>0</v>
      </c>
      <c r="I347">
        <f t="shared" si="384"/>
        <v>0</v>
      </c>
      <c r="J347">
        <f t="shared" si="303"/>
        <v>0</v>
      </c>
      <c r="K347" s="6">
        <f t="shared" si="304"/>
        <v>0</v>
      </c>
      <c r="M347" s="2">
        <f>'rockfish release'!O346</f>
        <v>199.71126284823691</v>
      </c>
      <c r="N347">
        <f>'rockfish release'!P346</f>
        <v>72337.609745022157</v>
      </c>
      <c r="O347">
        <v>0</v>
      </c>
      <c r="P347">
        <v>0</v>
      </c>
      <c r="Q347" s="13">
        <f t="shared" si="385"/>
        <v>0</v>
      </c>
      <c r="R347" s="14">
        <f t="shared" si="262"/>
        <v>0</v>
      </c>
      <c r="S347">
        <f t="shared" si="305"/>
        <v>0</v>
      </c>
      <c r="T347" s="6">
        <f t="shared" si="306"/>
        <v>0</v>
      </c>
      <c r="V347" s="13">
        <f t="shared" si="386"/>
        <v>0</v>
      </c>
      <c r="W347">
        <f t="shared" si="386"/>
        <v>0</v>
      </c>
      <c r="X347">
        <f t="shared" si="307"/>
        <v>0</v>
      </c>
      <c r="Y347" s="6">
        <f t="shared" si="308"/>
        <v>0</v>
      </c>
      <c r="Z347" s="14" t="e">
        <f t="shared" si="302"/>
        <v>#DIV/0!</v>
      </c>
    </row>
    <row r="348" spans="1:26" x14ac:dyDescent="0.3">
      <c r="A348" t="str">
        <f>'rockfish release'!A347</f>
        <v>SE</v>
      </c>
      <c r="B348">
        <f>'rockfish release'!B347</f>
        <v>2008</v>
      </c>
      <c r="C348" t="str">
        <f>'rockfish release'!C347</f>
        <v>EWYKT</v>
      </c>
      <c r="D348">
        <f>'rockfish release'!D347</f>
        <v>64</v>
      </c>
      <c r="E348">
        <f>'YE release'!E348</f>
        <v>26</v>
      </c>
      <c r="F348">
        <f>IF([3]species_comp_Region1_forR!$H320&gt;49,[3]species_comp_Region1_forR!$AV320,[3]species_comp_Region1_forR!$AX320)</f>
        <v>0</v>
      </c>
      <c r="G348">
        <f>IF([3]species_comp_Region1_forR!$H320&gt;49,[3]species_comp_Region1_forR!$AW320,[3]species_comp_Region1_forR!$AY320)</f>
        <v>0</v>
      </c>
      <c r="H348" s="13">
        <f t="shared" si="383"/>
        <v>0</v>
      </c>
      <c r="I348">
        <f t="shared" si="384"/>
        <v>0</v>
      </c>
      <c r="J348">
        <f t="shared" si="303"/>
        <v>0</v>
      </c>
      <c r="K348" s="6">
        <f t="shared" si="304"/>
        <v>0</v>
      </c>
      <c r="M348" s="2">
        <f>'rockfish release'!O347</f>
        <v>43.622937960024444</v>
      </c>
      <c r="N348">
        <f>'rockfish release'!P347</f>
        <v>3451.3488743679109</v>
      </c>
      <c r="O348">
        <v>0</v>
      </c>
      <c r="P348">
        <v>0</v>
      </c>
      <c r="Q348" s="13">
        <f t="shared" si="385"/>
        <v>0</v>
      </c>
      <c r="R348" s="14">
        <f t="shared" ref="R348:R362" si="387">(M348^2)*P348+(O348^2)*N348+(P348*N348)</f>
        <v>0</v>
      </c>
      <c r="S348">
        <f t="shared" si="305"/>
        <v>0</v>
      </c>
      <c r="T348" s="6">
        <f t="shared" si="306"/>
        <v>0</v>
      </c>
      <c r="V348" s="13">
        <f t="shared" si="386"/>
        <v>0</v>
      </c>
      <c r="W348">
        <f t="shared" si="386"/>
        <v>0</v>
      </c>
      <c r="X348">
        <f t="shared" si="307"/>
        <v>0</v>
      </c>
      <c r="Y348" s="6">
        <f t="shared" si="308"/>
        <v>0</v>
      </c>
      <c r="Z348" s="14" t="e">
        <f t="shared" si="302"/>
        <v>#DIV/0!</v>
      </c>
    </row>
    <row r="349" spans="1:26" x14ac:dyDescent="0.3">
      <c r="A349" t="str">
        <f>'rockfish release'!A348</f>
        <v>SE</v>
      </c>
      <c r="B349">
        <f>'rockfish release'!B348</f>
        <v>2009</v>
      </c>
      <c r="C349" t="str">
        <f>'rockfish release'!C348</f>
        <v>EWYKT</v>
      </c>
      <c r="D349">
        <f>'rockfish release'!D348</f>
        <v>124</v>
      </c>
      <c r="E349">
        <f>'YE release'!E349</f>
        <v>5</v>
      </c>
      <c r="F349">
        <f>IF([3]species_comp_Region1_forR!$H321&gt;49,[3]species_comp_Region1_forR!$AV321,[3]species_comp_Region1_forR!$AX321)</f>
        <v>0</v>
      </c>
      <c r="G349">
        <f>IF([3]species_comp_Region1_forR!$H321&gt;49,[3]species_comp_Region1_forR!$AW321,[3]species_comp_Region1_forR!$AY321)</f>
        <v>0</v>
      </c>
      <c r="H349" s="13">
        <f t="shared" si="383"/>
        <v>0</v>
      </c>
      <c r="I349">
        <f t="shared" si="384"/>
        <v>0</v>
      </c>
      <c r="J349">
        <f t="shared" si="303"/>
        <v>0</v>
      </c>
      <c r="K349" s="6">
        <f t="shared" si="304"/>
        <v>0</v>
      </c>
      <c r="M349" s="2">
        <f>'rockfish release'!O348</f>
        <v>84.519442297547357</v>
      </c>
      <c r="N349">
        <f>'rockfish release'!P348</f>
        <v>12956.040110420165</v>
      </c>
      <c r="O349">
        <v>0</v>
      </c>
      <c r="P349">
        <v>0</v>
      </c>
      <c r="Q349" s="13">
        <f t="shared" si="385"/>
        <v>0</v>
      </c>
      <c r="R349" s="14">
        <f t="shared" si="387"/>
        <v>0</v>
      </c>
      <c r="S349">
        <f t="shared" si="305"/>
        <v>0</v>
      </c>
      <c r="T349" s="6">
        <f t="shared" si="306"/>
        <v>0</v>
      </c>
      <c r="V349" s="13">
        <f t="shared" si="386"/>
        <v>0</v>
      </c>
      <c r="W349">
        <f t="shared" si="386"/>
        <v>0</v>
      </c>
      <c r="X349">
        <f t="shared" si="307"/>
        <v>0</v>
      </c>
      <c r="Y349" s="6">
        <f t="shared" si="308"/>
        <v>0</v>
      </c>
      <c r="Z349" s="14" t="e">
        <f t="shared" si="302"/>
        <v>#DIV/0!</v>
      </c>
    </row>
    <row r="350" spans="1:26" x14ac:dyDescent="0.3">
      <c r="A350" t="str">
        <f>'rockfish release'!A349</f>
        <v>SE</v>
      </c>
      <c r="B350">
        <f>'rockfish release'!B349</f>
        <v>2010</v>
      </c>
      <c r="C350" t="str">
        <f>'rockfish release'!C349</f>
        <v>EWYKT</v>
      </c>
      <c r="D350">
        <f>'rockfish release'!D349</f>
        <v>116</v>
      </c>
      <c r="E350">
        <f>'YE release'!E350</f>
        <v>21</v>
      </c>
      <c r="F350">
        <f>IF([3]species_comp_Region1_forR!$H322&gt;49,[3]species_comp_Region1_forR!$AV322,[3]species_comp_Region1_forR!$AX322)</f>
        <v>0</v>
      </c>
      <c r="G350">
        <f>IF([3]species_comp_Region1_forR!$H322&gt;49,[3]species_comp_Region1_forR!$AW322,[3]species_comp_Region1_forR!$AY322)</f>
        <v>0</v>
      </c>
      <c r="H350" s="13">
        <f t="shared" si="383"/>
        <v>0</v>
      </c>
      <c r="I350">
        <f t="shared" si="384"/>
        <v>0</v>
      </c>
      <c r="J350">
        <f t="shared" si="303"/>
        <v>0</v>
      </c>
      <c r="K350" s="6">
        <f t="shared" si="304"/>
        <v>0</v>
      </c>
      <c r="M350" s="2">
        <f>'rockfish release'!O349</f>
        <v>79.066575052544295</v>
      </c>
      <c r="N350">
        <f>'rockfish release'!P349</f>
        <v>11338.220325560207</v>
      </c>
      <c r="O350">
        <v>0</v>
      </c>
      <c r="P350">
        <v>0</v>
      </c>
      <c r="Q350" s="13">
        <f t="shared" si="385"/>
        <v>0</v>
      </c>
      <c r="R350" s="14">
        <f t="shared" si="387"/>
        <v>0</v>
      </c>
      <c r="S350">
        <f t="shared" si="305"/>
        <v>0</v>
      </c>
      <c r="T350" s="6">
        <f t="shared" si="306"/>
        <v>0</v>
      </c>
      <c r="V350" s="13">
        <f t="shared" si="386"/>
        <v>0</v>
      </c>
      <c r="W350">
        <f t="shared" si="386"/>
        <v>0</v>
      </c>
      <c r="X350">
        <f t="shared" si="307"/>
        <v>0</v>
      </c>
      <c r="Y350" s="6">
        <f t="shared" si="308"/>
        <v>0</v>
      </c>
      <c r="Z350" s="14" t="e">
        <f t="shared" si="302"/>
        <v>#DIV/0!</v>
      </c>
    </row>
    <row r="351" spans="1:26" x14ac:dyDescent="0.3">
      <c r="A351" t="str">
        <f>'rockfish release'!A350</f>
        <v>SE</v>
      </c>
      <c r="B351">
        <f>'rockfish release'!B350</f>
        <v>2011</v>
      </c>
      <c r="C351" t="str">
        <f>'rockfish release'!C350</f>
        <v>EWYKT</v>
      </c>
      <c r="D351">
        <f>'rockfish release'!D350</f>
        <v>79</v>
      </c>
      <c r="E351">
        <f>'YE release'!E351</f>
        <v>25</v>
      </c>
      <c r="F351">
        <f>IF([3]species_comp_Region1_forR!$H323&gt;49,[3]species_comp_Region1_forR!$AV323,[3]species_comp_Region1_forR!$AX323)</f>
        <v>2.3148148E-2</v>
      </c>
      <c r="G351">
        <f>IF([3]species_comp_Region1_forR!$H323&gt;49,[3]species_comp_Region1_forR!$AW323,[3]species_comp_Region1_forR!$AY323)</f>
        <v>1.0517400000000001E-4</v>
      </c>
      <c r="H351" s="13">
        <f t="shared" si="383"/>
        <v>0.57870370000000004</v>
      </c>
      <c r="I351">
        <f t="shared" si="384"/>
        <v>6.5733750000000007E-2</v>
      </c>
      <c r="J351">
        <f t="shared" si="303"/>
        <v>0.2563859395520745</v>
      </c>
      <c r="K351" s="6">
        <f t="shared" si="304"/>
        <v>0.50251644152206598</v>
      </c>
      <c r="M351" s="2">
        <f>'rockfish release'!O350</f>
        <v>14.483333333333334</v>
      </c>
      <c r="N351">
        <f>'rockfish release'!P350</f>
        <v>4560.0925333656087</v>
      </c>
      <c r="O351">
        <v>0</v>
      </c>
      <c r="P351">
        <v>0</v>
      </c>
      <c r="Q351" s="13">
        <f t="shared" si="385"/>
        <v>0</v>
      </c>
      <c r="R351" s="14">
        <f t="shared" si="387"/>
        <v>0</v>
      </c>
      <c r="S351">
        <f t="shared" si="305"/>
        <v>0</v>
      </c>
      <c r="T351" s="6">
        <f t="shared" si="306"/>
        <v>0</v>
      </c>
      <c r="V351" s="13">
        <f t="shared" si="386"/>
        <v>0.57870370000000004</v>
      </c>
      <c r="W351">
        <f t="shared" si="386"/>
        <v>6.5733750000000007E-2</v>
      </c>
      <c r="X351">
        <f t="shared" si="307"/>
        <v>0.2563859395520745</v>
      </c>
      <c r="Y351" s="6">
        <f t="shared" si="308"/>
        <v>0.50251644152206598</v>
      </c>
      <c r="Z351" s="14">
        <f t="shared" si="302"/>
        <v>0.44303490638140813</v>
      </c>
    </row>
    <row r="352" spans="1:26" x14ac:dyDescent="0.3">
      <c r="A352" t="str">
        <f>'rockfish release'!A351</f>
        <v>SE</v>
      </c>
      <c r="B352">
        <f>'rockfish release'!B351</f>
        <v>2012</v>
      </c>
      <c r="C352" t="str">
        <f>'rockfish release'!C351</f>
        <v>EWYKT</v>
      </c>
      <c r="D352">
        <f>'rockfish release'!D351</f>
        <v>61</v>
      </c>
      <c r="E352">
        <f>'YE release'!E352</f>
        <v>18</v>
      </c>
      <c r="F352">
        <f>IF([3]species_comp_Region1_forR!$H324&gt;49,[3]species_comp_Region1_forR!$AV324,[3]species_comp_Region1_forR!$AX324)</f>
        <v>7.3170732000000002E-2</v>
      </c>
      <c r="G352">
        <f>IF([3]species_comp_Region1_forR!$H324&gt;49,[3]species_comp_Region1_forR!$AW324,[3]species_comp_Region1_forR!$AY324)</f>
        <v>2.3712200000000001E-4</v>
      </c>
      <c r="H352" s="13">
        <f t="shared" si="383"/>
        <v>1.3170731760000001</v>
      </c>
      <c r="I352">
        <f t="shared" si="384"/>
        <v>7.6827528000000006E-2</v>
      </c>
      <c r="J352">
        <f t="shared" si="303"/>
        <v>0.27717779131813575</v>
      </c>
      <c r="K352" s="6">
        <f t="shared" si="304"/>
        <v>0.54326847098354603</v>
      </c>
      <c r="M352" s="2">
        <f>'rockfish release'!O351</f>
        <v>24.46321243523316</v>
      </c>
      <c r="N352">
        <f>'rockfish release'!P351</f>
        <v>1532.2908081915966</v>
      </c>
      <c r="O352">
        <v>0</v>
      </c>
      <c r="P352">
        <v>0</v>
      </c>
      <c r="Q352" s="13">
        <f t="shared" si="385"/>
        <v>0</v>
      </c>
      <c r="R352" s="14">
        <f t="shared" si="387"/>
        <v>0</v>
      </c>
      <c r="S352">
        <f t="shared" si="305"/>
        <v>0</v>
      </c>
      <c r="T352" s="6">
        <f t="shared" si="306"/>
        <v>0</v>
      </c>
      <c r="V352" s="13">
        <f t="shared" si="386"/>
        <v>1.3170731760000001</v>
      </c>
      <c r="W352">
        <f t="shared" si="386"/>
        <v>7.6827528000000006E-2</v>
      </c>
      <c r="X352">
        <f t="shared" si="307"/>
        <v>0.27717779131813575</v>
      </c>
      <c r="Y352" s="6">
        <f t="shared" si="308"/>
        <v>0.54326847098354603</v>
      </c>
      <c r="Z352" s="14">
        <f t="shared" si="302"/>
        <v>0.21044980367752605</v>
      </c>
    </row>
    <row r="353" spans="1:26" x14ac:dyDescent="0.3">
      <c r="A353" t="str">
        <f>'rockfish release'!A352</f>
        <v>SE</v>
      </c>
      <c r="B353">
        <f>'rockfish release'!B352</f>
        <v>2013</v>
      </c>
      <c r="C353" t="str">
        <f>'rockfish release'!C352</f>
        <v>EWYKT</v>
      </c>
      <c r="D353">
        <f>'rockfish release'!D352</f>
        <v>88</v>
      </c>
      <c r="E353">
        <f>'YE release'!E353</f>
        <v>25</v>
      </c>
      <c r="F353">
        <f>IF([3]species_comp_Region1_forR!$H325&gt;49,[3]species_comp_Region1_forR!$AV325,[3]species_comp_Region1_forR!$AX325)</f>
        <v>0</v>
      </c>
      <c r="G353">
        <f>IF([3]species_comp_Region1_forR!$H325&gt;49,[3]species_comp_Region1_forR!$AW325,[3]species_comp_Region1_forR!$AY325)</f>
        <v>0</v>
      </c>
      <c r="H353" s="13">
        <f t="shared" si="383"/>
        <v>0</v>
      </c>
      <c r="I353">
        <f t="shared" si="384"/>
        <v>0</v>
      </c>
      <c r="J353">
        <f t="shared" si="303"/>
        <v>0</v>
      </c>
      <c r="K353" s="6">
        <f t="shared" si="304"/>
        <v>0</v>
      </c>
      <c r="M353" s="2">
        <f>'rockfish release'!O352</f>
        <v>120.12167300380227</v>
      </c>
      <c r="N353">
        <f>'rockfish release'!P352</f>
        <v>343213.55001227942</v>
      </c>
      <c r="O353" s="51">
        <v>2.9035999999999998E-4</v>
      </c>
      <c r="P353" s="51">
        <v>1.1757E-6</v>
      </c>
      <c r="Q353" s="13">
        <f t="shared" si="385"/>
        <v>3.4878528973384025E-2</v>
      </c>
      <c r="R353" s="14">
        <f t="shared" si="387"/>
        <v>0.44941656740876401</v>
      </c>
      <c r="S353">
        <f t="shared" si="305"/>
        <v>0.67038538722794672</v>
      </c>
      <c r="T353" s="6">
        <f t="shared" si="306"/>
        <v>1.3139553589667756</v>
      </c>
      <c r="V353" s="13">
        <f t="shared" si="386"/>
        <v>3.4878528973384025E-2</v>
      </c>
      <c r="W353">
        <f t="shared" si="386"/>
        <v>0.44941656740876401</v>
      </c>
      <c r="X353">
        <f t="shared" si="307"/>
        <v>0.67038538722794672</v>
      </c>
      <c r="Y353" s="6">
        <f t="shared" si="308"/>
        <v>1.3139553589667756</v>
      </c>
      <c r="Z353" s="14">
        <f t="shared" si="302"/>
        <v>19.220575149242134</v>
      </c>
    </row>
    <row r="354" spans="1:26" x14ac:dyDescent="0.3">
      <c r="A354" t="str">
        <f>'rockfish release'!A353</f>
        <v>SE</v>
      </c>
      <c r="B354">
        <f>'rockfish release'!B353</f>
        <v>2014</v>
      </c>
      <c r="C354" t="str">
        <f>'rockfish release'!C353</f>
        <v>EWYKT</v>
      </c>
      <c r="D354">
        <f>'rockfish release'!D353</f>
        <v>132</v>
      </c>
      <c r="E354">
        <f>'YE release'!E354</f>
        <v>50</v>
      </c>
      <c r="F354">
        <f>IF([3]species_comp_Region1_forR!$H326&gt;49,[3]species_comp_Region1_forR!$AV326,[3]species_comp_Region1_forR!$AX326)</f>
        <v>0</v>
      </c>
      <c r="G354">
        <f>IF([3]species_comp_Region1_forR!$H326&gt;49,[3]species_comp_Region1_forR!$AW326,[3]species_comp_Region1_forR!$AY326)</f>
        <v>0</v>
      </c>
      <c r="H354" s="13">
        <f t="shared" si="383"/>
        <v>0</v>
      </c>
      <c r="I354">
        <f t="shared" si="384"/>
        <v>0</v>
      </c>
      <c r="J354">
        <f t="shared" si="303"/>
        <v>0</v>
      </c>
      <c r="K354" s="6">
        <f t="shared" si="304"/>
        <v>0</v>
      </c>
      <c r="M354" s="2">
        <f>'rockfish release'!O353</f>
        <v>97.335952848722968</v>
      </c>
      <c r="N354">
        <f>'rockfish release'!P353</f>
        <v>24263.558845755815</v>
      </c>
      <c r="O354" s="51">
        <v>2.9035999999999998E-4</v>
      </c>
      <c r="P354" s="51">
        <v>1.1757E-6</v>
      </c>
      <c r="Q354" s="13">
        <f t="shared" si="385"/>
        <v>2.8262467269155198E-2</v>
      </c>
      <c r="R354" s="14">
        <f t="shared" si="387"/>
        <v>4.1711220878367636E-2</v>
      </c>
      <c r="S354">
        <f t="shared" si="305"/>
        <v>0.20423325115751265</v>
      </c>
      <c r="T354" s="6">
        <f t="shared" si="306"/>
        <v>0.4002971722687248</v>
      </c>
      <c r="V354" s="13">
        <f t="shared" si="386"/>
        <v>2.8262467269155198E-2</v>
      </c>
      <c r="W354">
        <f t="shared" si="386"/>
        <v>4.1711220878367636E-2</v>
      </c>
      <c r="X354">
        <f t="shared" si="307"/>
        <v>0.20423325115751265</v>
      </c>
      <c r="Y354" s="6">
        <f t="shared" si="308"/>
        <v>0.4002971722687248</v>
      </c>
      <c r="Z354" s="14">
        <f t="shared" si="302"/>
        <v>7.2263065079391229</v>
      </c>
    </row>
    <row r="355" spans="1:26" x14ac:dyDescent="0.3">
      <c r="A355" t="str">
        <f>'rockfish release'!A354</f>
        <v>SE</v>
      </c>
      <c r="B355">
        <f>'rockfish release'!B354</f>
        <v>2015</v>
      </c>
      <c r="C355" t="str">
        <f>'rockfish release'!C354</f>
        <v>EWYKT</v>
      </c>
      <c r="D355">
        <f>'rockfish release'!D354</f>
        <v>194</v>
      </c>
      <c r="E355">
        <f>'YE release'!E355</f>
        <v>74</v>
      </c>
      <c r="F355">
        <f>IF([3]species_comp_Region1_forR!$H327&gt;49,[3]species_comp_Region1_forR!$AV327,[3]species_comp_Region1_forR!$AX327)</f>
        <v>0</v>
      </c>
      <c r="G355">
        <f>IF([3]species_comp_Region1_forR!$H327&gt;49,[3]species_comp_Region1_forR!$AW327,[3]species_comp_Region1_forR!$AY327)</f>
        <v>0</v>
      </c>
      <c r="H355" s="13">
        <f t="shared" si="383"/>
        <v>0</v>
      </c>
      <c r="I355">
        <f t="shared" si="384"/>
        <v>0</v>
      </c>
      <c r="J355">
        <f t="shared" si="303"/>
        <v>0</v>
      </c>
      <c r="K355" s="6">
        <f t="shared" si="304"/>
        <v>0</v>
      </c>
      <c r="M355" s="2">
        <f>'rockfish release'!O354</f>
        <v>245.45304437564499</v>
      </c>
      <c r="N355">
        <f>'rockfish release'!P354</f>
        <v>132044.62506099432</v>
      </c>
      <c r="O355">
        <v>0</v>
      </c>
      <c r="P355">
        <v>0</v>
      </c>
      <c r="Q355" s="13">
        <f t="shared" si="385"/>
        <v>0</v>
      </c>
      <c r="R355" s="14">
        <f t="shared" si="387"/>
        <v>0</v>
      </c>
      <c r="S355">
        <f t="shared" si="305"/>
        <v>0</v>
      </c>
      <c r="T355" s="6">
        <f t="shared" si="306"/>
        <v>0</v>
      </c>
      <c r="V355" s="13">
        <f t="shared" si="386"/>
        <v>0</v>
      </c>
      <c r="W355">
        <f t="shared" si="386"/>
        <v>0</v>
      </c>
      <c r="X355">
        <f t="shared" si="307"/>
        <v>0</v>
      </c>
      <c r="Y355" s="6">
        <f t="shared" si="308"/>
        <v>0</v>
      </c>
      <c r="Z355" s="14" t="e">
        <f t="shared" si="302"/>
        <v>#DIV/0!</v>
      </c>
    </row>
    <row r="356" spans="1:26" x14ac:dyDescent="0.3">
      <c r="A356" t="str">
        <f>'rockfish release'!A355</f>
        <v>SE</v>
      </c>
      <c r="B356">
        <f>'rockfish release'!B355</f>
        <v>2016</v>
      </c>
      <c r="C356" t="str">
        <f>'rockfish release'!C355</f>
        <v>EWYKT</v>
      </c>
      <c r="D356">
        <f>'rockfish release'!D355</f>
        <v>568</v>
      </c>
      <c r="E356">
        <f>'YE release'!E356</f>
        <v>166</v>
      </c>
      <c r="F356">
        <f>IF([3]species_comp_Region1_forR!$H328&gt;49,[3]species_comp_Region1_forR!$AV328,[3]species_comp_Region1_forR!$AX328)</f>
        <v>0</v>
      </c>
      <c r="G356">
        <f>IF([3]species_comp_Region1_forR!$H328&gt;49,[3]species_comp_Region1_forR!$AW328,[3]species_comp_Region1_forR!$AY328)</f>
        <v>0</v>
      </c>
      <c r="H356" s="13">
        <f t="shared" si="383"/>
        <v>0</v>
      </c>
      <c r="I356">
        <f t="shared" si="384"/>
        <v>0</v>
      </c>
      <c r="J356">
        <f t="shared" si="303"/>
        <v>0</v>
      </c>
      <c r="K356" s="6">
        <f t="shared" si="304"/>
        <v>0</v>
      </c>
      <c r="M356" s="2">
        <f>'rockfish release'!O355</f>
        <v>1016.1164483260552</v>
      </c>
      <c r="N356">
        <f>'rockfish release'!P355</f>
        <v>3827485.2374486667</v>
      </c>
      <c r="O356">
        <v>0</v>
      </c>
      <c r="P356">
        <v>0</v>
      </c>
      <c r="Q356" s="13">
        <f t="shared" si="385"/>
        <v>0</v>
      </c>
      <c r="R356" s="14">
        <f t="shared" si="387"/>
        <v>0</v>
      </c>
      <c r="S356">
        <f t="shared" si="305"/>
        <v>0</v>
      </c>
      <c r="T356" s="6">
        <f t="shared" si="306"/>
        <v>0</v>
      </c>
      <c r="V356" s="13">
        <f t="shared" si="386"/>
        <v>0</v>
      </c>
      <c r="W356">
        <f t="shared" si="386"/>
        <v>0</v>
      </c>
      <c r="X356">
        <f t="shared" si="307"/>
        <v>0</v>
      </c>
      <c r="Y356" s="6">
        <f t="shared" si="308"/>
        <v>0</v>
      </c>
      <c r="Z356" s="14" t="e">
        <f t="shared" si="302"/>
        <v>#DIV/0!</v>
      </c>
    </row>
    <row r="357" spans="1:26" x14ac:dyDescent="0.3">
      <c r="A357" t="str">
        <f>'rockfish release'!A356</f>
        <v>SE</v>
      </c>
      <c r="B357">
        <f>'rockfish release'!B356</f>
        <v>2017</v>
      </c>
      <c r="C357" t="str">
        <f>'rockfish release'!C356</f>
        <v>EWYKT</v>
      </c>
      <c r="D357">
        <f>'rockfish release'!D356</f>
        <v>310</v>
      </c>
      <c r="E357">
        <f>'YE release'!E357</f>
        <v>151</v>
      </c>
      <c r="F357">
        <f>IF([3]species_comp_Region1_forR!$H329&gt;49,[3]species_comp_Region1_forR!$AV329,[3]species_comp_Region1_forR!$AX329)</f>
        <v>1.1583012E-2</v>
      </c>
      <c r="G357">
        <f>IF([3]species_comp_Region1_forR!$H329&gt;49,[3]species_comp_Region1_forR!$AW329,[3]species_comp_Region1_forR!$AY329)</f>
        <v>4.4400000000000002E-5</v>
      </c>
      <c r="H357" s="13">
        <f t="shared" si="383"/>
        <v>1.7490348120000001</v>
      </c>
      <c r="I357">
        <f t="shared" si="384"/>
        <v>1.0123644000000001</v>
      </c>
      <c r="J357">
        <f t="shared" si="303"/>
        <v>1.0061632074370439</v>
      </c>
      <c r="K357" s="6">
        <f t="shared" si="304"/>
        <v>1.972079886576606</v>
      </c>
      <c r="M357" s="2">
        <f>'rockfish release'!O356</f>
        <v>111.38528138528142</v>
      </c>
      <c r="N357">
        <f>'rockfish release'!P356</f>
        <v>42121.122626875811</v>
      </c>
      <c r="O357">
        <v>0</v>
      </c>
      <c r="P357">
        <v>0</v>
      </c>
      <c r="Q357" s="13">
        <f t="shared" si="385"/>
        <v>0</v>
      </c>
      <c r="R357" s="14">
        <f t="shared" si="387"/>
        <v>0</v>
      </c>
      <c r="S357">
        <f t="shared" si="305"/>
        <v>0</v>
      </c>
      <c r="T357" s="6">
        <f t="shared" si="306"/>
        <v>0</v>
      </c>
      <c r="V357" s="13">
        <f t="shared" si="386"/>
        <v>1.7490348120000001</v>
      </c>
      <c r="W357">
        <f t="shared" si="386"/>
        <v>1.0123644000000001</v>
      </c>
      <c r="X357">
        <f t="shared" si="307"/>
        <v>1.0061632074370439</v>
      </c>
      <c r="Y357" s="6">
        <f t="shared" si="308"/>
        <v>1.972079886576606</v>
      </c>
      <c r="Z357" s="14">
        <f t="shared" si="302"/>
        <v>0.57526768508770187</v>
      </c>
    </row>
    <row r="358" spans="1:26" x14ac:dyDescent="0.3">
      <c r="A358" t="str">
        <f>'rockfish release'!A357</f>
        <v>SE</v>
      </c>
      <c r="B358">
        <f>'rockfish release'!B357</f>
        <v>2018</v>
      </c>
      <c r="C358" t="str">
        <f>'rockfish release'!C357</f>
        <v>EWYKT</v>
      </c>
      <c r="D358">
        <f>'rockfish release'!D357</f>
        <v>1167</v>
      </c>
      <c r="E358">
        <f>'YE release'!E358</f>
        <v>612</v>
      </c>
      <c r="F358">
        <f>IF([3]species_comp_Region1_forR!$H330&gt;49,[3]species_comp_Region1_forR!$AV330,[3]species_comp_Region1_forR!$AX330)</f>
        <v>5.0193050000000003E-2</v>
      </c>
      <c r="G358">
        <f>IF([3]species_comp_Region1_forR!$H330&gt;49,[3]species_comp_Region1_forR!$AW330,[3]species_comp_Region1_forR!$AY330)</f>
        <v>1.8478200000000001E-4</v>
      </c>
      <c r="H358" s="13">
        <f t="shared" si="383"/>
        <v>30.718146600000001</v>
      </c>
      <c r="I358">
        <f t="shared" si="384"/>
        <v>69.208989408000008</v>
      </c>
      <c r="J358">
        <f t="shared" si="303"/>
        <v>8.3191940359628589</v>
      </c>
      <c r="K358" s="6">
        <f t="shared" si="304"/>
        <v>16.305620310487203</v>
      </c>
      <c r="M358" s="2">
        <f>'rockfish release'!O357</f>
        <v>589.38799192734632</v>
      </c>
      <c r="N358">
        <f>'rockfish release'!P357</f>
        <v>481215.42757237318</v>
      </c>
      <c r="O358">
        <v>0</v>
      </c>
      <c r="P358">
        <v>0</v>
      </c>
      <c r="Q358" s="13">
        <f>M358*O358</f>
        <v>0</v>
      </c>
      <c r="R358" s="14">
        <f t="shared" si="387"/>
        <v>0</v>
      </c>
      <c r="S358">
        <f t="shared" si="305"/>
        <v>0</v>
      </c>
      <c r="T358" s="6">
        <f t="shared" si="306"/>
        <v>0</v>
      </c>
      <c r="V358" s="13">
        <f t="shared" si="386"/>
        <v>30.718146600000001</v>
      </c>
      <c r="W358">
        <f t="shared" si="386"/>
        <v>69.208989408000008</v>
      </c>
      <c r="X358">
        <f t="shared" si="307"/>
        <v>8.3191940359628589</v>
      </c>
      <c r="Y358" s="6">
        <f t="shared" si="308"/>
        <v>16.305620310487203</v>
      </c>
      <c r="Z358" s="14">
        <f t="shared" si="302"/>
        <v>0.27082343685288807</v>
      </c>
    </row>
    <row r="359" spans="1:26" x14ac:dyDescent="0.3">
      <c r="A359" t="str">
        <f>'rockfish release'!A358</f>
        <v>SE</v>
      </c>
      <c r="B359">
        <f>'rockfish release'!B358</f>
        <v>2019</v>
      </c>
      <c r="C359" t="str">
        <f>'rockfish release'!C358</f>
        <v>EWYKT</v>
      </c>
      <c r="D359">
        <f>'rockfish release'!D358</f>
        <v>1608</v>
      </c>
      <c r="E359">
        <f>'YE release'!E359</f>
        <v>797</v>
      </c>
      <c r="F359">
        <v>6.8493150684931503E-3</v>
      </c>
      <c r="G359">
        <v>2.3375951723662074E-5</v>
      </c>
      <c r="H359" s="13">
        <f t="shared" ref="H359:H360" si="388">E359*F359</f>
        <v>5.4589041095890405</v>
      </c>
      <c r="I359">
        <f t="shared" ref="I359:I360" si="389">(E359^2)*G359</f>
        <v>14.848614918435663</v>
      </c>
      <c r="K359" s="6"/>
      <c r="M359" s="2">
        <f>'rockfish release'!O358</f>
        <v>1721.7065409546258</v>
      </c>
      <c r="N359">
        <f>'rockfish release'!P358</f>
        <v>4522629.7108261948</v>
      </c>
      <c r="O359">
        <v>4.4150109999999999E-3</v>
      </c>
      <c r="P359">
        <v>9.7200000000000001E-6</v>
      </c>
      <c r="Q359" s="13">
        <f t="shared" ref="Q359:Q360" si="390">M359*O359</f>
        <v>7.6013533170866232</v>
      </c>
      <c r="R359" s="14">
        <f t="shared" si="387"/>
        <v>160.92925356388375</v>
      </c>
      <c r="S359">
        <f t="shared" ref="S359:S360" si="391">SQRT(R359)</f>
        <v>12.685789434003851</v>
      </c>
      <c r="T359" s="6">
        <f t="shared" ref="T359:T360" si="392">(1.96*S359)</f>
        <v>24.864147290647548</v>
      </c>
      <c r="V359" s="56">
        <f t="shared" ref="V359:V360" si="393">Q359+H359</f>
        <v>13.060257426675664</v>
      </c>
      <c r="W359" s="57">
        <f t="shared" ref="W359:W360" si="394">R359+I359</f>
        <v>175.77786848231941</v>
      </c>
      <c r="X359">
        <f t="shared" ref="X359:X360" si="395">SQRT(W359)</f>
        <v>13.258124621616716</v>
      </c>
      <c r="Y359" s="6">
        <f t="shared" ref="Y359:Y360" si="396">(1.96*X359)</f>
        <v>25.985924258368762</v>
      </c>
      <c r="Z359" s="14">
        <f t="shared" si="302"/>
        <v>1.0151503288546906</v>
      </c>
    </row>
    <row r="360" spans="1:26" x14ac:dyDescent="0.3">
      <c r="A360" t="str">
        <f>'rockfish release'!A359</f>
        <v>SE</v>
      </c>
      <c r="B360">
        <f>'rockfish release'!B359</f>
        <v>2020</v>
      </c>
      <c r="C360" t="str">
        <f>'rockfish release'!C359</f>
        <v>EWYKT</v>
      </c>
      <c r="D360">
        <f>'rockfish release'!D359</f>
        <v>1131</v>
      </c>
      <c r="E360">
        <f>'YE release'!E360</f>
        <v>367</v>
      </c>
      <c r="F360" s="50">
        <v>1.1781732621430001E-2</v>
      </c>
      <c r="G360" s="50">
        <v>5.1630220019423104E-4</v>
      </c>
      <c r="H360" s="13">
        <f t="shared" si="388"/>
        <v>4.32389587206481</v>
      </c>
      <c r="I360">
        <f t="shared" si="389"/>
        <v>69.54022704196079</v>
      </c>
      <c r="J360">
        <f t="shared" ref="J360" si="397">SQRT(I360)</f>
        <v>8.3390783088996585</v>
      </c>
      <c r="K360" s="6">
        <f t="shared" ref="K360" si="398">(1.96*J360)</f>
        <v>16.34459348544333</v>
      </c>
      <c r="M360" s="2">
        <f>'rockfish release'!O359</f>
        <v>1396.475884244373</v>
      </c>
      <c r="N360">
        <f>'rockfish release'!P359</f>
        <v>3767077.26261531</v>
      </c>
      <c r="O360" s="50">
        <v>3.6791758646063298E-4</v>
      </c>
      <c r="P360" s="50">
        <v>1.74705976325739E-6</v>
      </c>
      <c r="Q360" s="13">
        <f t="shared" si="390"/>
        <v>0.51378803688166796</v>
      </c>
      <c r="R360" s="14">
        <f t="shared" si="387"/>
        <v>10.498252989240722</v>
      </c>
      <c r="S360">
        <f t="shared" si="391"/>
        <v>3.2401007683775394</v>
      </c>
      <c r="T360" s="6">
        <f t="shared" si="392"/>
        <v>6.3505975060199766</v>
      </c>
      <c r="V360" s="13">
        <f t="shared" si="393"/>
        <v>4.8376839089464783</v>
      </c>
      <c r="W360">
        <f t="shared" si="394"/>
        <v>80.038480031201516</v>
      </c>
      <c r="X360">
        <f t="shared" si="395"/>
        <v>8.9464227505300418</v>
      </c>
      <c r="Y360" s="6">
        <f t="shared" si="396"/>
        <v>17.534988591038882</v>
      </c>
      <c r="Z360" s="14">
        <f t="shared" ref="Z360:Z361" si="399">X360/V360</f>
        <v>1.8493194096425245</v>
      </c>
    </row>
    <row r="361" spans="1:26" x14ac:dyDescent="0.3">
      <c r="A361" t="str">
        <f>'rockfish release'!A360</f>
        <v>SE</v>
      </c>
      <c r="B361">
        <f>'rockfish release'!B360</f>
        <v>2021</v>
      </c>
      <c r="C361" t="str">
        <f>'rockfish release'!C360</f>
        <v>EWYKT</v>
      </c>
      <c r="D361">
        <f>'rockfish release'!D360</f>
        <v>1454</v>
      </c>
      <c r="E361">
        <f>'YE release'!E361</f>
        <v>577</v>
      </c>
      <c r="F361" s="50">
        <v>1.1781732621430001E-2</v>
      </c>
      <c r="G361" s="50">
        <v>5.1630220019423104E-4</v>
      </c>
      <c r="H361" s="13">
        <f t="shared" ref="H361" si="400">E361*F361</f>
        <v>6.7980597225651103</v>
      </c>
      <c r="I361">
        <f t="shared" ref="I361" si="401">(E361^2)*G361</f>
        <v>171.89197520846514</v>
      </c>
      <c r="J361">
        <f t="shared" ref="J361" si="402">SQRT(I361)</f>
        <v>13.110757995191015</v>
      </c>
      <c r="K361" s="6">
        <f t="shared" ref="K361" si="403">(1.96*J361)</f>
        <v>25.697085670574388</v>
      </c>
      <c r="M361" s="2">
        <f>'rockfish release'!O360</f>
        <v>747.7879269261316</v>
      </c>
      <c r="N361">
        <f>'rockfish release'!P360</f>
        <v>641624.81516238826</v>
      </c>
      <c r="O361" s="50">
        <v>3.6791758646063298E-4</v>
      </c>
      <c r="P361" s="50">
        <v>1.74705976325739E-6</v>
      </c>
      <c r="Q361" s="13">
        <f t="shared" ref="Q361" si="404">M361*O361</f>
        <v>0.27512432925906249</v>
      </c>
      <c r="R361" s="14">
        <f t="shared" si="387"/>
        <v>2.1847421122467194</v>
      </c>
      <c r="S361">
        <f t="shared" ref="S361" si="405">SQRT(R361)</f>
        <v>1.4780873155015977</v>
      </c>
      <c r="T361" s="6">
        <f t="shared" ref="T361" si="406">(1.96*S361)</f>
        <v>2.8970511383831314</v>
      </c>
      <c r="V361" s="13">
        <f t="shared" ref="V361" si="407">Q361+H361</f>
        <v>7.0731840518241729</v>
      </c>
      <c r="W361">
        <f t="shared" ref="W361" si="408">R361+I361</f>
        <v>174.07671732071185</v>
      </c>
      <c r="X361">
        <f t="shared" ref="X361" si="409">SQRT(W361)</f>
        <v>13.193813600347394</v>
      </c>
      <c r="Y361" s="6">
        <f t="shared" ref="Y361" si="410">(1.96*X361)</f>
        <v>25.859874656680891</v>
      </c>
      <c r="Z361" s="14">
        <f t="shared" si="399"/>
        <v>1.8653287548688502</v>
      </c>
    </row>
    <row r="362" spans="1:26" x14ac:dyDescent="0.3">
      <c r="A362" t="s">
        <v>148</v>
      </c>
      <c r="B362">
        <v>2022</v>
      </c>
      <c r="C362" t="s">
        <v>51</v>
      </c>
      <c r="D362">
        <v>1444</v>
      </c>
      <c r="E362">
        <f>'YE release'!E362</f>
        <v>671</v>
      </c>
      <c r="F362" s="50">
        <v>1.1781732621430001E-2</v>
      </c>
      <c r="G362" s="50">
        <v>5.1630220019423104E-4</v>
      </c>
      <c r="H362" s="13">
        <f t="shared" ref="H362" si="411">E362*F362</f>
        <v>7.9055425889795305</v>
      </c>
      <c r="I362">
        <f t="shared" ref="I362" si="412">(E362^2)*G362</f>
        <v>232.46041891765077</v>
      </c>
      <c r="J362">
        <f t="shared" ref="J362" si="413">SQRT(I362)</f>
        <v>15.246652711911908</v>
      </c>
      <c r="K362" s="6">
        <f t="shared" ref="K362" si="414">(1.96*J362)</f>
        <v>29.883439315347339</v>
      </c>
      <c r="M362" s="2">
        <f>'rockfish release'!O361</f>
        <v>485.06197183098584</v>
      </c>
      <c r="N362">
        <f>'rockfish release'!P361</f>
        <v>2457066.7825371064</v>
      </c>
      <c r="O362" s="50">
        <v>3.6791758646063298E-4</v>
      </c>
      <c r="P362" s="50">
        <v>1.74705976325739E-6</v>
      </c>
      <c r="Q362" s="13">
        <f t="shared" ref="Q362" si="415">M362*O362</f>
        <v>0.17846282995989185</v>
      </c>
      <c r="R362" s="14">
        <f t="shared" si="387"/>
        <v>5.0362964632734446</v>
      </c>
      <c r="S362">
        <f t="shared" ref="S362" si="416">SQRT(R362)</f>
        <v>2.2441694372915437</v>
      </c>
      <c r="T362" s="6">
        <f t="shared" ref="T362" si="417">(1.96*S362)</f>
        <v>4.3985720970914253</v>
      </c>
      <c r="V362" s="13">
        <f t="shared" ref="V362" si="418">Q362+H362</f>
        <v>8.084005418939423</v>
      </c>
      <c r="W362">
        <f t="shared" ref="W362" si="419">R362+I362</f>
        <v>237.49671538092423</v>
      </c>
      <c r="X362">
        <f t="shared" ref="X362" si="420">SQRT(W362)</f>
        <v>15.410928439939115</v>
      </c>
      <c r="Y362" s="6">
        <f t="shared" ref="Y362" si="421">(1.96*X362)</f>
        <v>30.205419742280665</v>
      </c>
      <c r="Z362" s="14">
        <f t="shared" ref="Z362" si="422">X362/V362</f>
        <v>1.9063481085544527</v>
      </c>
    </row>
    <row r="363" spans="1:26" x14ac:dyDescent="0.3">
      <c r="K363" s="6"/>
      <c r="M363" s="2"/>
      <c r="S363"/>
      <c r="T363" s="6"/>
      <c r="Y363" s="6"/>
    </row>
    <row r="364" spans="1:26" x14ac:dyDescent="0.3">
      <c r="K364" s="6"/>
      <c r="M364" s="2"/>
      <c r="S364"/>
      <c r="T364" s="6"/>
      <c r="Y364" s="6"/>
    </row>
    <row r="365" spans="1:26" x14ac:dyDescent="0.3">
      <c r="K365" s="6"/>
      <c r="M365" s="2"/>
      <c r="S365"/>
      <c r="T365" s="6"/>
      <c r="Y365" s="6"/>
    </row>
    <row r="366" spans="1:26" x14ac:dyDescent="0.3">
      <c r="K366" s="6"/>
      <c r="M366" s="2"/>
      <c r="S366"/>
      <c r="T366" s="6"/>
      <c r="Y366" s="6"/>
    </row>
    <row r="367" spans="1:26" x14ac:dyDescent="0.3">
      <c r="K367" s="6"/>
      <c r="M367" s="2"/>
      <c r="S367"/>
      <c r="T367" s="6"/>
      <c r="Y367" s="6"/>
    </row>
    <row r="368" spans="1:26" x14ac:dyDescent="0.3">
      <c r="K368" s="6"/>
      <c r="M368" s="2"/>
      <c r="S368"/>
      <c r="T368" s="6"/>
      <c r="Y368" s="6"/>
    </row>
    <row r="369" spans="11:25" x14ac:dyDescent="0.3">
      <c r="K369" s="6"/>
      <c r="M369" s="2"/>
      <c r="S369"/>
      <c r="T369" s="6"/>
      <c r="Y369" s="6"/>
    </row>
    <row r="370" spans="11:25" x14ac:dyDescent="0.3">
      <c r="K370" s="6"/>
      <c r="M370" s="2"/>
      <c r="S370"/>
      <c r="T370" s="6"/>
      <c r="Y370" s="6"/>
    </row>
    <row r="371" spans="11:25" x14ac:dyDescent="0.3">
      <c r="K371" s="6"/>
      <c r="M371" s="2"/>
      <c r="S371"/>
      <c r="T371" s="6"/>
      <c r="Y371" s="6"/>
    </row>
    <row r="372" spans="11:25" x14ac:dyDescent="0.3">
      <c r="K372" s="6"/>
      <c r="M372" s="2"/>
      <c r="S372"/>
      <c r="T372" s="6"/>
      <c r="Y372" s="6"/>
    </row>
    <row r="373" spans="11:25" x14ac:dyDescent="0.3">
      <c r="K373" s="6"/>
      <c r="M373" s="2"/>
      <c r="S373"/>
      <c r="T373" s="6"/>
      <c r="Y373" s="6"/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F0819F624B64380D4A57CCDAC7781" ma:contentTypeVersion="15" ma:contentTypeDescription="Create a new document." ma:contentTypeScope="" ma:versionID="96ee67c64a611fe3cfe35eaa7559e3c8">
  <xsd:schema xmlns:xsd="http://www.w3.org/2001/XMLSchema" xmlns:xs="http://www.w3.org/2001/XMLSchema" xmlns:p="http://schemas.microsoft.com/office/2006/metadata/properties" xmlns:ns3="eac37eda-f897-49eb-801c-08fa018b6265" xmlns:ns4="98f28830-e830-43ef-8ed3-456beba03c0a" targetNamespace="http://schemas.microsoft.com/office/2006/metadata/properties" ma:root="true" ma:fieldsID="4ce6b3f7e1c4c819e0170a43a3ed2dfc" ns3:_="" ns4:_="">
    <xsd:import namespace="eac37eda-f897-49eb-801c-08fa018b6265"/>
    <xsd:import namespace="98f28830-e830-43ef-8ed3-456beba03c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37eda-f897-49eb-801c-08fa018b6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28830-e830-43ef-8ed3-456beba03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ac37eda-f897-49eb-801c-08fa018b6265" xsi:nil="true"/>
  </documentManagement>
</p:properties>
</file>

<file path=customXml/itemProps1.xml><?xml version="1.0" encoding="utf-8"?>
<ds:datastoreItem xmlns:ds="http://schemas.openxmlformats.org/officeDocument/2006/customXml" ds:itemID="{A73589AC-0012-44BE-81BF-B83DED8A6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37eda-f897-49eb-801c-08fa018b6265"/>
    <ds:schemaRef ds:uri="98f28830-e830-43ef-8ed3-456beba03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15CF3E-1C38-4E3F-821E-94C235DCFE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5BB5A6-AE69-4490-B656-EF927FF7331B}">
  <ds:schemaRefs>
    <ds:schemaRef ds:uri="98f28830-e830-43ef-8ed3-456beba03c0a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ac37eda-f897-49eb-801c-08fa018b626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instructions</vt:lpstr>
      <vt:lpstr>rockfish release</vt:lpstr>
      <vt:lpstr>rf release  figs</vt:lpstr>
      <vt:lpstr>BRF release</vt:lpstr>
      <vt:lpstr>brf release figs</vt:lpstr>
      <vt:lpstr>YE release</vt:lpstr>
      <vt:lpstr>ye release figs</vt:lpstr>
      <vt:lpstr>DSR release</vt:lpstr>
      <vt:lpstr>Slope release</vt:lpstr>
      <vt:lpstr>RF release harv Kodiak</vt:lpstr>
      <vt:lpstr>RF release Central</vt:lpstr>
      <vt:lpstr>RF release SEAK</vt:lpstr>
      <vt:lpstr>logbook v guiSWHS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Howard</dc:creator>
  <cp:lastModifiedBy>Joy, Philip J (DFG)</cp:lastModifiedBy>
  <dcterms:created xsi:type="dcterms:W3CDTF">2019-11-04T20:52:41Z</dcterms:created>
  <dcterms:modified xsi:type="dcterms:W3CDTF">2024-09-26T22:06:30Z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0x010100627F0819F624B64380D4A57CCDAC7781</vt:lpwstr>
  </property>
</Properties>
</file>