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S:\RTS\Reimer\SusitnaEG\data-raw\"/>
    </mc:Choice>
  </mc:AlternateContent>
  <xr:revisionPtr revIDLastSave="0" documentId="13_ncr:1_{F2DC5649-D5B5-4367-B883-76D3BF0C5419}" xr6:coauthVersionLast="47" xr6:coauthVersionMax="47" xr10:uidLastSave="{00000000-0000-0000-0000-000000000000}"/>
  <bookViews>
    <workbookView xWindow="28680" yWindow="-120" windowWidth="29040" windowHeight="15720" activeTab="3" xr2:uid="{00000000-000D-0000-FFFF-FFFF00000000}"/>
  </bookViews>
  <sheets>
    <sheet name="Eastside_Talkeetna sport" sheetId="2" r:id="rId1"/>
    <sheet name="Alexander_Deshka_Yentna sport" sheetId="1" r:id="rId2"/>
    <sheet name="Willow weir" sheetId="3" r:id="rId3"/>
    <sheet name="Deshka" sheetId="4" r:id="rId4"/>
  </sheets>
  <definedNames>
    <definedName name="_xlnm.Print_Area" localSheetId="1">'Alexander_Deshka_Yentna sport'!$A$3:$O$40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6" i="4" l="1"/>
  <c r="G55" i="4"/>
  <c r="G54" i="4"/>
  <c r="G53" i="4"/>
  <c r="G52" i="4"/>
  <c r="G51" i="4" l="1"/>
  <c r="G50" i="4"/>
  <c r="G49" i="4" l="1"/>
  <c r="G48" i="4"/>
  <c r="G47" i="4"/>
  <c r="G46" i="4"/>
  <c r="G45" i="4"/>
  <c r="G44" i="4"/>
  <c r="G43" i="4"/>
  <c r="G42" i="4"/>
  <c r="G41" i="4"/>
  <c r="G40" i="4"/>
  <c r="G39" i="4"/>
  <c r="G38" i="4"/>
  <c r="G37" i="4"/>
  <c r="G36" i="4"/>
  <c r="E35" i="4"/>
  <c r="G35" i="4" s="1"/>
  <c r="G34" i="4"/>
  <c r="G33" i="4"/>
  <c r="G32" i="4"/>
  <c r="G31" i="4"/>
  <c r="G30" i="4"/>
  <c r="G29" i="4"/>
  <c r="G28" i="4"/>
  <c r="G27" i="4"/>
  <c r="G26" i="4"/>
  <c r="G25" i="4"/>
  <c r="G24" i="4"/>
  <c r="G23" i="4"/>
  <c r="G21" i="4"/>
  <c r="G20" i="4"/>
  <c r="G19" i="4"/>
  <c r="G18" i="4"/>
  <c r="G17" i="4"/>
  <c r="G16" i="4"/>
  <c r="G15" i="4"/>
  <c r="G14" i="4"/>
  <c r="G13" i="4"/>
  <c r="G12" i="4"/>
  <c r="G11" i="4"/>
  <c r="A8" i="4"/>
  <c r="A9" i="4" s="1"/>
  <c r="A10" i="4" s="1"/>
  <c r="A11" i="4" s="1"/>
  <c r="A12" i="4" s="1"/>
  <c r="A13" i="4" s="1"/>
  <c r="A14" i="4" s="1"/>
  <c r="A15" i="4" s="1"/>
  <c r="A16" i="4" s="1"/>
  <c r="A17" i="4" s="1"/>
  <c r="A18" i="4" s="1"/>
  <c r="A19" i="4" s="1"/>
  <c r="A20" i="4" s="1"/>
  <c r="A21" i="4" s="1"/>
  <c r="A22" i="4" s="1"/>
  <c r="A23" i="4" s="1"/>
  <c r="A24" i="4" s="1"/>
  <c r="A25" i="4" s="1"/>
  <c r="A26" i="4" s="1"/>
  <c r="A27" i="4" s="1"/>
  <c r="A28" i="4" s="1"/>
  <c r="A29" i="4" s="1"/>
  <c r="J8" i="3" l="1"/>
  <c r="J7" i="3"/>
  <c r="J6" i="3"/>
  <c r="J44" i="2"/>
  <c r="J43" i="2"/>
  <c r="J42" i="2"/>
  <c r="J41" i="2"/>
  <c r="J40" i="2"/>
  <c r="J39" i="2"/>
  <c r="J38" i="2"/>
  <c r="J37" i="2"/>
  <c r="J36" i="2"/>
  <c r="J35" i="2"/>
  <c r="J34" i="2"/>
  <c r="J33" i="2"/>
  <c r="J32" i="2"/>
  <c r="J31" i="2"/>
  <c r="J30" i="2"/>
  <c r="J29" i="2"/>
  <c r="J28" i="2"/>
  <c r="H27" i="2"/>
  <c r="G27" i="2"/>
  <c r="J27" i="2" s="1"/>
  <c r="J26" i="2"/>
  <c r="J25" i="2"/>
  <c r="G24" i="2"/>
  <c r="J24" i="2" s="1"/>
  <c r="J23" i="2"/>
  <c r="J22" i="2"/>
  <c r="J21" i="2"/>
  <c r="G20" i="2"/>
  <c r="J20" i="2" s="1"/>
  <c r="J19" i="2"/>
  <c r="J18" i="2"/>
  <c r="H17" i="2"/>
  <c r="J17" i="2" s="1"/>
  <c r="H16" i="2"/>
  <c r="G16" i="2"/>
  <c r="J16" i="2" s="1"/>
  <c r="H15" i="2"/>
  <c r="G15" i="2"/>
  <c r="F15" i="2"/>
  <c r="F14" i="2"/>
  <c r="J14" i="2" s="1"/>
  <c r="J13" i="2"/>
  <c r="J12" i="2"/>
  <c r="J11" i="2"/>
  <c r="J10" i="2"/>
  <c r="J9" i="2"/>
  <c r="J8" i="2"/>
  <c r="J7" i="2"/>
  <c r="J6" i="2"/>
  <c r="J15" i="2" l="1"/>
  <c r="J6" i="1"/>
  <c r="J7" i="1"/>
  <c r="J8" i="1"/>
  <c r="J9" i="1"/>
  <c r="J10" i="1"/>
  <c r="J11" i="1"/>
  <c r="J12" i="1"/>
  <c r="J13" i="1"/>
  <c r="J14" i="1"/>
  <c r="J15" i="1"/>
  <c r="J16" i="1"/>
  <c r="J19" i="1"/>
  <c r="J20" i="1"/>
  <c r="J21" i="1"/>
  <c r="J22" i="1"/>
  <c r="J23" i="1"/>
  <c r="E26" i="1"/>
  <c r="F26" i="1"/>
  <c r="J26" i="1" s="1"/>
  <c r="G26" i="1"/>
  <c r="E27" i="1"/>
  <c r="F27" i="1"/>
  <c r="G27" i="1"/>
  <c r="E28" i="1"/>
  <c r="F28" i="1"/>
  <c r="G28" i="1"/>
  <c r="J28" i="1" l="1"/>
  <c r="J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uthor>
    <author>rjyanusz</author>
  </authors>
  <commentList>
    <comment ref="B18" authorId="0" shapeId="0" xr:uid="{E546F7BE-8652-42EF-AC4C-E0E6B87F735D}">
      <text>
        <r>
          <rPr>
            <b/>
            <sz val="10"/>
            <color indexed="81"/>
            <rFont val="Tahoma"/>
            <family val="2"/>
          </rPr>
          <t>RY:</t>
        </r>
        <r>
          <rPr>
            <sz val="10"/>
            <color indexed="81"/>
            <rFont val="Tahoma"/>
            <family val="2"/>
          </rPr>
          <t xml:space="preserve">
used combined upper and lower Deshka samples, for comparability with other years</t>
        </r>
      </text>
    </comment>
    <comment ref="E34" authorId="0" shapeId="0" xr:uid="{8A3DF70D-A8E3-4961-8FE4-0FD5F3A05444}">
      <text>
        <r>
          <rPr>
            <b/>
            <sz val="8"/>
            <color indexed="81"/>
            <rFont val="Tahoma"/>
            <family val="2"/>
          </rPr>
          <t>RY:</t>
        </r>
        <r>
          <rPr>
            <sz val="8"/>
            <color indexed="81"/>
            <rFont val="Tahoma"/>
            <family val="2"/>
          </rPr>
          <t xml:space="preserve">
AMR reports 16.6, appears to be an error, Sam's memo says 15.6</t>
        </r>
      </text>
    </comment>
    <comment ref="E35" authorId="0" shapeId="0" xr:uid="{B3E75F67-0CE0-4224-8CC9-8A92AC691748}">
      <text>
        <r>
          <rPr>
            <b/>
            <sz val="10"/>
            <color indexed="81"/>
            <rFont val="Tahoma"/>
            <family val="2"/>
          </rPr>
          <t>RY:</t>
        </r>
        <r>
          <rPr>
            <sz val="10"/>
            <color indexed="81"/>
            <rFont val="Tahoma"/>
            <family val="2"/>
          </rPr>
          <t xml:space="preserve">
age 2.3 added to this category, because they're from same BY</t>
        </r>
      </text>
    </comment>
    <comment ref="E43" authorId="1" shapeId="0" xr:uid="{8C0F62A7-2034-48DA-B0A8-EE83B7C5AA4E}">
      <text>
        <r>
          <rPr>
            <b/>
            <sz val="8"/>
            <color indexed="81"/>
            <rFont val="Tahoma"/>
            <family val="2"/>
          </rPr>
          <t>rjyanusz:</t>
        </r>
        <r>
          <rPr>
            <sz val="8"/>
            <color indexed="81"/>
            <rFont val="Tahoma"/>
            <family val="2"/>
          </rPr>
          <t xml:space="preserve">
should updat above after projection memo issued, difference is insignificant.</t>
        </r>
      </text>
    </comment>
  </commentList>
</comments>
</file>

<file path=xl/sharedStrings.xml><?xml version="1.0" encoding="utf-8"?>
<sst xmlns="http://schemas.openxmlformats.org/spreadsheetml/2006/main" count="292" uniqueCount="115">
  <si>
    <t>Chinook Salmon age classs compostion</t>
  </si>
  <si>
    <t>taken from the recreational fisheries</t>
  </si>
  <si>
    <t>year</t>
  </si>
  <si>
    <t>citation</t>
  </si>
  <si>
    <t>stream(s)</t>
  </si>
  <si>
    <t>all</t>
  </si>
  <si>
    <t>n</t>
  </si>
  <si>
    <t>a</t>
  </si>
  <si>
    <t>Deshka, Alexander and Lake Creek combined</t>
  </si>
  <si>
    <t>Deshka, Alexander, Talachulitna River, Chuitna and Lake Creek combined</t>
  </si>
  <si>
    <t>Deshka, Alexander, Chuitna and Lake Creek combined</t>
  </si>
  <si>
    <t>b</t>
  </si>
  <si>
    <t>Alexander</t>
  </si>
  <si>
    <t>c</t>
  </si>
  <si>
    <t>d</t>
  </si>
  <si>
    <t>e</t>
  </si>
  <si>
    <t>f</t>
  </si>
  <si>
    <t>g</t>
  </si>
  <si>
    <t>h</t>
  </si>
  <si>
    <t>I</t>
  </si>
  <si>
    <t>j</t>
  </si>
  <si>
    <t>1979 - 1989 average</t>
  </si>
  <si>
    <t>1986- 1989 average</t>
  </si>
  <si>
    <t>1992-1996 average</t>
  </si>
  <si>
    <t>Table 6., page 190 Hepler and Bentz.  1986.  Cook Inlet chinook salmon studies.  ADF&amp;G.  Federal Aid in Fish Restoration, Annual Performance Report, 1985-1986, Project F-10-1, Vol. 27 (S-32-7 and S-32-8): 174 -195, Juneau.</t>
  </si>
  <si>
    <t>Table 6., page 18 Hepler and Bentz.  1987. Harvest, Effort, and Escapement Statistics for Selected Chinook Salmon (oncorhynchus tshawytscha) Sport Fisheries in Northern Cook Inlet, Alaska, 1986.  FDS No. 8. Juneau.</t>
  </si>
  <si>
    <t>Table 29., page 63.  Hepler, Conrad and Vincent- Lang.  1988 Estimates of Effort and Harvest for Statistics for Selected Chinook Salmon  Sport Fisheries in Northern Cook Inlet, Alaska, 1987.  FDS No. 59</t>
  </si>
  <si>
    <t xml:space="preserve">Table 23.  Page 59.  Hepler, Hoffman and Vincent- Lang.  1989.  Estimates of Effort and Harvest for Statistics for Selected Chinook Salmon  Sport Fisheries in Northern Cook Inlet, Alaska, 1988.  FDS No. </t>
  </si>
  <si>
    <t>Table 21, page 60.  Sweet and Webster.  1990.  Estimates of Effort and Harvest for Seleted Sport fisheryies for chinook Salmon in Northern Cook Inlet, Alaska, 1989.  FDS No. 90-32</t>
  </si>
  <si>
    <t>Table 35. Page 109.  Whitmore, Sweet and Bartlett.  1993.  Area Management Report for the Recreational Fisheries of Northern Cook Inlet.  1993</t>
  </si>
  <si>
    <t>Table 26. Page 62. Whitmore, Sweet, Bartlett, Havens and Restad.   1993 Area Management Report For the Recreational Fisheries of Northern Cook Inlet.  FMR No. 94-6 Anchorage 1994</t>
  </si>
  <si>
    <t>Table 28.  Page 76.  Whitmore, Sweet and Bartlett.  1995.  Area Management Report for the Recreational Fisheries of Northern Cook Inlet, 1994.  FMR no. 95-6</t>
  </si>
  <si>
    <t>Table 23.  Page 64.  Whitmore, Sweet and Bartlett.  1996.  Area Management Report for the Recreational Fisheries of Northern Cook Inlet, 1995.  FMR no. 96-2.</t>
  </si>
  <si>
    <t>Table 27.  Page 36.  Whitmore and Sweet.  1997.  Area Management Report for the Recreational Fisheries of Northern Cook Inlet, 1996. ADF&amp;G, FMR no. 97-3, Anchorage.</t>
  </si>
  <si>
    <t>Age</t>
  </si>
  <si>
    <t>Little Susitna, Montana, Willow and Caswell</t>
  </si>
  <si>
    <t>Little Susitna, Montana, Willow</t>
  </si>
  <si>
    <t>Little Susitna, Montana, Willow, Clear (Chunilna)</t>
  </si>
  <si>
    <t>Little Susitna, Montana, Willow, Clear (Chunilna) and Caswell</t>
  </si>
  <si>
    <t>Talkeetna River</t>
  </si>
  <si>
    <t>Montana</t>
  </si>
  <si>
    <t>Sheep</t>
  </si>
  <si>
    <t>Little Willow</t>
  </si>
  <si>
    <t>Willow</t>
  </si>
  <si>
    <t>i</t>
  </si>
  <si>
    <t>Talkeetna River (Clear creek)</t>
  </si>
  <si>
    <t>k</t>
  </si>
  <si>
    <t>l</t>
  </si>
  <si>
    <t>m</t>
  </si>
  <si>
    <t>o</t>
  </si>
  <si>
    <t>p</t>
  </si>
  <si>
    <t>q</t>
  </si>
  <si>
    <t>Table 8., page 167 Hepler and Bentz.  1985.  Chinook salmon Population and Angler Use Studies of Norhern Cook Inlet Waters.  Project F-9-17, Vol. 26 , Juneau.</t>
  </si>
  <si>
    <t>Table 7., page 191 Hepler and Bentz.  1987. Harvest, Effort, and Escapement Statistics for Selected Chinook Salmon (oncorhynchus tshawytscha) Sport Fisheries in Northern Cook Inlet, Alaska, 1986.  FDS No. 8. Juneau.</t>
  </si>
  <si>
    <t xml:space="preserve">Table 23.  Page 60.  Hepler, Hoffman and Vincent- Lang.  1989.  Estimates of Effort and Harvest for Statistics for Selected Chinook Salmon  Sport Fisheries in Northern Cook Inlet, Alaska, 1988.  FDS No. </t>
  </si>
  <si>
    <t>Table 21, page 61.  Sweet and Webster.  1990.  Estimates of Effort and Harvest for Seleted Sport fisheryies for chinook Salmon in Northern Cook Inlet, Alaska, 1989.  FDS No. 90-32</t>
  </si>
  <si>
    <t>Table 19.  Page 58.   Sweet, Bingham and Webster.  1991.  Estimates of Effort and Harvest for Selected Sport Fisheries for Chinook Salmon in Northern Cook Inlet, Alaska, 1990.  FDS No. 91-61</t>
  </si>
  <si>
    <t>Appendix Table B8.  Page 69.  Sweet and Peltz.  1994.  Performance of the Chinook salmon enhancement program in Willow Creek, Alaska, 1985-1993.  FM No. 94-3</t>
  </si>
  <si>
    <t>Table 28.  Page 63.  Whitmore and Sweet.  1998.  Area Management Report for the Recreational Fisheries of Northern Cook Inlet, 1997. ADF&amp;G, FMR no. 98-4, Anchorage.</t>
  </si>
  <si>
    <t>Table 29.  Page 64.  Whitmore and Sweet.  1999.  Area Management Report for the Recreational Fisheries of Northern Cook Inlet, 1998. ADF&amp;G, FMR no. 99-1, Anchorage.</t>
  </si>
  <si>
    <t>Table 29.  Page 65.  Rutz and Sweet. 2000.  Area Management Report for the Recreational Fisheries of Northern Cook Inlet, 1999. ADF&amp;G, FMR no.00-8, Anchorage.</t>
  </si>
  <si>
    <t>this years data Hayes personal comm</t>
  </si>
  <si>
    <t>taken from weirs.</t>
  </si>
  <si>
    <t>Hayes, personal communication. Samples statistics, still finishing analysis for population</t>
  </si>
  <si>
    <t>Return Year</t>
  </si>
  <si>
    <t>Age Class Composition</t>
  </si>
  <si>
    <t>1.3</t>
  </si>
  <si>
    <t>1.4</t>
  </si>
  <si>
    <t>1.5</t>
  </si>
  <si>
    <t>All</t>
  </si>
  <si>
    <t>From .\\SusitnaEG\\data-raw\\Copy of Alexander age comp.xls</t>
  </si>
  <si>
    <t>From .\\SusitnaEG\\data-raw\\Copy of eastside susitna age  comp.xls</t>
  </si>
  <si>
    <t>Sample</t>
  </si>
  <si>
    <t>Size</t>
  </si>
  <si>
    <t>Source</t>
  </si>
  <si>
    <t>Citation</t>
  </si>
  <si>
    <t>Deshka SF creel</t>
  </si>
  <si>
    <t>Delaney, Kevin, and K. Hepler. 1983. Inventory and cataloging of sport fish and sport fish waters of the lower Susitna River and central Cook Inlet drainages. Alaska Department of Fish and Game. Federal Aid in Fish Restoration, Annual Performance Report, 1982-83, Project F-9-15, 24(G-I-H), Juneau.</t>
  </si>
  <si>
    <t>Hepler, Kelly R., and Robert W. Bentz. 1984. Chinook salmon population and angler use studies of upper Cook Inlet waters.  Alaska Department of Fish and Game.  Federal Aid in Fish Restoration, Annual Performance Report, 1983-84, Project F-9-16, 25(G-II-M), Juneau.</t>
  </si>
  <si>
    <t>Hepler, Kelly R., and Robert W. Bentz. 1985. Chinook salmon population and angler use studies of northern Cook Inlet waters.  Alaska Department of Fish and Game.  Federal Aid in Fish Restoration, Annual Performance Report, 1984-85, Project F-9-17, 26(G-II-M), Juneau.</t>
  </si>
  <si>
    <t>unpublished, ADF&amp;G, Palmer</t>
  </si>
  <si>
    <r>
      <t>Hepler, Kelly R., and Robert W. Bentz. 1987. Harvest, effort and escapement statistics for selected chinook salmon (</t>
    </r>
    <r>
      <rPr>
        <i/>
        <sz val="10"/>
        <rFont val="Arial"/>
        <family val="2"/>
      </rPr>
      <t>Oncorhynchus tshawytscha</t>
    </r>
    <r>
      <rPr>
        <sz val="10"/>
        <rFont val="Arial"/>
        <family val="2"/>
      </rPr>
      <t>) sport fisheries in northern Cook Inlet, Alaska, 1986.  Alaska Department of Fish and Game.  Fishery Data Series No. 8, Juneau.</t>
    </r>
  </si>
  <si>
    <t>Hepler,Kelly R., R. W. Conrad, and D. Vincent-Lang. 1988. Estimates of harvest and effort for selected sport fisheries for chinook salmon  in northern Cook Inlet, Alaska, 1987.  Alaska Department of Fish and Game.  Fishery Data Series No. 59, Juneau.</t>
  </si>
  <si>
    <t>Hepler,Kelly R., A. G. Hoffman, and D. Vincent-Lang. 1989. Estimates of effort and harvest for selected sport fisheries for chinook salmon  in northern Cook Inlet, Alaska, 1988.  Alaska Department of Fish and Game.  Fishery Data Series No. 45, Juneau.</t>
  </si>
  <si>
    <t>Sweet, Dana E., and K. A. Webster. 1990. Estimates of effort and harvest for selected sport fisheries for chinook salmon  in northern Cook Inlet, Alaska, 1989.  Alaska Department of Fish and Game.  Fishery Data Series No. 90-32, Anchorage.</t>
  </si>
  <si>
    <t>Whitmore, Craig, D. Sweet, and L. Bartlett.  1993.  Area management report for the recreational fisheries of northern Cook Inlet.  Alaska Department of Fish and Game.  Fishery Management Report, Anchorage.</t>
  </si>
  <si>
    <t>Whitmore, C., D. Sweet,  L. Bartlett, A. Havens and L. Restad.  1994.  1993 area management report for the recreational fisheries of northern Cook Inlet.  Alaska Department of Fish and Game.  Fishery Management Report No. 94-6, Anchorage.</t>
  </si>
  <si>
    <t>Whitmore, C., D. Sweet,  and L. Bartlett.  1995.  Area management report for the recreational fisheries of northern Cook Inlet, 1994.  Alaska Department of Fish and Game.  Fishery Management Report No. 95-6, Anchorage.</t>
  </si>
  <si>
    <t>weir</t>
  </si>
  <si>
    <t>Whitmore, Craig, D. Sweet, and L. Bartlett.  1996.  Area management report for the recreational fisheries of northern Cook Inlet, 1995.  Alaska Department of Fish and Game.  Fishery Management Report No. 96-2, Anchorage.</t>
  </si>
  <si>
    <t>Whitmore, Craig, and D. Sweet.  1997.  Area management report for the recreational fisheries of northern Cook Inlet, 1996.  Alaska Department of Fish and Game.  Fishery Management Report No. 97-3, Anchorage.</t>
  </si>
  <si>
    <t>Whitmore, Craig, and D. Sweet.  1998.  Area management report for the recreational fisheries of northern Cook Inlet, 1997.  Alaska Department of Fish and Game.  Fishery Management Report No. 98-4, Anchorage.</t>
  </si>
  <si>
    <t>weir; see footnote 1</t>
  </si>
  <si>
    <t>Whitmore, Craig, and D. Sweet.  1999.  Area management report for the recreational fisheries of northern Cook Inlet, 1998.  Alaska Department of Fish and Game.  Fishery Management Report No. 99-1, Anchorage.</t>
  </si>
  <si>
    <t>Rutz, Dave, and D. Sweet.  2000.  Area management report for the recreational fisheries of northern Cook Inlet, 1999.  Alaska Department of Fish and Game.  Fishery Management Report No. 00-8, Anchorage.</t>
  </si>
  <si>
    <t>Sweet and Rutz 2001 (FDS 01-9)</t>
  </si>
  <si>
    <t>Sweet et al. 2003 (FDS 03-10)</t>
  </si>
  <si>
    <t>Sweet et al. (2004)</t>
  </si>
  <si>
    <t>Ivey's memo</t>
  </si>
  <si>
    <t>Brockman's memo</t>
  </si>
  <si>
    <t>final, file Deshka KS 2008_AA_ry, has biometric review</t>
  </si>
  <si>
    <t>Bullock's memo</t>
  </si>
  <si>
    <t>pooled, post AA's review</t>
  </si>
  <si>
    <t>pooled,excel spreadsheet 2013 Deshka chinook age analysisDl_AAFinal</t>
  </si>
  <si>
    <t>pooled,excel spreadsheet 2014 Deshka chinook age analysisDl_AAFinal</t>
  </si>
  <si>
    <t>stratified, "2015 Deshka Chinook Age Analysis_DL_AA"</t>
  </si>
  <si>
    <t>Commit bfe23ce used a different sheet which can be found in .\\SusitnaEG\\data-raw\\Susitna run reconstruction data_Jan102018.xlsx</t>
  </si>
  <si>
    <t>This sheet was reorganized from Deshka KS Brood Master.xlxs from Nick Decovich</t>
  </si>
  <si>
    <t>AR HTML file (verified 11/26/19)</t>
  </si>
  <si>
    <t>AR HTML file (updated 11/26/19)</t>
  </si>
  <si>
    <t>AR HTML file (updated 10/26/20)</t>
  </si>
  <si>
    <t>AR HTML file (updated 12/1/21)</t>
  </si>
  <si>
    <t>11/22 email from Nick (updated 11/23/22)</t>
  </si>
  <si>
    <t>10/3/2023 teams message from Nick</t>
  </si>
  <si>
    <t>1/10/2024 teams message from Nick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</si>
</sst>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0"/>
      <name val="Arial"/>
    </font>
    <font>
      <sz val="11"/>
      <color theme="1"/>
      <name val="Calibri"/>
      <family val="2"/>
      <scheme val="minor"/>
    </font>
    <font>
      <sz val="10"/>
      <color indexed="10"/>
      <name val="Arial"/>
      <family val="2"/>
    </font>
    <font>
      <sz val="10"/>
      <name val="Arial"/>
      <family val="2"/>
    </font>
    <font>
      <sz val="8"/>
      <name val="Arial"/>
      <family val="2"/>
    </font>
    <font>
      <sz val="10"/>
      <name val="Arial"/>
    </font>
    <font>
      <u/>
      <sz val="10"/>
      <color indexed="12"/>
      <name val="Arial"/>
      <family val="2"/>
    </font>
    <font>
      <i/>
      <sz val="10"/>
      <name val="Arial"/>
      <family val="2"/>
    </font>
    <font>
      <b/>
      <sz val="10"/>
      <color indexed="81"/>
      <name val="Tahoma"/>
      <family val="2"/>
    </font>
    <font>
      <sz val="10"/>
      <color indexed="81"/>
      <name val="Tahoma"/>
      <family val="2"/>
    </font>
    <font>
      <b/>
      <sz val="8"/>
      <color indexed="81"/>
      <name val="Tahoma"/>
      <family val="2"/>
    </font>
    <font>
      <sz val="8"/>
      <color indexed="81"/>
      <name val="Tahoma"/>
      <family val="2"/>
    </font>
  </fonts>
  <fills count="3">
    <fill>
      <patternFill patternType="none"/>
    </fill>
    <fill>
      <patternFill patternType="gray125"/>
    </fill>
    <fill>
      <patternFill patternType="solid">
        <fgColor indexed="43"/>
        <bgColor indexed="64"/>
      </patternFill>
    </fill>
  </fills>
  <borders count="2">
    <border>
      <left/>
      <right/>
      <top/>
      <bottom/>
      <diagonal/>
    </border>
    <border>
      <left/>
      <right/>
      <top/>
      <bottom style="thin">
        <color indexed="64"/>
      </bottom>
      <diagonal/>
    </border>
  </borders>
  <cellStyleXfs count="5">
    <xf numFmtId="0" fontId="0" fillId="0" borderId="0"/>
    <xf numFmtId="0" fontId="3" fillId="0" borderId="0"/>
    <xf numFmtId="43" fontId="5" fillId="0" borderId="0" applyFont="0" applyFill="0" applyBorder="0" applyAlignment="0" applyProtection="0"/>
    <xf numFmtId="0" fontId="6" fillId="0" borderId="0" applyNumberFormat="0" applyFill="0" applyBorder="0" applyAlignment="0" applyProtection="0">
      <alignment vertical="top"/>
      <protection locked="0"/>
    </xf>
    <xf numFmtId="0" fontId="1" fillId="0" borderId="0"/>
  </cellStyleXfs>
  <cellXfs count="32">
    <xf numFmtId="0" fontId="0" fillId="0" borderId="0" xfId="0"/>
    <xf numFmtId="0" fontId="0" fillId="0" borderId="1" xfId="0" applyBorder="1" applyAlignment="1">
      <alignment horizontal="right"/>
    </xf>
    <xf numFmtId="0" fontId="0" fillId="0" borderId="1" xfId="0" applyBorder="1"/>
    <xf numFmtId="164" fontId="2" fillId="0" borderId="0" xfId="0" applyNumberFormat="1" applyFont="1"/>
    <xf numFmtId="164" fontId="0" fillId="0" borderId="0" xfId="0" applyNumberFormat="1"/>
    <xf numFmtId="0" fontId="2" fillId="0" borderId="0" xfId="0" applyFont="1"/>
    <xf numFmtId="164" fontId="3" fillId="0" borderId="0" xfId="0" applyNumberFormat="1" applyFont="1"/>
    <xf numFmtId="0" fontId="3" fillId="0" borderId="0" xfId="1"/>
    <xf numFmtId="0" fontId="3" fillId="0" borderId="0" xfId="1" applyAlignment="1">
      <alignment horizontal="center"/>
    </xf>
    <xf numFmtId="0" fontId="3" fillId="0" borderId="1" xfId="1" applyBorder="1" applyAlignment="1">
      <alignment horizontal="right"/>
    </xf>
    <xf numFmtId="0" fontId="3" fillId="0" borderId="1" xfId="1" applyBorder="1"/>
    <xf numFmtId="0" fontId="4" fillId="0" borderId="0" xfId="1" applyFont="1"/>
    <xf numFmtId="164" fontId="3" fillId="0" borderId="0" xfId="1" applyNumberFormat="1"/>
    <xf numFmtId="2" fontId="3" fillId="0" borderId="0" xfId="1" applyNumberFormat="1"/>
    <xf numFmtId="0" fontId="3" fillId="0" borderId="0" xfId="0" applyFont="1"/>
    <xf numFmtId="2" fontId="0" fillId="0" borderId="1" xfId="0" applyNumberFormat="1" applyBorder="1" applyAlignment="1">
      <alignment horizontal="centerContinuous"/>
    </xf>
    <xf numFmtId="2" fontId="0" fillId="0" borderId="0" xfId="0" applyNumberFormat="1" applyAlignment="1">
      <alignment horizontal="centerContinuous"/>
    </xf>
    <xf numFmtId="0" fontId="0" fillId="0" borderId="0" xfId="0" applyAlignment="1">
      <alignment horizontal="center"/>
    </xf>
    <xf numFmtId="49" fontId="0" fillId="0" borderId="1" xfId="0" applyNumberFormat="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0" fontId="0" fillId="0" borderId="1" xfId="0" applyBorder="1" applyAlignment="1">
      <alignment horizontal="center"/>
    </xf>
    <xf numFmtId="2" fontId="0" fillId="0" borderId="0" xfId="0" applyNumberFormat="1"/>
    <xf numFmtId="0" fontId="6" fillId="0" borderId="0" xfId="3" applyAlignment="1" applyProtection="1"/>
    <xf numFmtId="2" fontId="0" fillId="0" borderId="0" xfId="0" applyNumberFormat="1" applyAlignment="1">
      <alignment horizontal="center"/>
    </xf>
    <xf numFmtId="43" fontId="0" fillId="0" borderId="0" xfId="2" applyFont="1" applyFill="1" applyAlignment="1">
      <alignment horizontal="center"/>
    </xf>
    <xf numFmtId="2" fontId="0" fillId="2" borderId="0" xfId="0" applyNumberFormat="1" applyFill="1" applyAlignment="1">
      <alignment horizontal="center"/>
    </xf>
    <xf numFmtId="43" fontId="3" fillId="0" borderId="0" xfId="2" applyFont="1" applyFill="1" applyAlignment="1">
      <alignment horizontal="center"/>
    </xf>
    <xf numFmtId="37" fontId="0" fillId="0" borderId="0" xfId="0" applyNumberFormat="1" applyAlignment="1">
      <alignment horizontal="left"/>
    </xf>
    <xf numFmtId="0" fontId="3" fillId="0" borderId="0" xfId="0" quotePrefix="1" applyFont="1" applyAlignment="1">
      <alignment horizontal="left"/>
    </xf>
    <xf numFmtId="2" fontId="3" fillId="0" borderId="0" xfId="4" applyNumberFormat="1" applyFont="1" applyAlignment="1">
      <alignment horizontal="center"/>
    </xf>
    <xf numFmtId="2" fontId="3" fillId="0" borderId="0" xfId="4" applyNumberFormat="1" applyFont="1" applyFill="1" applyAlignment="1">
      <alignment horizontal="center"/>
    </xf>
  </cellXfs>
  <cellStyles count="5">
    <cellStyle name="Comma" xfId="2" builtinId="3"/>
    <cellStyle name="Hyperlink" xfId="3" builtinId="8"/>
    <cellStyle name="Normal" xfId="0" builtinId="0"/>
    <cellStyle name="Normal 10" xfId="4" xr:uid="{291B1DCB-2A92-4964-AE6C-CEDFF257987C}"/>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6"/>
  <sheetViews>
    <sheetView workbookViewId="0"/>
  </sheetViews>
  <sheetFormatPr defaultRowHeight="12.75" x14ac:dyDescent="0.2"/>
  <cols>
    <col min="1" max="2" width="9.140625" style="7"/>
    <col min="3" max="3" width="33.7109375" style="7" customWidth="1"/>
    <col min="4" max="16384" width="9.140625" style="7"/>
  </cols>
  <sheetData>
    <row r="1" spans="1:11" x14ac:dyDescent="0.2">
      <c r="A1" s="7" t="s">
        <v>71</v>
      </c>
    </row>
    <row r="3" spans="1:11" x14ac:dyDescent="0.2">
      <c r="A3" s="7" t="s">
        <v>0</v>
      </c>
    </row>
    <row r="4" spans="1:11" x14ac:dyDescent="0.2">
      <c r="A4" s="7" t="s">
        <v>1</v>
      </c>
      <c r="D4" s="8" t="s">
        <v>34</v>
      </c>
      <c r="E4" s="8"/>
      <c r="F4" s="8"/>
      <c r="G4" s="8"/>
      <c r="H4" s="8"/>
    </row>
    <row r="5" spans="1:11" x14ac:dyDescent="0.2">
      <c r="A5" s="9" t="s">
        <v>2</v>
      </c>
      <c r="B5" s="10" t="s">
        <v>3</v>
      </c>
      <c r="C5" s="10" t="s">
        <v>4</v>
      </c>
      <c r="D5" s="10">
        <v>3</v>
      </c>
      <c r="E5" s="10">
        <v>4</v>
      </c>
      <c r="F5" s="10">
        <v>5</v>
      </c>
      <c r="G5" s="10">
        <v>6</v>
      </c>
      <c r="H5" s="10">
        <v>7</v>
      </c>
      <c r="I5" s="10"/>
      <c r="J5" s="10" t="s">
        <v>5</v>
      </c>
      <c r="K5" s="9" t="s">
        <v>6</v>
      </c>
    </row>
    <row r="6" spans="1:11" x14ac:dyDescent="0.2">
      <c r="A6" s="7">
        <v>1979</v>
      </c>
      <c r="B6" s="7" t="s">
        <v>7</v>
      </c>
      <c r="C6" s="11" t="s">
        <v>35</v>
      </c>
      <c r="E6" s="12">
        <v>16</v>
      </c>
      <c r="F6" s="12">
        <v>20</v>
      </c>
      <c r="G6" s="12">
        <v>64</v>
      </c>
      <c r="H6" s="12"/>
      <c r="I6" s="12"/>
      <c r="J6" s="12">
        <f t="shared" ref="J6:J44" si="0">SUM(D6:I6)</f>
        <v>100</v>
      </c>
      <c r="K6" s="7">
        <v>630</v>
      </c>
    </row>
    <row r="7" spans="1:11" x14ac:dyDescent="0.2">
      <c r="A7" s="7">
        <v>1980</v>
      </c>
      <c r="B7" s="7" t="s">
        <v>7</v>
      </c>
      <c r="C7" s="11" t="s">
        <v>35</v>
      </c>
      <c r="E7" s="12">
        <v>38</v>
      </c>
      <c r="F7" s="12">
        <v>24</v>
      </c>
      <c r="G7" s="12">
        <v>38</v>
      </c>
      <c r="H7" s="12"/>
      <c r="I7" s="12"/>
      <c r="J7" s="12">
        <f t="shared" si="0"/>
        <v>100</v>
      </c>
      <c r="K7" s="7">
        <v>698</v>
      </c>
    </row>
    <row r="8" spans="1:11" x14ac:dyDescent="0.2">
      <c r="A8" s="7">
        <v>1981</v>
      </c>
      <c r="B8" s="7" t="s">
        <v>7</v>
      </c>
      <c r="C8" s="11" t="s">
        <v>35</v>
      </c>
      <c r="E8" s="12">
        <v>25</v>
      </c>
      <c r="F8" s="12">
        <v>35</v>
      </c>
      <c r="G8" s="12">
        <v>40</v>
      </c>
      <c r="H8" s="12"/>
      <c r="I8" s="12"/>
      <c r="J8" s="12">
        <f t="shared" si="0"/>
        <v>100</v>
      </c>
      <c r="K8" s="7">
        <v>439</v>
      </c>
    </row>
    <row r="9" spans="1:11" x14ac:dyDescent="0.2">
      <c r="A9" s="7">
        <v>1982</v>
      </c>
      <c r="B9" s="7" t="s">
        <v>7</v>
      </c>
      <c r="C9" s="11" t="s">
        <v>36</v>
      </c>
      <c r="E9" s="12">
        <v>16</v>
      </c>
      <c r="F9" s="12">
        <v>23</v>
      </c>
      <c r="G9" s="12">
        <v>61</v>
      </c>
      <c r="H9" s="12"/>
      <c r="I9" s="12"/>
      <c r="J9" s="12">
        <f t="shared" si="0"/>
        <v>100</v>
      </c>
      <c r="K9" s="7">
        <v>686</v>
      </c>
    </row>
    <row r="10" spans="1:11" x14ac:dyDescent="0.2">
      <c r="A10" s="7">
        <v>1983</v>
      </c>
      <c r="B10" s="7" t="s">
        <v>7</v>
      </c>
      <c r="C10" s="11" t="s">
        <v>37</v>
      </c>
      <c r="E10" s="12">
        <v>30</v>
      </c>
      <c r="F10" s="12">
        <v>30</v>
      </c>
      <c r="G10" s="12">
        <v>40</v>
      </c>
      <c r="H10" s="12"/>
      <c r="I10" s="12"/>
      <c r="J10" s="12">
        <f t="shared" si="0"/>
        <v>100</v>
      </c>
      <c r="K10" s="7">
        <v>896</v>
      </c>
    </row>
    <row r="11" spans="1:11" x14ac:dyDescent="0.2">
      <c r="A11" s="7">
        <v>1984</v>
      </c>
      <c r="B11" s="7" t="s">
        <v>7</v>
      </c>
      <c r="C11" s="11" t="s">
        <v>35</v>
      </c>
      <c r="E11" s="12">
        <v>13</v>
      </c>
      <c r="F11" s="12">
        <v>40</v>
      </c>
      <c r="G11" s="12">
        <v>47</v>
      </c>
      <c r="H11" s="12"/>
      <c r="I11" s="12"/>
      <c r="J11" s="12">
        <f t="shared" si="0"/>
        <v>100</v>
      </c>
      <c r="K11" s="7">
        <v>1113</v>
      </c>
    </row>
    <row r="12" spans="1:11" x14ac:dyDescent="0.2">
      <c r="A12" s="7">
        <v>1985</v>
      </c>
      <c r="B12" s="7" t="s">
        <v>11</v>
      </c>
      <c r="C12" s="11" t="s">
        <v>38</v>
      </c>
      <c r="E12" s="12">
        <v>14</v>
      </c>
      <c r="F12" s="12">
        <v>24</v>
      </c>
      <c r="G12" s="12">
        <v>62</v>
      </c>
      <c r="H12" s="12"/>
      <c r="I12" s="12"/>
      <c r="J12" s="12">
        <f t="shared" si="0"/>
        <v>100</v>
      </c>
      <c r="K12" s="7">
        <v>448</v>
      </c>
    </row>
    <row r="13" spans="1:11" x14ac:dyDescent="0.2">
      <c r="A13" s="7">
        <v>1986</v>
      </c>
      <c r="B13" s="7" t="s">
        <v>13</v>
      </c>
      <c r="C13" s="11" t="s">
        <v>39</v>
      </c>
      <c r="E13" s="12">
        <v>30.56</v>
      </c>
      <c r="F13" s="12">
        <v>38.89</v>
      </c>
      <c r="G13" s="12">
        <v>30.56</v>
      </c>
      <c r="H13" s="12"/>
      <c r="I13" s="12"/>
      <c r="J13" s="12">
        <f t="shared" si="0"/>
        <v>100.01</v>
      </c>
      <c r="K13" s="7">
        <v>36</v>
      </c>
    </row>
    <row r="14" spans="1:11" x14ac:dyDescent="0.2">
      <c r="A14" s="7">
        <v>1986</v>
      </c>
      <c r="B14" s="7" t="s">
        <v>13</v>
      </c>
      <c r="C14" s="11" t="s">
        <v>40</v>
      </c>
      <c r="E14" s="12">
        <v>40.24</v>
      </c>
      <c r="F14" s="12">
        <f>20.73+2.44</f>
        <v>23.17</v>
      </c>
      <c r="G14" s="12">
        <v>34.15</v>
      </c>
      <c r="H14" s="12">
        <v>2.44</v>
      </c>
      <c r="I14" s="12"/>
      <c r="J14" s="12">
        <f t="shared" si="0"/>
        <v>100</v>
      </c>
      <c r="K14" s="7">
        <v>82</v>
      </c>
    </row>
    <row r="15" spans="1:11" x14ac:dyDescent="0.2">
      <c r="A15" s="7">
        <v>1986</v>
      </c>
      <c r="B15" s="7" t="s">
        <v>13</v>
      </c>
      <c r="C15" s="11" t="s">
        <v>41</v>
      </c>
      <c r="E15" s="12">
        <v>30.91</v>
      </c>
      <c r="F15" s="12">
        <f>0.91+23.64</f>
        <v>24.55</v>
      </c>
      <c r="G15" s="12">
        <f>39.09+0.91</f>
        <v>40</v>
      </c>
      <c r="H15" s="12">
        <f>3.64+0.91</f>
        <v>4.55</v>
      </c>
      <c r="I15" s="12"/>
      <c r="J15" s="12">
        <f t="shared" si="0"/>
        <v>100.01</v>
      </c>
      <c r="K15" s="7">
        <v>110</v>
      </c>
    </row>
    <row r="16" spans="1:11" x14ac:dyDescent="0.2">
      <c r="A16" s="7">
        <v>1986</v>
      </c>
      <c r="B16" s="7" t="s">
        <v>13</v>
      </c>
      <c r="C16" s="11" t="s">
        <v>42</v>
      </c>
      <c r="E16" s="12">
        <v>15.63</v>
      </c>
      <c r="F16" s="12">
        <v>40.630000000000003</v>
      </c>
      <c r="G16" s="12">
        <f>39.06+1.56</f>
        <v>40.620000000000005</v>
      </c>
      <c r="H16" s="12">
        <f>1.56+1.56</f>
        <v>3.12</v>
      </c>
      <c r="I16" s="12"/>
      <c r="J16" s="12">
        <f t="shared" si="0"/>
        <v>100.00000000000001</v>
      </c>
      <c r="K16" s="7">
        <v>64</v>
      </c>
    </row>
    <row r="17" spans="1:11" x14ac:dyDescent="0.2">
      <c r="A17" s="7">
        <v>1986</v>
      </c>
      <c r="B17" s="7" t="s">
        <v>13</v>
      </c>
      <c r="C17" s="11" t="s">
        <v>43</v>
      </c>
      <c r="E17" s="12">
        <v>14.97</v>
      </c>
      <c r="F17" s="12">
        <v>37.409999999999997</v>
      </c>
      <c r="G17" s="12">
        <v>44.9</v>
      </c>
      <c r="H17" s="12">
        <f>2.04+0.68</f>
        <v>2.72</v>
      </c>
      <c r="I17" s="12"/>
      <c r="J17" s="12">
        <f t="shared" si="0"/>
        <v>100</v>
      </c>
      <c r="K17" s="7">
        <v>147</v>
      </c>
    </row>
    <row r="18" spans="1:11" x14ac:dyDescent="0.2">
      <c r="A18" s="7">
        <v>1987</v>
      </c>
      <c r="B18" s="7" t="s">
        <v>14</v>
      </c>
      <c r="C18" s="11" t="s">
        <v>39</v>
      </c>
      <c r="D18" s="7">
        <v>1.3</v>
      </c>
      <c r="E18" s="12">
        <v>21.5</v>
      </c>
      <c r="F18" s="12">
        <v>46.9</v>
      </c>
      <c r="G18" s="12">
        <v>29</v>
      </c>
      <c r="H18" s="12">
        <v>1.3</v>
      </c>
      <c r="I18" s="12"/>
      <c r="J18" s="12">
        <f t="shared" si="0"/>
        <v>100</v>
      </c>
      <c r="K18" s="7">
        <v>228</v>
      </c>
    </row>
    <row r="19" spans="1:11" x14ac:dyDescent="0.2">
      <c r="A19" s="7">
        <v>1987</v>
      </c>
      <c r="B19" s="7" t="s">
        <v>14</v>
      </c>
      <c r="C19" s="11" t="s">
        <v>41</v>
      </c>
      <c r="D19" s="7">
        <v>3.1</v>
      </c>
      <c r="E19" s="12">
        <v>12.4</v>
      </c>
      <c r="F19" s="12">
        <v>27.1</v>
      </c>
      <c r="G19" s="12">
        <v>56.6</v>
      </c>
      <c r="H19" s="12">
        <v>0.8</v>
      </c>
      <c r="I19" s="12"/>
      <c r="J19" s="12">
        <f t="shared" si="0"/>
        <v>100</v>
      </c>
      <c r="K19" s="7">
        <v>129</v>
      </c>
    </row>
    <row r="20" spans="1:11" x14ac:dyDescent="0.2">
      <c r="A20" s="7">
        <v>1987</v>
      </c>
      <c r="B20" s="7" t="s">
        <v>14</v>
      </c>
      <c r="C20" s="11" t="s">
        <v>43</v>
      </c>
      <c r="D20" s="7">
        <v>0.6</v>
      </c>
      <c r="E20" s="12">
        <v>26.1</v>
      </c>
      <c r="F20" s="12">
        <v>30.4</v>
      </c>
      <c r="G20" s="12">
        <f>37.3+0.6</f>
        <v>37.9</v>
      </c>
      <c r="H20" s="12">
        <v>5</v>
      </c>
      <c r="I20" s="12"/>
      <c r="J20" s="12">
        <f t="shared" si="0"/>
        <v>100</v>
      </c>
      <c r="K20" s="7">
        <v>161</v>
      </c>
    </row>
    <row r="21" spans="1:11" x14ac:dyDescent="0.2">
      <c r="A21" s="7">
        <v>1988</v>
      </c>
      <c r="B21" s="7" t="s">
        <v>15</v>
      </c>
      <c r="C21" s="11" t="s">
        <v>39</v>
      </c>
      <c r="E21" s="12">
        <v>8.3000000000000007</v>
      </c>
      <c r="F21" s="12">
        <v>19.600000000000001</v>
      </c>
      <c r="G21" s="12">
        <v>70.2</v>
      </c>
      <c r="H21" s="12">
        <v>1.8</v>
      </c>
      <c r="I21" s="12"/>
      <c r="J21" s="12">
        <f t="shared" si="0"/>
        <v>99.9</v>
      </c>
      <c r="K21" s="7">
        <v>168</v>
      </c>
    </row>
    <row r="22" spans="1:11" x14ac:dyDescent="0.2">
      <c r="A22" s="7">
        <v>1988</v>
      </c>
      <c r="B22" s="7" t="s">
        <v>15</v>
      </c>
      <c r="C22" s="11" t="s">
        <v>40</v>
      </c>
      <c r="E22" s="7">
        <v>24.3</v>
      </c>
      <c r="F22" s="12">
        <v>31</v>
      </c>
      <c r="G22" s="12">
        <v>42.9</v>
      </c>
      <c r="H22" s="12">
        <v>1.7</v>
      </c>
      <c r="I22" s="12"/>
      <c r="J22" s="12">
        <f>SUM(E22:I22)</f>
        <v>99.899999999999991</v>
      </c>
      <c r="K22" s="7">
        <v>226</v>
      </c>
    </row>
    <row r="23" spans="1:11" x14ac:dyDescent="0.2">
      <c r="A23" s="7">
        <v>1988</v>
      </c>
      <c r="B23" s="7" t="s">
        <v>15</v>
      </c>
      <c r="C23" s="11" t="s">
        <v>41</v>
      </c>
      <c r="D23" s="7">
        <v>1.4</v>
      </c>
      <c r="E23" s="12">
        <v>9.5</v>
      </c>
      <c r="F23" s="12">
        <v>21.1</v>
      </c>
      <c r="G23" s="12">
        <v>65.3</v>
      </c>
      <c r="H23" s="12">
        <v>2.7</v>
      </c>
      <c r="I23" s="12"/>
      <c r="J23" s="12">
        <f t="shared" si="0"/>
        <v>100</v>
      </c>
      <c r="K23" s="7">
        <v>147</v>
      </c>
    </row>
    <row r="24" spans="1:11" x14ac:dyDescent="0.2">
      <c r="A24" s="7">
        <v>1988</v>
      </c>
      <c r="B24" s="7" t="s">
        <v>15</v>
      </c>
      <c r="C24" s="11" t="s">
        <v>43</v>
      </c>
      <c r="D24" s="7">
        <v>1.4</v>
      </c>
      <c r="E24" s="12">
        <v>13</v>
      </c>
      <c r="F24" s="12">
        <v>44.4</v>
      </c>
      <c r="G24" s="12">
        <f>36.8+3.3</f>
        <v>40.099999999999994</v>
      </c>
      <c r="H24" s="12">
        <v>1.1000000000000001</v>
      </c>
      <c r="I24" s="12"/>
      <c r="J24" s="12">
        <f t="shared" si="0"/>
        <v>99.999999999999986</v>
      </c>
      <c r="K24" s="7">
        <v>514</v>
      </c>
    </row>
    <row r="25" spans="1:11" x14ac:dyDescent="0.2">
      <c r="A25" s="7">
        <v>1989</v>
      </c>
      <c r="B25" s="7" t="s">
        <v>16</v>
      </c>
      <c r="C25" s="11" t="s">
        <v>39</v>
      </c>
      <c r="D25" s="7">
        <v>0.3</v>
      </c>
      <c r="E25" s="12">
        <v>22.3</v>
      </c>
      <c r="F25" s="12">
        <v>19.600000000000001</v>
      </c>
      <c r="G25" s="12">
        <v>55.4</v>
      </c>
      <c r="H25" s="12">
        <v>2.2999999999999998</v>
      </c>
      <c r="I25" s="12"/>
      <c r="J25" s="12">
        <f t="shared" si="0"/>
        <v>99.899999999999991</v>
      </c>
      <c r="K25" s="7">
        <v>341</v>
      </c>
    </row>
    <row r="26" spans="1:11" x14ac:dyDescent="0.2">
      <c r="A26" s="7">
        <v>1989</v>
      </c>
      <c r="B26" s="7" t="s">
        <v>16</v>
      </c>
      <c r="C26" s="11" t="s">
        <v>40</v>
      </c>
      <c r="D26" s="7">
        <v>5</v>
      </c>
      <c r="E26" s="12">
        <v>24.9</v>
      </c>
      <c r="F26" s="12">
        <v>23.4</v>
      </c>
      <c r="G26" s="12">
        <v>45.6</v>
      </c>
      <c r="H26" s="12">
        <v>1.1000000000000001</v>
      </c>
      <c r="I26" s="12"/>
      <c r="J26" s="12">
        <f t="shared" si="0"/>
        <v>100</v>
      </c>
      <c r="K26" s="7">
        <v>261</v>
      </c>
    </row>
    <row r="27" spans="1:11" x14ac:dyDescent="0.2">
      <c r="A27" s="7">
        <v>1989</v>
      </c>
      <c r="B27" s="7" t="s">
        <v>16</v>
      </c>
      <c r="C27" s="11" t="s">
        <v>41</v>
      </c>
      <c r="D27" s="7">
        <v>0.8</v>
      </c>
      <c r="E27" s="12">
        <v>16</v>
      </c>
      <c r="F27" s="12">
        <v>17.100000000000001</v>
      </c>
      <c r="G27" s="12">
        <f>59.9+0.8</f>
        <v>60.699999999999996</v>
      </c>
      <c r="H27" s="12">
        <f>1.2+4.3</f>
        <v>5.5</v>
      </c>
      <c r="I27" s="12"/>
      <c r="J27" s="12">
        <f t="shared" si="0"/>
        <v>100.1</v>
      </c>
      <c r="K27" s="7">
        <v>257</v>
      </c>
    </row>
    <row r="28" spans="1:11" x14ac:dyDescent="0.2">
      <c r="A28" s="7">
        <v>1989</v>
      </c>
      <c r="B28" s="7" t="s">
        <v>16</v>
      </c>
      <c r="C28" s="11" t="s">
        <v>43</v>
      </c>
      <c r="E28" s="12">
        <v>7.3</v>
      </c>
      <c r="F28" s="12">
        <v>18.3</v>
      </c>
      <c r="G28" s="12">
        <v>72.8</v>
      </c>
      <c r="H28" s="12">
        <v>1.6</v>
      </c>
      <c r="I28" s="12"/>
      <c r="J28" s="12">
        <f t="shared" si="0"/>
        <v>100</v>
      </c>
      <c r="K28" s="7">
        <v>368</v>
      </c>
    </row>
    <row r="29" spans="1:11" x14ac:dyDescent="0.2">
      <c r="A29" s="7">
        <v>1990</v>
      </c>
      <c r="B29" s="7" t="s">
        <v>17</v>
      </c>
      <c r="C29" s="11" t="s">
        <v>43</v>
      </c>
      <c r="E29" s="7">
        <v>29.6</v>
      </c>
      <c r="F29" s="7">
        <v>16.100000000000001</v>
      </c>
      <c r="G29" s="7">
        <v>51.1</v>
      </c>
      <c r="H29" s="7">
        <v>3.2</v>
      </c>
      <c r="J29" s="12">
        <f t="shared" si="0"/>
        <v>100.00000000000001</v>
      </c>
      <c r="K29" s="7">
        <v>507</v>
      </c>
    </row>
    <row r="30" spans="1:11" x14ac:dyDescent="0.2">
      <c r="A30" s="7">
        <v>1991</v>
      </c>
      <c r="B30" s="7" t="s">
        <v>18</v>
      </c>
      <c r="C30" s="11" t="s">
        <v>43</v>
      </c>
      <c r="E30" s="7">
        <v>10</v>
      </c>
      <c r="F30" s="7">
        <v>37</v>
      </c>
      <c r="G30" s="7">
        <v>53</v>
      </c>
      <c r="J30" s="12">
        <f t="shared" si="0"/>
        <v>100</v>
      </c>
      <c r="K30" s="7">
        <v>361</v>
      </c>
    </row>
    <row r="31" spans="1:11" x14ac:dyDescent="0.2">
      <c r="A31" s="7">
        <v>1992</v>
      </c>
      <c r="B31" s="7" t="s">
        <v>44</v>
      </c>
      <c r="C31" s="11" t="s">
        <v>45</v>
      </c>
      <c r="E31" s="12">
        <v>10.9</v>
      </c>
      <c r="F31" s="12">
        <v>35.6</v>
      </c>
      <c r="G31" s="12">
        <v>51.9</v>
      </c>
      <c r="H31" s="12">
        <v>1.9</v>
      </c>
      <c r="I31" s="12"/>
      <c r="J31" s="12">
        <f t="shared" si="0"/>
        <v>100.30000000000001</v>
      </c>
      <c r="K31" s="7">
        <v>160</v>
      </c>
    </row>
    <row r="32" spans="1:11" x14ac:dyDescent="0.2">
      <c r="A32" s="7">
        <v>1992</v>
      </c>
      <c r="B32" s="7" t="s">
        <v>44</v>
      </c>
      <c r="C32" s="11" t="s">
        <v>43</v>
      </c>
      <c r="D32" s="7">
        <v>1.3</v>
      </c>
      <c r="E32" s="12">
        <v>23.7</v>
      </c>
      <c r="F32" s="12">
        <v>32.4</v>
      </c>
      <c r="G32" s="12">
        <v>39.9</v>
      </c>
      <c r="H32" s="12">
        <v>2.7</v>
      </c>
      <c r="I32" s="12"/>
      <c r="J32" s="12">
        <f t="shared" si="0"/>
        <v>100</v>
      </c>
      <c r="K32" s="7">
        <v>662</v>
      </c>
    </row>
    <row r="33" spans="1:11" x14ac:dyDescent="0.2">
      <c r="A33" s="7">
        <v>1993</v>
      </c>
      <c r="B33" s="7" t="s">
        <v>20</v>
      </c>
      <c r="C33" s="11" t="s">
        <v>45</v>
      </c>
      <c r="E33" s="12">
        <v>5.6</v>
      </c>
      <c r="F33" s="12">
        <v>15.4</v>
      </c>
      <c r="G33" s="12">
        <v>78.400000000000006</v>
      </c>
      <c r="H33" s="12">
        <v>0.6</v>
      </c>
      <c r="I33" s="12"/>
      <c r="J33" s="12">
        <f t="shared" si="0"/>
        <v>100</v>
      </c>
      <c r="K33" s="7">
        <v>162</v>
      </c>
    </row>
    <row r="34" spans="1:11" x14ac:dyDescent="0.2">
      <c r="A34" s="7">
        <v>1993</v>
      </c>
      <c r="B34" s="7" t="s">
        <v>20</v>
      </c>
      <c r="C34" s="11" t="s">
        <v>43</v>
      </c>
      <c r="E34" s="12">
        <v>16.399999999999999</v>
      </c>
      <c r="F34" s="12">
        <v>43.5</v>
      </c>
      <c r="G34" s="12">
        <v>39.5</v>
      </c>
      <c r="H34" s="12">
        <v>0.6</v>
      </c>
      <c r="I34" s="12"/>
      <c r="J34" s="12">
        <f t="shared" si="0"/>
        <v>100</v>
      </c>
      <c r="K34" s="7">
        <v>419</v>
      </c>
    </row>
    <row r="35" spans="1:11" x14ac:dyDescent="0.2">
      <c r="A35" s="7">
        <v>1994</v>
      </c>
      <c r="B35" s="7" t="s">
        <v>46</v>
      </c>
      <c r="C35" s="11" t="s">
        <v>45</v>
      </c>
      <c r="E35" s="12">
        <v>7.4</v>
      </c>
      <c r="F35" s="12">
        <v>26.1</v>
      </c>
      <c r="G35" s="12">
        <v>64.900000000000006</v>
      </c>
      <c r="H35" s="12">
        <v>0</v>
      </c>
      <c r="I35" s="12"/>
      <c r="J35" s="12">
        <f t="shared" si="0"/>
        <v>98.4</v>
      </c>
      <c r="K35" s="7">
        <v>188</v>
      </c>
    </row>
    <row r="36" spans="1:11" x14ac:dyDescent="0.2">
      <c r="A36" s="7">
        <v>1994</v>
      </c>
      <c r="B36" s="7" t="s">
        <v>46</v>
      </c>
      <c r="C36" s="11" t="s">
        <v>43</v>
      </c>
      <c r="E36" s="12">
        <v>10.4</v>
      </c>
      <c r="F36" s="12">
        <v>23.7</v>
      </c>
      <c r="G36" s="12">
        <v>64.400000000000006</v>
      </c>
      <c r="H36" s="12">
        <v>1.4</v>
      </c>
      <c r="I36" s="12"/>
      <c r="J36" s="12">
        <f t="shared" si="0"/>
        <v>99.9</v>
      </c>
      <c r="K36" s="7">
        <v>278</v>
      </c>
    </row>
    <row r="37" spans="1:11" x14ac:dyDescent="0.2">
      <c r="A37" s="7">
        <v>1995</v>
      </c>
      <c r="B37" s="7" t="s">
        <v>47</v>
      </c>
      <c r="C37" s="11" t="s">
        <v>45</v>
      </c>
      <c r="E37" s="12">
        <v>17.5</v>
      </c>
      <c r="F37" s="12">
        <v>26.1</v>
      </c>
      <c r="G37" s="12">
        <v>51.3</v>
      </c>
      <c r="H37" s="12">
        <v>3.4</v>
      </c>
      <c r="I37" s="12"/>
      <c r="J37" s="12">
        <f t="shared" si="0"/>
        <v>98.300000000000011</v>
      </c>
      <c r="K37" s="7">
        <v>234</v>
      </c>
    </row>
    <row r="38" spans="1:11" x14ac:dyDescent="0.2">
      <c r="A38" s="7">
        <v>1995</v>
      </c>
      <c r="B38" s="7" t="s">
        <v>47</v>
      </c>
      <c r="C38" s="11" t="s">
        <v>43</v>
      </c>
      <c r="E38" s="12">
        <v>17.100000000000001</v>
      </c>
      <c r="F38" s="12">
        <v>23.9</v>
      </c>
      <c r="G38" s="12">
        <v>56.6</v>
      </c>
      <c r="H38" s="12">
        <v>2</v>
      </c>
      <c r="I38" s="12"/>
      <c r="J38" s="12">
        <f t="shared" si="0"/>
        <v>99.6</v>
      </c>
      <c r="K38" s="7">
        <v>251</v>
      </c>
    </row>
    <row r="39" spans="1:11" x14ac:dyDescent="0.2">
      <c r="A39" s="7">
        <v>1996</v>
      </c>
      <c r="B39" s="7" t="s">
        <v>48</v>
      </c>
      <c r="C39" s="11" t="s">
        <v>45</v>
      </c>
      <c r="E39" s="12">
        <v>11.8</v>
      </c>
      <c r="F39" s="12">
        <v>31.8</v>
      </c>
      <c r="G39" s="12">
        <v>52.9</v>
      </c>
      <c r="H39" s="12">
        <v>2.4</v>
      </c>
      <c r="I39" s="12"/>
      <c r="J39" s="12">
        <f t="shared" si="0"/>
        <v>98.9</v>
      </c>
      <c r="K39" s="7">
        <v>170</v>
      </c>
    </row>
    <row r="40" spans="1:11" x14ac:dyDescent="0.2">
      <c r="A40" s="7">
        <v>1996</v>
      </c>
      <c r="B40" s="7" t="s">
        <v>48</v>
      </c>
      <c r="C40" s="11" t="s">
        <v>43</v>
      </c>
      <c r="E40" s="12">
        <v>36.4</v>
      </c>
      <c r="F40" s="12">
        <v>30.2</v>
      </c>
      <c r="G40" s="12">
        <v>31.8</v>
      </c>
      <c r="H40" s="12">
        <v>0.8</v>
      </c>
      <c r="I40" s="12"/>
      <c r="J40" s="12">
        <f t="shared" si="0"/>
        <v>99.199999999999989</v>
      </c>
      <c r="K40" s="7">
        <v>242</v>
      </c>
    </row>
    <row r="41" spans="1:11" x14ac:dyDescent="0.2">
      <c r="A41" s="7">
        <v>1997</v>
      </c>
      <c r="B41" s="7" t="s">
        <v>6</v>
      </c>
      <c r="C41" s="11" t="s">
        <v>43</v>
      </c>
      <c r="E41" s="7">
        <v>14.8</v>
      </c>
      <c r="F41" s="7">
        <v>54.6</v>
      </c>
      <c r="G41" s="7">
        <v>30.6</v>
      </c>
      <c r="H41" s="7">
        <v>0</v>
      </c>
      <c r="I41" s="12"/>
      <c r="J41" s="12">
        <f t="shared" si="0"/>
        <v>100</v>
      </c>
      <c r="K41" s="7">
        <v>183</v>
      </c>
    </row>
    <row r="42" spans="1:11" x14ac:dyDescent="0.2">
      <c r="A42" s="7">
        <v>1998</v>
      </c>
      <c r="B42" s="7" t="s">
        <v>49</v>
      </c>
      <c r="C42" s="11" t="s">
        <v>43</v>
      </c>
      <c r="E42" s="7">
        <v>18.2</v>
      </c>
      <c r="F42" s="7">
        <v>40.1</v>
      </c>
      <c r="G42" s="7">
        <v>41.3</v>
      </c>
      <c r="H42" s="7">
        <v>0.4</v>
      </c>
      <c r="J42" s="12">
        <f t="shared" si="0"/>
        <v>100</v>
      </c>
      <c r="K42" s="7">
        <v>247</v>
      </c>
    </row>
    <row r="43" spans="1:11" x14ac:dyDescent="0.2">
      <c r="A43" s="7">
        <v>1999</v>
      </c>
      <c r="B43" s="7" t="s">
        <v>50</v>
      </c>
      <c r="C43" s="11" t="s">
        <v>43</v>
      </c>
      <c r="E43" s="7">
        <v>19.600000000000001</v>
      </c>
      <c r="F43" s="7">
        <v>37.5</v>
      </c>
      <c r="G43" s="7">
        <v>42.3</v>
      </c>
      <c r="H43" s="7">
        <v>0.6</v>
      </c>
      <c r="J43" s="12">
        <f t="shared" si="0"/>
        <v>100</v>
      </c>
    </row>
    <row r="44" spans="1:11" x14ac:dyDescent="0.2">
      <c r="A44" s="7">
        <v>2000</v>
      </c>
      <c r="B44" s="7" t="s">
        <v>51</v>
      </c>
      <c r="C44" s="11" t="s">
        <v>43</v>
      </c>
      <c r="E44" s="13">
        <v>10.495626822157435</v>
      </c>
      <c r="F44" s="13">
        <v>50.437317784256564</v>
      </c>
      <c r="G44" s="13">
        <v>39.067055393586003</v>
      </c>
      <c r="H44" s="7">
        <v>0</v>
      </c>
      <c r="J44" s="12">
        <f t="shared" si="0"/>
        <v>100</v>
      </c>
    </row>
    <row r="45" spans="1:11" x14ac:dyDescent="0.2">
      <c r="E45" s="12"/>
      <c r="F45" s="12"/>
      <c r="G45" s="12"/>
      <c r="H45" s="12"/>
      <c r="I45" s="12"/>
      <c r="J45" s="12"/>
    </row>
    <row r="46" spans="1:11" x14ac:dyDescent="0.2">
      <c r="E46" s="12"/>
      <c r="F46" s="12"/>
      <c r="G46" s="12"/>
      <c r="H46" s="12"/>
      <c r="J46" s="12"/>
    </row>
    <row r="47" spans="1:11" x14ac:dyDescent="0.2">
      <c r="E47" s="12"/>
      <c r="F47" s="12"/>
      <c r="G47" s="12"/>
      <c r="H47" s="12"/>
      <c r="J47" s="12"/>
    </row>
    <row r="48" spans="1:11" x14ac:dyDescent="0.2">
      <c r="E48" s="12"/>
      <c r="F48" s="12"/>
      <c r="G48" s="12"/>
      <c r="H48" s="12"/>
      <c r="J48" s="12"/>
    </row>
    <row r="50" spans="1:2" x14ac:dyDescent="0.2">
      <c r="A50" s="7" t="s">
        <v>7</v>
      </c>
      <c r="B50" s="7" t="s">
        <v>52</v>
      </c>
    </row>
    <row r="51" spans="1:2" x14ac:dyDescent="0.2">
      <c r="A51" s="7" t="s">
        <v>11</v>
      </c>
      <c r="B51" s="7" t="s">
        <v>53</v>
      </c>
    </row>
    <row r="52" spans="1:2" x14ac:dyDescent="0.2">
      <c r="A52" s="7" t="s">
        <v>13</v>
      </c>
      <c r="B52" s="7" t="s">
        <v>25</v>
      </c>
    </row>
    <row r="53" spans="1:2" x14ac:dyDescent="0.2">
      <c r="A53" s="7" t="s">
        <v>14</v>
      </c>
      <c r="B53" s="7" t="s">
        <v>26</v>
      </c>
    </row>
    <row r="54" spans="1:2" x14ac:dyDescent="0.2">
      <c r="A54" s="7" t="s">
        <v>15</v>
      </c>
      <c r="B54" s="7" t="s">
        <v>54</v>
      </c>
    </row>
    <row r="55" spans="1:2" x14ac:dyDescent="0.2">
      <c r="A55" s="7" t="s">
        <v>16</v>
      </c>
      <c r="B55" s="7" t="s">
        <v>55</v>
      </c>
    </row>
    <row r="56" spans="1:2" x14ac:dyDescent="0.2">
      <c r="A56" s="7" t="s">
        <v>17</v>
      </c>
      <c r="B56" s="7" t="s">
        <v>56</v>
      </c>
    </row>
    <row r="57" spans="1:2" x14ac:dyDescent="0.2">
      <c r="A57" s="7" t="s">
        <v>18</v>
      </c>
      <c r="B57" s="7" t="s">
        <v>57</v>
      </c>
    </row>
    <row r="58" spans="1:2" x14ac:dyDescent="0.2">
      <c r="A58" s="7" t="s">
        <v>19</v>
      </c>
      <c r="B58" s="7" t="s">
        <v>29</v>
      </c>
    </row>
    <row r="59" spans="1:2" x14ac:dyDescent="0.2">
      <c r="A59" s="7" t="s">
        <v>20</v>
      </c>
      <c r="B59" s="7" t="s">
        <v>30</v>
      </c>
    </row>
    <row r="60" spans="1:2" x14ac:dyDescent="0.2">
      <c r="A60" s="7" t="s">
        <v>46</v>
      </c>
      <c r="B60" s="7" t="s">
        <v>31</v>
      </c>
    </row>
    <row r="61" spans="1:2" x14ac:dyDescent="0.2">
      <c r="A61" s="7" t="s">
        <v>47</v>
      </c>
      <c r="B61" s="7" t="s">
        <v>32</v>
      </c>
    </row>
    <row r="62" spans="1:2" x14ac:dyDescent="0.2">
      <c r="A62" s="7" t="s">
        <v>48</v>
      </c>
      <c r="B62" s="7" t="s">
        <v>33</v>
      </c>
    </row>
    <row r="63" spans="1:2" x14ac:dyDescent="0.2">
      <c r="A63" s="7" t="s">
        <v>6</v>
      </c>
      <c r="B63" s="7" t="s">
        <v>58</v>
      </c>
    </row>
    <row r="64" spans="1:2" x14ac:dyDescent="0.2">
      <c r="A64" s="7" t="s">
        <v>49</v>
      </c>
      <c r="B64" s="7" t="s">
        <v>59</v>
      </c>
    </row>
    <row r="65" spans="1:2" x14ac:dyDescent="0.2">
      <c r="A65" s="7" t="s">
        <v>50</v>
      </c>
      <c r="B65" s="7" t="s">
        <v>60</v>
      </c>
    </row>
    <row r="66" spans="1:2" x14ac:dyDescent="0.2">
      <c r="A66" s="7" t="s">
        <v>51</v>
      </c>
      <c r="B66" s="7" t="s">
        <v>61</v>
      </c>
    </row>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9"/>
  <sheetViews>
    <sheetView workbookViewId="0">
      <selection activeCell="E8" sqref="E8:G8"/>
    </sheetView>
  </sheetViews>
  <sheetFormatPr defaultRowHeight="12.75" x14ac:dyDescent="0.2"/>
  <cols>
    <col min="2" max="2" width="5.7109375" customWidth="1"/>
    <col min="3" max="3" width="59.28515625" customWidth="1"/>
    <col min="4" max="4" width="6" customWidth="1"/>
    <col min="5" max="5" width="6.28515625" customWidth="1"/>
    <col min="6" max="6" width="6.7109375" customWidth="1"/>
    <col min="7" max="7" width="6.140625" customWidth="1"/>
    <col min="8" max="8" width="6.28515625" customWidth="1"/>
  </cols>
  <sheetData>
    <row r="1" spans="1:11" x14ac:dyDescent="0.2">
      <c r="A1" s="7" t="s">
        <v>70</v>
      </c>
    </row>
    <row r="3" spans="1:11" x14ac:dyDescent="0.2">
      <c r="A3" t="s">
        <v>0</v>
      </c>
    </row>
    <row r="4" spans="1:11" x14ac:dyDescent="0.2">
      <c r="A4" t="s">
        <v>1</v>
      </c>
    </row>
    <row r="5" spans="1:11" x14ac:dyDescent="0.2">
      <c r="A5" s="1" t="s">
        <v>2</v>
      </c>
      <c r="B5" s="2" t="s">
        <v>3</v>
      </c>
      <c r="C5" s="2" t="s">
        <v>4</v>
      </c>
      <c r="D5" s="2">
        <v>1.1000000000000001</v>
      </c>
      <c r="E5" s="2">
        <v>1.2</v>
      </c>
      <c r="F5" s="2">
        <v>1.3</v>
      </c>
      <c r="G5" s="2">
        <v>1.4</v>
      </c>
      <c r="H5" s="2">
        <v>1.5</v>
      </c>
      <c r="I5" s="2">
        <v>2.2999999999999998</v>
      </c>
      <c r="J5" s="2" t="s">
        <v>5</v>
      </c>
      <c r="K5" s="1" t="s">
        <v>6</v>
      </c>
    </row>
    <row r="6" spans="1:11" x14ac:dyDescent="0.2">
      <c r="A6">
        <v>1979</v>
      </c>
      <c r="B6" t="s">
        <v>7</v>
      </c>
      <c r="C6" t="s">
        <v>8</v>
      </c>
      <c r="E6" s="3">
        <v>9</v>
      </c>
      <c r="F6" s="3">
        <v>56</v>
      </c>
      <c r="G6" s="3">
        <v>35</v>
      </c>
      <c r="H6" s="4"/>
      <c r="I6" s="4"/>
      <c r="J6" s="4">
        <f t="shared" ref="J6:J16" si="0">SUM(D6:I6)</f>
        <v>100</v>
      </c>
      <c r="K6">
        <v>516</v>
      </c>
    </row>
    <row r="7" spans="1:11" x14ac:dyDescent="0.2">
      <c r="A7">
        <v>1980</v>
      </c>
      <c r="B7" t="s">
        <v>7</v>
      </c>
      <c r="C7" t="s">
        <v>8</v>
      </c>
      <c r="E7" s="3">
        <v>13</v>
      </c>
      <c r="F7" s="3">
        <v>55</v>
      </c>
      <c r="G7" s="3">
        <v>32</v>
      </c>
      <c r="H7" s="4"/>
      <c r="I7" s="4"/>
      <c r="J7" s="4">
        <f t="shared" si="0"/>
        <v>100</v>
      </c>
      <c r="K7">
        <v>293</v>
      </c>
    </row>
    <row r="8" spans="1:11" x14ac:dyDescent="0.2">
      <c r="A8">
        <v>1981</v>
      </c>
      <c r="B8" t="s">
        <v>7</v>
      </c>
      <c r="C8" t="s">
        <v>8</v>
      </c>
      <c r="E8" s="3">
        <v>13</v>
      </c>
      <c r="F8" s="3">
        <v>57</v>
      </c>
      <c r="G8" s="4">
        <v>30</v>
      </c>
      <c r="H8" s="4"/>
      <c r="I8" s="4"/>
      <c r="J8" s="4">
        <f t="shared" si="0"/>
        <v>100</v>
      </c>
      <c r="K8">
        <v>300</v>
      </c>
    </row>
    <row r="9" spans="1:11" x14ac:dyDescent="0.2">
      <c r="A9">
        <v>1982</v>
      </c>
      <c r="B9" t="s">
        <v>7</v>
      </c>
      <c r="C9" t="s">
        <v>8</v>
      </c>
      <c r="E9" s="3">
        <v>17</v>
      </c>
      <c r="F9" s="3">
        <v>40</v>
      </c>
      <c r="G9" s="3">
        <v>43</v>
      </c>
      <c r="H9" s="4"/>
      <c r="I9" s="4"/>
      <c r="J9" s="4">
        <f t="shared" si="0"/>
        <v>100</v>
      </c>
      <c r="K9">
        <v>722</v>
      </c>
    </row>
    <row r="10" spans="1:11" x14ac:dyDescent="0.2">
      <c r="A10">
        <v>1983</v>
      </c>
      <c r="B10" t="s">
        <v>7</v>
      </c>
      <c r="C10" t="s">
        <v>9</v>
      </c>
      <c r="E10" s="4">
        <v>21</v>
      </c>
      <c r="F10" s="4">
        <v>46</v>
      </c>
      <c r="G10" s="4">
        <v>33</v>
      </c>
      <c r="H10" s="4"/>
      <c r="I10" s="4"/>
      <c r="J10" s="4">
        <f t="shared" si="0"/>
        <v>100</v>
      </c>
      <c r="K10">
        <v>1329</v>
      </c>
    </row>
    <row r="11" spans="1:11" x14ac:dyDescent="0.2">
      <c r="A11">
        <v>1984</v>
      </c>
      <c r="B11" t="s">
        <v>7</v>
      </c>
      <c r="C11" t="s">
        <v>10</v>
      </c>
      <c r="E11" s="4">
        <v>17</v>
      </c>
      <c r="F11" s="4">
        <v>47</v>
      </c>
      <c r="G11" s="4">
        <v>36</v>
      </c>
      <c r="H11" s="4"/>
      <c r="I11" s="4"/>
      <c r="J11" s="4">
        <f t="shared" si="0"/>
        <v>100</v>
      </c>
      <c r="K11">
        <v>1463</v>
      </c>
    </row>
    <row r="12" spans="1:11" x14ac:dyDescent="0.2">
      <c r="A12">
        <v>1985</v>
      </c>
      <c r="B12" t="s">
        <v>7</v>
      </c>
      <c r="C12" t="s">
        <v>8</v>
      </c>
      <c r="E12" s="4">
        <v>20</v>
      </c>
      <c r="F12" s="4">
        <v>41</v>
      </c>
      <c r="G12" s="4">
        <v>39</v>
      </c>
      <c r="H12" s="4"/>
      <c r="I12" s="4"/>
      <c r="J12" s="4">
        <f t="shared" si="0"/>
        <v>100</v>
      </c>
      <c r="K12">
        <v>753</v>
      </c>
    </row>
    <row r="13" spans="1:11" x14ac:dyDescent="0.2">
      <c r="A13">
        <v>1986</v>
      </c>
      <c r="B13" t="s">
        <v>11</v>
      </c>
      <c r="C13" t="s">
        <v>12</v>
      </c>
      <c r="E13" s="3">
        <v>27.97</v>
      </c>
      <c r="F13" s="3">
        <v>50.42</v>
      </c>
      <c r="G13" s="3">
        <v>21.61</v>
      </c>
      <c r="H13" s="4"/>
      <c r="I13" s="4"/>
      <c r="J13" s="4">
        <f t="shared" si="0"/>
        <v>100</v>
      </c>
      <c r="K13">
        <v>236</v>
      </c>
    </row>
    <row r="14" spans="1:11" x14ac:dyDescent="0.2">
      <c r="A14">
        <v>1987</v>
      </c>
      <c r="B14" t="s">
        <v>13</v>
      </c>
      <c r="C14" t="s">
        <v>12</v>
      </c>
      <c r="E14" s="4">
        <v>2.8</v>
      </c>
      <c r="F14" s="4">
        <v>50</v>
      </c>
      <c r="G14" s="4">
        <v>44.4</v>
      </c>
      <c r="H14" s="4"/>
      <c r="I14" s="4">
        <v>2.8</v>
      </c>
      <c r="J14" s="4">
        <f t="shared" si="0"/>
        <v>99.999999999999986</v>
      </c>
      <c r="K14">
        <v>36</v>
      </c>
    </row>
    <row r="15" spans="1:11" x14ac:dyDescent="0.2">
      <c r="A15">
        <v>1988</v>
      </c>
      <c r="B15" t="s">
        <v>14</v>
      </c>
      <c r="C15" t="s">
        <v>12</v>
      </c>
      <c r="D15" s="5">
        <v>4.3</v>
      </c>
      <c r="E15" s="3">
        <v>20</v>
      </c>
      <c r="F15" s="3">
        <v>40</v>
      </c>
      <c r="G15" s="3">
        <v>35.700000000000003</v>
      </c>
      <c r="H15" s="4"/>
      <c r="I15" s="4"/>
      <c r="J15" s="4">
        <f t="shared" si="0"/>
        <v>100</v>
      </c>
      <c r="K15">
        <v>115</v>
      </c>
    </row>
    <row r="16" spans="1:11" x14ac:dyDescent="0.2">
      <c r="A16">
        <v>1989</v>
      </c>
      <c r="B16" t="s">
        <v>15</v>
      </c>
      <c r="C16" t="s">
        <v>12</v>
      </c>
      <c r="D16">
        <v>1.1000000000000001</v>
      </c>
      <c r="E16" s="6">
        <v>42</v>
      </c>
      <c r="F16" s="6">
        <v>34.4</v>
      </c>
      <c r="G16" s="6">
        <v>21.9</v>
      </c>
      <c r="H16" s="4"/>
      <c r="I16" s="4">
        <v>0.5</v>
      </c>
      <c r="J16" s="4">
        <f t="shared" si="0"/>
        <v>99.9</v>
      </c>
      <c r="K16">
        <v>369</v>
      </c>
    </row>
    <row r="17" spans="1:11" x14ac:dyDescent="0.2">
      <c r="A17">
        <v>1990</v>
      </c>
      <c r="J17" s="4"/>
    </row>
    <row r="18" spans="1:11" x14ac:dyDescent="0.2">
      <c r="A18">
        <v>1991</v>
      </c>
      <c r="J18" s="4"/>
    </row>
    <row r="19" spans="1:11" x14ac:dyDescent="0.2">
      <c r="A19">
        <v>1992</v>
      </c>
      <c r="B19" t="s">
        <v>16</v>
      </c>
      <c r="C19" t="s">
        <v>12</v>
      </c>
      <c r="D19">
        <v>2.9</v>
      </c>
      <c r="E19" s="4">
        <v>33.5</v>
      </c>
      <c r="F19" s="4">
        <v>45.1</v>
      </c>
      <c r="G19" s="4">
        <v>18.5</v>
      </c>
      <c r="H19" s="4"/>
      <c r="I19" s="4"/>
      <c r="J19" s="4">
        <f>SUM(D19:I19)</f>
        <v>100</v>
      </c>
      <c r="K19">
        <v>173</v>
      </c>
    </row>
    <row r="20" spans="1:11" x14ac:dyDescent="0.2">
      <c r="A20">
        <v>1993</v>
      </c>
      <c r="B20" t="s">
        <v>17</v>
      </c>
      <c r="C20" t="s">
        <v>12</v>
      </c>
      <c r="E20" s="4">
        <v>25.1</v>
      </c>
      <c r="F20" s="4">
        <v>38.6</v>
      </c>
      <c r="G20" s="4">
        <v>35.700000000000003</v>
      </c>
      <c r="H20" s="3">
        <v>0.6</v>
      </c>
      <c r="I20" s="4"/>
      <c r="J20" s="4">
        <f>SUM(D20:I20)</f>
        <v>100</v>
      </c>
      <c r="K20">
        <v>171</v>
      </c>
    </row>
    <row r="21" spans="1:11" x14ac:dyDescent="0.2">
      <c r="A21">
        <v>1994</v>
      </c>
      <c r="B21" t="s">
        <v>18</v>
      </c>
      <c r="C21" t="s">
        <v>12</v>
      </c>
      <c r="E21" s="4">
        <v>15.6</v>
      </c>
      <c r="F21" s="4">
        <v>52.7</v>
      </c>
      <c r="G21" s="4">
        <v>29.9</v>
      </c>
      <c r="H21" s="4"/>
      <c r="I21" s="4"/>
      <c r="J21" s="4">
        <f>SUM(D21:I21)</f>
        <v>98.199999999999989</v>
      </c>
      <c r="K21">
        <v>167</v>
      </c>
    </row>
    <row r="22" spans="1:11" x14ac:dyDescent="0.2">
      <c r="A22">
        <v>1995</v>
      </c>
      <c r="B22" t="s">
        <v>19</v>
      </c>
      <c r="C22" t="s">
        <v>12</v>
      </c>
      <c r="E22" s="4">
        <v>21.4</v>
      </c>
      <c r="F22" s="4">
        <v>39.1</v>
      </c>
      <c r="G22" s="4">
        <v>34.5</v>
      </c>
      <c r="H22" s="4">
        <v>2.2999999999999998</v>
      </c>
      <c r="I22" s="4"/>
      <c r="J22" s="4">
        <f>SUM(D22:I22)</f>
        <v>97.3</v>
      </c>
      <c r="K22">
        <v>220</v>
      </c>
    </row>
    <row r="23" spans="1:11" x14ac:dyDescent="0.2">
      <c r="A23">
        <v>1996</v>
      </c>
      <c r="B23" t="s">
        <v>20</v>
      </c>
      <c r="C23" t="s">
        <v>12</v>
      </c>
      <c r="E23" s="4">
        <v>39</v>
      </c>
      <c r="F23" s="4">
        <v>42.7</v>
      </c>
      <c r="G23" s="4">
        <v>15.9</v>
      </c>
      <c r="H23" s="4">
        <v>1.2</v>
      </c>
      <c r="I23" s="4"/>
      <c r="J23" s="4">
        <f>SUM(D23:I23)</f>
        <v>98.800000000000011</v>
      </c>
      <c r="K23">
        <v>164</v>
      </c>
    </row>
    <row r="24" spans="1:11" x14ac:dyDescent="0.2">
      <c r="E24" s="4"/>
      <c r="F24" s="4"/>
      <c r="G24" s="4"/>
      <c r="H24" s="4"/>
      <c r="I24" s="4"/>
      <c r="J24" s="4"/>
    </row>
    <row r="25" spans="1:11" x14ac:dyDescent="0.2">
      <c r="E25" s="4"/>
      <c r="F25" s="4"/>
      <c r="G25" s="4"/>
      <c r="H25" s="4"/>
      <c r="I25" s="4"/>
      <c r="J25" s="4"/>
    </row>
    <row r="26" spans="1:11" x14ac:dyDescent="0.2">
      <c r="A26" t="s">
        <v>21</v>
      </c>
      <c r="E26" s="4">
        <f>AVERAGE(E6:E16)</f>
        <v>18.433636363636364</v>
      </c>
      <c r="F26" s="4">
        <f>AVERAGE(F6:F16)</f>
        <v>46.983636363636371</v>
      </c>
      <c r="G26" s="4">
        <f>AVERAGE(G6:G16)</f>
        <v>33.782727272727271</v>
      </c>
      <c r="H26" s="4"/>
      <c r="J26" s="4">
        <f>SUM(D26:I26)</f>
        <v>99.2</v>
      </c>
    </row>
    <row r="27" spans="1:11" x14ac:dyDescent="0.2">
      <c r="A27" t="s">
        <v>22</v>
      </c>
      <c r="E27" s="4">
        <f>AVERAGE(E13:E16)</f>
        <v>23.192499999999999</v>
      </c>
      <c r="F27" s="4">
        <f>AVERAGE(F13:F16)</f>
        <v>43.705000000000005</v>
      </c>
      <c r="G27" s="4">
        <f>AVERAGE(G13:G16)</f>
        <v>30.902499999999996</v>
      </c>
      <c r="H27" s="4"/>
      <c r="J27" s="4">
        <f>SUM(D27:I27)</f>
        <v>97.800000000000011</v>
      </c>
    </row>
    <row r="28" spans="1:11" x14ac:dyDescent="0.2">
      <c r="A28" t="s">
        <v>23</v>
      </c>
      <c r="E28" s="4">
        <f>AVERAGE(E19:E23)</f>
        <v>26.919999999999998</v>
      </c>
      <c r="F28" s="4">
        <f>AVERAGE(F19:F23)</f>
        <v>43.64</v>
      </c>
      <c r="G28" s="4">
        <f>AVERAGE(G19:G23)</f>
        <v>26.9</v>
      </c>
      <c r="H28" s="4"/>
      <c r="J28" s="4">
        <f>SUM(D28:I28)</f>
        <v>97.460000000000008</v>
      </c>
    </row>
    <row r="30" spans="1:11" x14ac:dyDescent="0.2">
      <c r="A30" t="s">
        <v>7</v>
      </c>
      <c r="B30" t="s">
        <v>24</v>
      </c>
    </row>
    <row r="31" spans="1:11" x14ac:dyDescent="0.2">
      <c r="A31" t="s">
        <v>11</v>
      </c>
      <c r="B31" t="s">
        <v>25</v>
      </c>
    </row>
    <row r="32" spans="1:11" x14ac:dyDescent="0.2">
      <c r="A32" t="s">
        <v>13</v>
      </c>
      <c r="B32" t="s">
        <v>26</v>
      </c>
    </row>
    <row r="33" spans="1:2" x14ac:dyDescent="0.2">
      <c r="A33" t="s">
        <v>14</v>
      </c>
      <c r="B33" t="s">
        <v>27</v>
      </c>
    </row>
    <row r="34" spans="1:2" x14ac:dyDescent="0.2">
      <c r="A34" t="s">
        <v>15</v>
      </c>
      <c r="B34" t="s">
        <v>28</v>
      </c>
    </row>
    <row r="35" spans="1:2" x14ac:dyDescent="0.2">
      <c r="A35" t="s">
        <v>16</v>
      </c>
      <c r="B35" t="s">
        <v>29</v>
      </c>
    </row>
    <row r="36" spans="1:2" x14ac:dyDescent="0.2">
      <c r="A36" t="s">
        <v>17</v>
      </c>
      <c r="B36" t="s">
        <v>30</v>
      </c>
    </row>
    <row r="37" spans="1:2" x14ac:dyDescent="0.2">
      <c r="A37" t="s">
        <v>18</v>
      </c>
      <c r="B37" t="s">
        <v>31</v>
      </c>
    </row>
    <row r="38" spans="1:2" x14ac:dyDescent="0.2">
      <c r="A38" t="s">
        <v>19</v>
      </c>
      <c r="B38" t="s">
        <v>32</v>
      </c>
    </row>
    <row r="39" spans="1:2" x14ac:dyDescent="0.2">
      <c r="A39" t="s">
        <v>20</v>
      </c>
      <c r="B39" t="s">
        <v>33</v>
      </c>
    </row>
  </sheetData>
  <pageMargins left="0.75" right="0.75" top="1" bottom="1" header="0.5" footer="0.5"/>
  <pageSetup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workbookViewId="0">
      <selection activeCell="D20" sqref="D20"/>
    </sheetView>
  </sheetViews>
  <sheetFormatPr defaultRowHeight="12.75" x14ac:dyDescent="0.2"/>
  <cols>
    <col min="1" max="16384" width="9.140625" style="7"/>
  </cols>
  <sheetData>
    <row r="1" spans="1:12" x14ac:dyDescent="0.2">
      <c r="A1" s="7" t="s">
        <v>71</v>
      </c>
    </row>
    <row r="3" spans="1:12" x14ac:dyDescent="0.2">
      <c r="A3" s="7" t="s">
        <v>0</v>
      </c>
    </row>
    <row r="4" spans="1:12" x14ac:dyDescent="0.2">
      <c r="A4" s="7" t="s">
        <v>62</v>
      </c>
      <c r="D4" s="8" t="s">
        <v>34</v>
      </c>
      <c r="E4" s="8"/>
      <c r="F4" s="8"/>
      <c r="G4" s="8"/>
      <c r="H4" s="8"/>
    </row>
    <row r="5" spans="1:12" x14ac:dyDescent="0.2">
      <c r="A5" s="9" t="s">
        <v>2</v>
      </c>
      <c r="B5" s="10"/>
      <c r="C5" s="10" t="s">
        <v>4</v>
      </c>
      <c r="D5" s="10">
        <v>3</v>
      </c>
      <c r="E5" s="10">
        <v>4</v>
      </c>
      <c r="F5" s="10">
        <v>5</v>
      </c>
      <c r="G5" s="10">
        <v>6</v>
      </c>
      <c r="H5" s="10">
        <v>7</v>
      </c>
      <c r="I5" s="10"/>
      <c r="J5" s="10" t="s">
        <v>5</v>
      </c>
      <c r="K5" s="9" t="s">
        <v>6</v>
      </c>
    </row>
    <row r="6" spans="1:12" x14ac:dyDescent="0.2">
      <c r="A6" s="7">
        <v>2000</v>
      </c>
      <c r="C6" s="11" t="s">
        <v>43</v>
      </c>
      <c r="E6" s="12">
        <v>8.19</v>
      </c>
      <c r="F6" s="12">
        <v>47.37</v>
      </c>
      <c r="G6" s="12">
        <v>44.44</v>
      </c>
      <c r="H6" s="12"/>
      <c r="I6" s="12"/>
      <c r="J6" s="12">
        <f>SUM(D6:I6)</f>
        <v>100</v>
      </c>
      <c r="K6" s="7">
        <v>171</v>
      </c>
      <c r="L6" s="7" t="s">
        <v>63</v>
      </c>
    </row>
    <row r="7" spans="1:12" x14ac:dyDescent="0.2">
      <c r="A7" s="7">
        <v>2001</v>
      </c>
      <c r="C7" s="11" t="s">
        <v>43</v>
      </c>
      <c r="E7" s="12">
        <v>21.55</v>
      </c>
      <c r="F7" s="12">
        <v>44.11</v>
      </c>
      <c r="G7" s="12">
        <v>34.340000000000003</v>
      </c>
      <c r="H7" s="12"/>
      <c r="I7" s="12"/>
      <c r="J7" s="12">
        <f>SUM(D7:I7)</f>
        <v>100</v>
      </c>
      <c r="K7" s="7">
        <v>297</v>
      </c>
      <c r="L7" s="7" t="s">
        <v>63</v>
      </c>
    </row>
    <row r="8" spans="1:12" x14ac:dyDescent="0.2">
      <c r="A8" s="7">
        <v>2002</v>
      </c>
      <c r="C8" s="11" t="s">
        <v>43</v>
      </c>
      <c r="E8" s="12">
        <v>9.42</v>
      </c>
      <c r="F8" s="12">
        <v>58.44</v>
      </c>
      <c r="G8" s="12">
        <v>32.14</v>
      </c>
      <c r="H8" s="12"/>
      <c r="I8" s="12"/>
      <c r="J8" s="12">
        <f>SUM(D8:I8)</f>
        <v>100</v>
      </c>
      <c r="K8" s="7">
        <v>308</v>
      </c>
      <c r="L8" s="7" t="s">
        <v>63</v>
      </c>
    </row>
    <row r="9" spans="1:12" x14ac:dyDescent="0.2">
      <c r="C9" s="11"/>
      <c r="E9" s="12"/>
      <c r="F9" s="12"/>
      <c r="G9" s="12"/>
      <c r="H9" s="12"/>
      <c r="I9" s="12"/>
      <c r="J9" s="12"/>
    </row>
    <row r="10" spans="1:12" x14ac:dyDescent="0.2">
      <c r="C10" s="11"/>
      <c r="E10" s="12"/>
      <c r="F10" s="12"/>
      <c r="G10" s="12"/>
      <c r="H10" s="12"/>
      <c r="I10" s="12"/>
      <c r="J10" s="12"/>
    </row>
    <row r="11" spans="1:12" x14ac:dyDescent="0.2">
      <c r="C11" s="11"/>
      <c r="E11" s="12"/>
      <c r="F11" s="12"/>
      <c r="G11" s="12"/>
      <c r="H11" s="12"/>
      <c r="I11" s="12"/>
      <c r="J11" s="12"/>
    </row>
    <row r="12" spans="1:12" x14ac:dyDescent="0.2">
      <c r="C12" s="11"/>
      <c r="E12" s="12"/>
      <c r="F12" s="12"/>
      <c r="G12" s="12"/>
      <c r="H12" s="12"/>
      <c r="I12" s="12"/>
      <c r="J12" s="12"/>
    </row>
    <row r="13" spans="1:12" x14ac:dyDescent="0.2">
      <c r="C13" s="11"/>
      <c r="E13" s="12"/>
      <c r="F13" s="12"/>
      <c r="G13" s="12"/>
      <c r="H13" s="12"/>
      <c r="I13" s="12"/>
      <c r="J13" s="12"/>
    </row>
    <row r="14" spans="1:12" x14ac:dyDescent="0.2">
      <c r="C14" s="11"/>
      <c r="E14" s="12"/>
      <c r="F14" s="12"/>
      <c r="G14" s="12"/>
      <c r="H14" s="12"/>
      <c r="I14" s="12"/>
      <c r="J14" s="12"/>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6"/>
  <sheetViews>
    <sheetView tabSelected="1" topLeftCell="A31" workbookViewId="0">
      <selection activeCell="I61" sqref="I61"/>
    </sheetView>
  </sheetViews>
  <sheetFormatPr defaultRowHeight="12.75" x14ac:dyDescent="0.2"/>
  <cols>
    <col min="9" max="9" width="16.28515625" customWidth="1"/>
  </cols>
  <sheetData>
    <row r="1" spans="1:10" x14ac:dyDescent="0.2">
      <c r="A1" s="14" t="s">
        <v>106</v>
      </c>
    </row>
    <row r="2" spans="1:10" x14ac:dyDescent="0.2">
      <c r="A2" s="14" t="s">
        <v>107</v>
      </c>
    </row>
    <row r="4" spans="1:10" x14ac:dyDescent="0.2">
      <c r="B4" s="15" t="s">
        <v>65</v>
      </c>
      <c r="C4" s="15"/>
      <c r="D4" s="15"/>
      <c r="E4" s="15"/>
      <c r="F4" s="15"/>
      <c r="G4" s="16"/>
      <c r="H4" s="16" t="s">
        <v>72</v>
      </c>
      <c r="I4" s="17" t="s">
        <v>72</v>
      </c>
      <c r="J4" s="17"/>
    </row>
    <row r="5" spans="1:10" x14ac:dyDescent="0.2">
      <c r="A5" s="2" t="s">
        <v>64</v>
      </c>
      <c r="B5" s="18">
        <v>1.1000000000000001</v>
      </c>
      <c r="C5" s="18">
        <v>1.2</v>
      </c>
      <c r="D5" s="18" t="s">
        <v>66</v>
      </c>
      <c r="E5" s="18" t="s">
        <v>67</v>
      </c>
      <c r="F5" s="18" t="s">
        <v>68</v>
      </c>
      <c r="G5" s="19" t="s">
        <v>69</v>
      </c>
      <c r="H5" s="20" t="s">
        <v>73</v>
      </c>
      <c r="I5" s="21" t="s">
        <v>74</v>
      </c>
      <c r="J5" s="21" t="s">
        <v>75</v>
      </c>
    </row>
    <row r="6" spans="1:10" x14ac:dyDescent="0.2">
      <c r="A6">
        <v>1974</v>
      </c>
      <c r="B6" s="22"/>
      <c r="C6" s="22"/>
      <c r="D6" s="22"/>
      <c r="E6" s="22"/>
      <c r="F6" s="22"/>
      <c r="G6" s="22"/>
      <c r="H6" s="22"/>
      <c r="J6" s="23"/>
    </row>
    <row r="7" spans="1:10" x14ac:dyDescent="0.2">
      <c r="A7">
        <v>1975</v>
      </c>
      <c r="B7" s="24"/>
      <c r="C7" s="24"/>
      <c r="D7" s="24"/>
      <c r="E7" s="24"/>
      <c r="F7" s="24"/>
      <c r="G7" s="24"/>
      <c r="H7" s="24"/>
      <c r="I7" s="22"/>
      <c r="J7" s="23"/>
    </row>
    <row r="8" spans="1:10" x14ac:dyDescent="0.2">
      <c r="A8">
        <f>+A7+1</f>
        <v>1976</v>
      </c>
      <c r="B8" s="24"/>
      <c r="C8" s="24"/>
      <c r="D8" s="24"/>
      <c r="E8" s="24"/>
      <c r="F8" s="24"/>
      <c r="G8" s="24"/>
      <c r="H8" s="24"/>
      <c r="I8" s="22"/>
      <c r="J8" s="23"/>
    </row>
    <row r="9" spans="1:10" x14ac:dyDescent="0.2">
      <c r="A9">
        <f t="shared" ref="A9:A24" si="0">+A8+1</f>
        <v>1977</v>
      </c>
      <c r="B9" s="24"/>
      <c r="C9" s="24"/>
      <c r="D9" s="24"/>
      <c r="E9" s="24"/>
      <c r="F9" s="24"/>
      <c r="G9" s="24"/>
      <c r="H9" s="24"/>
      <c r="I9" s="22"/>
      <c r="J9" s="23"/>
    </row>
    <row r="10" spans="1:10" x14ac:dyDescent="0.2">
      <c r="A10">
        <f t="shared" si="0"/>
        <v>1978</v>
      </c>
      <c r="B10" s="24"/>
      <c r="C10" s="24"/>
      <c r="D10" s="24"/>
      <c r="E10" s="24"/>
      <c r="F10" s="24"/>
      <c r="G10" s="24"/>
      <c r="H10" s="24"/>
      <c r="I10" s="22"/>
      <c r="J10" s="23"/>
    </row>
    <row r="11" spans="1:10" x14ac:dyDescent="0.2">
      <c r="A11">
        <f t="shared" si="0"/>
        <v>1979</v>
      </c>
      <c r="B11" s="24">
        <v>0</v>
      </c>
      <c r="C11" s="24">
        <v>7.0000000000000007E-2</v>
      </c>
      <c r="D11" s="24">
        <v>0.6</v>
      </c>
      <c r="E11" s="24">
        <v>0.33</v>
      </c>
      <c r="F11" s="24">
        <v>0</v>
      </c>
      <c r="G11" s="24">
        <f>SUM(B11:F11)</f>
        <v>1</v>
      </c>
      <c r="H11" s="25">
        <v>297</v>
      </c>
      <c r="I11" t="s">
        <v>76</v>
      </c>
      <c r="J11" t="s">
        <v>77</v>
      </c>
    </row>
    <row r="12" spans="1:10" x14ac:dyDescent="0.2">
      <c r="A12">
        <f t="shared" si="0"/>
        <v>1980</v>
      </c>
      <c r="B12" s="24">
        <v>0</v>
      </c>
      <c r="C12" s="24">
        <v>0.1</v>
      </c>
      <c r="D12" s="24">
        <v>0.51</v>
      </c>
      <c r="E12" s="24">
        <v>0.39</v>
      </c>
      <c r="F12" s="24">
        <v>0</v>
      </c>
      <c r="G12" s="24">
        <f t="shared" ref="G12:G52" si="1">SUM(B12:F12)</f>
        <v>1</v>
      </c>
      <c r="H12" s="25">
        <v>181</v>
      </c>
      <c r="I12" t="s">
        <v>76</v>
      </c>
      <c r="J12" t="s">
        <v>77</v>
      </c>
    </row>
    <row r="13" spans="1:10" x14ac:dyDescent="0.2">
      <c r="A13">
        <f t="shared" si="0"/>
        <v>1981</v>
      </c>
      <c r="B13" s="24">
        <v>0</v>
      </c>
      <c r="C13" s="24">
        <v>0.1</v>
      </c>
      <c r="D13" s="24">
        <v>0.56999999999999995</v>
      </c>
      <c r="E13" s="24">
        <v>0.33</v>
      </c>
      <c r="F13" s="24">
        <v>0</v>
      </c>
      <c r="G13" s="24">
        <f t="shared" si="1"/>
        <v>1</v>
      </c>
      <c r="H13" s="25">
        <v>159</v>
      </c>
      <c r="I13" t="s">
        <v>76</v>
      </c>
      <c r="J13" t="s">
        <v>77</v>
      </c>
    </row>
    <row r="14" spans="1:10" x14ac:dyDescent="0.2">
      <c r="A14">
        <f t="shared" si="0"/>
        <v>1982</v>
      </c>
      <c r="B14" s="24">
        <v>0</v>
      </c>
      <c r="C14" s="24">
        <v>0.13</v>
      </c>
      <c r="D14" s="24">
        <v>0.45</v>
      </c>
      <c r="E14" s="24">
        <v>0.43</v>
      </c>
      <c r="F14" s="24">
        <v>0</v>
      </c>
      <c r="G14" s="24">
        <f t="shared" si="1"/>
        <v>1.01</v>
      </c>
      <c r="H14" s="25">
        <v>298</v>
      </c>
      <c r="I14" t="s">
        <v>76</v>
      </c>
      <c r="J14" t="s">
        <v>77</v>
      </c>
    </row>
    <row r="15" spans="1:10" x14ac:dyDescent="0.2">
      <c r="A15">
        <f t="shared" si="0"/>
        <v>1983</v>
      </c>
      <c r="B15" s="24">
        <v>0</v>
      </c>
      <c r="C15" s="24">
        <v>0.21</v>
      </c>
      <c r="D15" s="24">
        <v>0.46</v>
      </c>
      <c r="E15" s="24">
        <v>0.33</v>
      </c>
      <c r="F15" s="24">
        <v>0</v>
      </c>
      <c r="G15" s="24">
        <f t="shared" si="1"/>
        <v>1</v>
      </c>
      <c r="H15" s="25">
        <v>1329</v>
      </c>
      <c r="I15" t="s">
        <v>76</v>
      </c>
      <c r="J15" t="s">
        <v>78</v>
      </c>
    </row>
    <row r="16" spans="1:10" x14ac:dyDescent="0.2">
      <c r="A16">
        <f t="shared" si="0"/>
        <v>1984</v>
      </c>
      <c r="B16" s="24">
        <v>0</v>
      </c>
      <c r="C16" s="24">
        <v>0.17</v>
      </c>
      <c r="D16" s="24">
        <v>0.47</v>
      </c>
      <c r="E16" s="24">
        <v>0.36</v>
      </c>
      <c r="F16" s="24">
        <v>0</v>
      </c>
      <c r="G16" s="24">
        <f t="shared" si="1"/>
        <v>1</v>
      </c>
      <c r="H16" s="25">
        <v>1463</v>
      </c>
      <c r="I16" t="s">
        <v>76</v>
      </c>
      <c r="J16" t="s">
        <v>79</v>
      </c>
    </row>
    <row r="17" spans="1:10" x14ac:dyDescent="0.2">
      <c r="A17">
        <f t="shared" si="0"/>
        <v>1985</v>
      </c>
      <c r="B17" s="24">
        <v>0</v>
      </c>
      <c r="C17" s="24">
        <v>0.15</v>
      </c>
      <c r="D17" s="24">
        <v>0.43</v>
      </c>
      <c r="E17" s="24">
        <v>0.42</v>
      </c>
      <c r="F17" s="24">
        <v>0</v>
      </c>
      <c r="G17" s="24">
        <f t="shared" si="1"/>
        <v>1</v>
      </c>
      <c r="H17" s="25">
        <v>435</v>
      </c>
      <c r="I17" t="s">
        <v>76</v>
      </c>
      <c r="J17" t="s">
        <v>80</v>
      </c>
    </row>
    <row r="18" spans="1:10" x14ac:dyDescent="0.2">
      <c r="A18">
        <f t="shared" si="0"/>
        <v>1986</v>
      </c>
      <c r="B18" s="26">
        <v>0</v>
      </c>
      <c r="C18" s="26">
        <v>0.33300000000000002</v>
      </c>
      <c r="D18" s="26">
        <v>0.39800000000000002</v>
      </c>
      <c r="E18" s="26">
        <v>0.27</v>
      </c>
      <c r="F18" s="26">
        <v>0</v>
      </c>
      <c r="G18" s="24">
        <f t="shared" si="1"/>
        <v>1.0010000000000001</v>
      </c>
      <c r="H18" s="25">
        <v>382</v>
      </c>
      <c r="I18" t="s">
        <v>76</v>
      </c>
      <c r="J18" t="s">
        <v>81</v>
      </c>
    </row>
    <row r="19" spans="1:10" x14ac:dyDescent="0.2">
      <c r="A19">
        <f t="shared" si="0"/>
        <v>1987</v>
      </c>
      <c r="B19" s="24">
        <v>0</v>
      </c>
      <c r="C19" s="24">
        <v>0.16</v>
      </c>
      <c r="D19" s="24">
        <v>0.56000000000000005</v>
      </c>
      <c r="E19" s="24">
        <v>0.28999999999999998</v>
      </c>
      <c r="F19" s="24">
        <v>0</v>
      </c>
      <c r="G19" s="24">
        <f t="shared" si="1"/>
        <v>1.01</v>
      </c>
      <c r="H19" s="25">
        <v>192</v>
      </c>
      <c r="I19" t="s">
        <v>76</v>
      </c>
      <c r="J19" t="s">
        <v>82</v>
      </c>
    </row>
    <row r="20" spans="1:10" x14ac:dyDescent="0.2">
      <c r="A20">
        <f t="shared" si="0"/>
        <v>1988</v>
      </c>
      <c r="B20" s="24">
        <v>0.01</v>
      </c>
      <c r="C20" s="24">
        <v>0.12</v>
      </c>
      <c r="D20" s="24">
        <v>0.25</v>
      </c>
      <c r="E20" s="24">
        <v>0.6</v>
      </c>
      <c r="F20" s="24">
        <v>0.02</v>
      </c>
      <c r="G20" s="24">
        <f t="shared" si="1"/>
        <v>1</v>
      </c>
      <c r="H20" s="25">
        <v>351</v>
      </c>
      <c r="I20" t="s">
        <v>76</v>
      </c>
      <c r="J20" t="s">
        <v>83</v>
      </c>
    </row>
    <row r="21" spans="1:10" x14ac:dyDescent="0.2">
      <c r="A21">
        <f t="shared" si="0"/>
        <v>1989</v>
      </c>
      <c r="B21" s="24">
        <v>1.6E-2</v>
      </c>
      <c r="C21" s="24">
        <v>0.254</v>
      </c>
      <c r="D21" s="24">
        <v>0.254</v>
      </c>
      <c r="E21" s="24">
        <v>0.46200000000000002</v>
      </c>
      <c r="F21" s="24">
        <v>1.2999999999999999E-2</v>
      </c>
      <c r="G21" s="24">
        <f t="shared" si="1"/>
        <v>0.999</v>
      </c>
      <c r="H21" s="25">
        <v>307</v>
      </c>
      <c r="I21" t="s">
        <v>76</v>
      </c>
      <c r="J21" t="s">
        <v>84</v>
      </c>
    </row>
    <row r="22" spans="1:10" x14ac:dyDescent="0.2">
      <c r="A22">
        <f t="shared" si="0"/>
        <v>1990</v>
      </c>
      <c r="B22" s="24"/>
      <c r="C22" s="24"/>
      <c r="D22" s="24"/>
      <c r="E22" s="24"/>
      <c r="F22" s="24"/>
      <c r="G22" s="24"/>
      <c r="H22" s="25"/>
    </row>
    <row r="23" spans="1:10" x14ac:dyDescent="0.2">
      <c r="A23">
        <f t="shared" si="0"/>
        <v>1991</v>
      </c>
      <c r="B23" s="24">
        <v>0</v>
      </c>
      <c r="C23" s="24">
        <v>0.14699999999999999</v>
      </c>
      <c r="D23" s="24">
        <v>0.34599999999999997</v>
      </c>
      <c r="E23" s="24">
        <v>0.50600000000000001</v>
      </c>
      <c r="F23" s="24">
        <v>0</v>
      </c>
      <c r="G23" s="24">
        <f t="shared" si="1"/>
        <v>0.999</v>
      </c>
      <c r="H23" s="25">
        <v>156</v>
      </c>
      <c r="I23" t="s">
        <v>76</v>
      </c>
      <c r="J23" t="s">
        <v>80</v>
      </c>
    </row>
    <row r="24" spans="1:10" x14ac:dyDescent="0.2">
      <c r="A24">
        <f t="shared" si="0"/>
        <v>1992</v>
      </c>
      <c r="B24" s="24">
        <v>0.11</v>
      </c>
      <c r="C24" s="24">
        <v>0.2</v>
      </c>
      <c r="D24" s="24">
        <v>0.31</v>
      </c>
      <c r="E24" s="24">
        <v>0.37</v>
      </c>
      <c r="F24" s="24">
        <v>0</v>
      </c>
      <c r="G24" s="24">
        <f t="shared" si="1"/>
        <v>0.99</v>
      </c>
      <c r="H24" s="25">
        <v>105</v>
      </c>
      <c r="I24" t="s">
        <v>76</v>
      </c>
      <c r="J24" t="s">
        <v>85</v>
      </c>
    </row>
    <row r="25" spans="1:10" x14ac:dyDescent="0.2">
      <c r="A25">
        <f>+A24+1</f>
        <v>1993</v>
      </c>
      <c r="B25" s="24">
        <v>0</v>
      </c>
      <c r="C25" s="24">
        <v>0.21</v>
      </c>
      <c r="D25" s="24">
        <v>0.46</v>
      </c>
      <c r="E25" s="24">
        <v>0.32</v>
      </c>
      <c r="F25" s="24">
        <v>0</v>
      </c>
      <c r="G25" s="24">
        <f t="shared" si="1"/>
        <v>0.99</v>
      </c>
      <c r="H25" s="25">
        <v>152</v>
      </c>
      <c r="I25" t="s">
        <v>76</v>
      </c>
      <c r="J25" t="s">
        <v>86</v>
      </c>
    </row>
    <row r="26" spans="1:10" x14ac:dyDescent="0.2">
      <c r="A26">
        <f>+A25+1</f>
        <v>1994</v>
      </c>
      <c r="B26" s="24">
        <v>0</v>
      </c>
      <c r="C26" s="24">
        <v>0.155</v>
      </c>
      <c r="D26" s="24">
        <v>0.42199999999999999</v>
      </c>
      <c r="E26" s="24">
        <v>0.39700000000000002</v>
      </c>
      <c r="F26" s="24">
        <v>8.9999999999999993E-3</v>
      </c>
      <c r="G26" s="24">
        <f t="shared" si="1"/>
        <v>0.98299999999999998</v>
      </c>
      <c r="H26" s="25">
        <v>116</v>
      </c>
      <c r="I26" t="s">
        <v>76</v>
      </c>
      <c r="J26" t="s">
        <v>87</v>
      </c>
    </row>
    <row r="27" spans="1:10" x14ac:dyDescent="0.2">
      <c r="A27">
        <f>+A26+1</f>
        <v>1995</v>
      </c>
      <c r="B27" s="24">
        <v>0.01</v>
      </c>
      <c r="C27" s="24">
        <v>0.379</v>
      </c>
      <c r="D27" s="24">
        <v>0.28999999999999998</v>
      </c>
      <c r="E27" s="24">
        <v>0.30499999999999999</v>
      </c>
      <c r="F27" s="24">
        <v>1.4999999999999999E-2</v>
      </c>
      <c r="G27" s="24">
        <f t="shared" si="1"/>
        <v>0.999</v>
      </c>
      <c r="H27" s="25">
        <v>338</v>
      </c>
      <c r="I27" s="14" t="s">
        <v>88</v>
      </c>
      <c r="J27" t="s">
        <v>89</v>
      </c>
    </row>
    <row r="28" spans="1:10" x14ac:dyDescent="0.2">
      <c r="A28">
        <f>+A27+1</f>
        <v>1996</v>
      </c>
      <c r="B28" s="24">
        <v>0</v>
      </c>
      <c r="C28" s="24">
        <v>0.48299999999999998</v>
      </c>
      <c r="D28" s="24">
        <v>0.376</v>
      </c>
      <c r="E28" s="24">
        <v>0.13300000000000001</v>
      </c>
      <c r="F28" s="24">
        <v>0</v>
      </c>
      <c r="G28" s="24">
        <f t="shared" si="1"/>
        <v>0.99199999999999999</v>
      </c>
      <c r="H28" s="25">
        <v>338</v>
      </c>
      <c r="I28" s="14" t="s">
        <v>88</v>
      </c>
      <c r="J28" t="s">
        <v>90</v>
      </c>
    </row>
    <row r="29" spans="1:10" x14ac:dyDescent="0.2">
      <c r="A29">
        <f>+A28+1</f>
        <v>1997</v>
      </c>
      <c r="B29" s="24">
        <v>2E-3</v>
      </c>
      <c r="C29" s="24">
        <v>0.16900000000000001</v>
      </c>
      <c r="D29" s="24">
        <v>0.66</v>
      </c>
      <c r="E29" s="24">
        <v>0.16900000000000001</v>
      </c>
      <c r="F29" s="24">
        <v>0</v>
      </c>
      <c r="G29" s="24">
        <f t="shared" si="1"/>
        <v>1</v>
      </c>
      <c r="H29" s="25">
        <v>491</v>
      </c>
      <c r="I29" s="14" t="s">
        <v>88</v>
      </c>
      <c r="J29" t="s">
        <v>91</v>
      </c>
    </row>
    <row r="30" spans="1:10" x14ac:dyDescent="0.2">
      <c r="A30">
        <v>1998</v>
      </c>
      <c r="B30" s="24">
        <v>0</v>
      </c>
      <c r="C30" s="24">
        <v>0.2884012539184953</v>
      </c>
      <c r="D30" s="24">
        <v>0.42633228840125392</v>
      </c>
      <c r="E30" s="24">
        <v>0.28213166144200624</v>
      </c>
      <c r="F30" s="24">
        <v>3.134796238244514E-3</v>
      </c>
      <c r="G30" s="24">
        <f t="shared" si="1"/>
        <v>0.99999999999999989</v>
      </c>
      <c r="H30" s="25">
        <v>319</v>
      </c>
      <c r="I30" t="s">
        <v>92</v>
      </c>
      <c r="J30" t="s">
        <v>93</v>
      </c>
    </row>
    <row r="31" spans="1:10" x14ac:dyDescent="0.2">
      <c r="A31" s="14">
        <v>1999</v>
      </c>
      <c r="B31" s="24">
        <v>0</v>
      </c>
      <c r="C31" s="24">
        <v>0.30499999999999999</v>
      </c>
      <c r="D31" s="24">
        <v>0.435</v>
      </c>
      <c r="E31" s="24">
        <v>0.25600000000000001</v>
      </c>
      <c r="F31" s="24">
        <v>2E-3</v>
      </c>
      <c r="G31" s="24">
        <f t="shared" si="1"/>
        <v>0.998</v>
      </c>
      <c r="H31" s="25">
        <v>446</v>
      </c>
      <c r="I31" s="14" t="s">
        <v>88</v>
      </c>
      <c r="J31" s="14" t="s">
        <v>94</v>
      </c>
    </row>
    <row r="32" spans="1:10" x14ac:dyDescent="0.2">
      <c r="A32" s="14">
        <v>2000</v>
      </c>
      <c r="B32" s="24">
        <v>0</v>
      </c>
      <c r="C32" s="24">
        <v>0.1072961373390558</v>
      </c>
      <c r="D32" s="24">
        <v>0.79184549356223177</v>
      </c>
      <c r="E32" s="24">
        <v>0.10085836909871244</v>
      </c>
      <c r="F32" s="24">
        <v>0</v>
      </c>
      <c r="G32" s="24">
        <f t="shared" si="1"/>
        <v>1</v>
      </c>
      <c r="H32" s="25">
        <v>466</v>
      </c>
      <c r="I32" s="14" t="s">
        <v>88</v>
      </c>
      <c r="J32" s="14" t="s">
        <v>95</v>
      </c>
    </row>
    <row r="33" spans="1:10" x14ac:dyDescent="0.2">
      <c r="A33">
        <v>2001</v>
      </c>
      <c r="B33" s="24">
        <v>1.44E-2</v>
      </c>
      <c r="C33" s="24">
        <v>0.23669999999999999</v>
      </c>
      <c r="D33" s="24">
        <v>0.46610000000000001</v>
      </c>
      <c r="E33" s="24">
        <v>0.28270000000000001</v>
      </c>
      <c r="F33" s="17">
        <v>0</v>
      </c>
      <c r="G33" s="24">
        <f t="shared" si="1"/>
        <v>0.99990000000000001</v>
      </c>
      <c r="H33" s="25">
        <v>543</v>
      </c>
      <c r="I33" s="14" t="s">
        <v>88</v>
      </c>
      <c r="J33" t="s">
        <v>96</v>
      </c>
    </row>
    <row r="34" spans="1:10" ht="13.5" customHeight="1" x14ac:dyDescent="0.2">
      <c r="A34" s="14">
        <v>2002</v>
      </c>
      <c r="B34" s="24">
        <v>1.6129032258064516E-2</v>
      </c>
      <c r="C34" s="24">
        <v>0.26344086021505375</v>
      </c>
      <c r="D34" s="24">
        <v>0.56451612903225812</v>
      </c>
      <c r="E34" s="24">
        <v>0.15591397849462366</v>
      </c>
      <c r="F34" s="17">
        <v>0</v>
      </c>
      <c r="G34" s="24">
        <f t="shared" si="1"/>
        <v>1</v>
      </c>
      <c r="H34" s="17">
        <v>558</v>
      </c>
      <c r="I34" s="14" t="s">
        <v>88</v>
      </c>
      <c r="J34" t="s">
        <v>96</v>
      </c>
    </row>
    <row r="35" spans="1:10" x14ac:dyDescent="0.2">
      <c r="A35">
        <v>2003</v>
      </c>
      <c r="B35" s="24">
        <v>1.0245901639344262E-2</v>
      </c>
      <c r="C35" s="24">
        <v>0.36065573770491804</v>
      </c>
      <c r="D35" s="24">
        <v>0.48770491803278687</v>
      </c>
      <c r="E35" s="24">
        <f>0.137295081967213+0.0041</f>
        <v>0.14139508196721298</v>
      </c>
      <c r="F35" s="17">
        <v>0</v>
      </c>
      <c r="G35" s="24">
        <f t="shared" si="1"/>
        <v>1.0000016393442621</v>
      </c>
      <c r="H35" s="27">
        <v>488</v>
      </c>
      <c r="I35" s="14" t="s">
        <v>88</v>
      </c>
      <c r="J35" t="s">
        <v>97</v>
      </c>
    </row>
    <row r="36" spans="1:10" x14ac:dyDescent="0.2">
      <c r="A36" s="14">
        <v>2004</v>
      </c>
      <c r="B36" s="24">
        <v>0.01</v>
      </c>
      <c r="C36" s="24">
        <v>0.18</v>
      </c>
      <c r="D36" s="24">
        <v>0.66</v>
      </c>
      <c r="E36" s="24">
        <v>0.15</v>
      </c>
      <c r="F36" s="17">
        <v>0</v>
      </c>
      <c r="G36" s="24">
        <f t="shared" si="1"/>
        <v>1</v>
      </c>
      <c r="H36" s="27">
        <v>563</v>
      </c>
      <c r="I36" s="14" t="s">
        <v>88</v>
      </c>
      <c r="J36" t="s">
        <v>98</v>
      </c>
    </row>
    <row r="37" spans="1:10" x14ac:dyDescent="0.2">
      <c r="A37">
        <v>2005</v>
      </c>
      <c r="B37" s="24">
        <v>1.2200000000000001E-2</v>
      </c>
      <c r="C37" s="24">
        <v>0.2918</v>
      </c>
      <c r="D37" s="24">
        <v>0.5776</v>
      </c>
      <c r="E37" s="24">
        <v>0.11840000000000001</v>
      </c>
      <c r="F37" s="17">
        <v>0</v>
      </c>
      <c r="G37" s="24">
        <f t="shared" si="1"/>
        <v>1</v>
      </c>
      <c r="H37" s="27">
        <v>490</v>
      </c>
      <c r="I37" s="14" t="s">
        <v>88</v>
      </c>
      <c r="J37" t="s">
        <v>98</v>
      </c>
    </row>
    <row r="38" spans="1:10" x14ac:dyDescent="0.2">
      <c r="A38" s="14">
        <v>2006</v>
      </c>
      <c r="B38" s="24">
        <v>0</v>
      </c>
      <c r="C38" s="24">
        <v>0.22745901639344263</v>
      </c>
      <c r="D38" s="24">
        <v>0.55122950819672134</v>
      </c>
      <c r="E38" s="24">
        <v>0.22131147540983606</v>
      </c>
      <c r="F38" s="24">
        <v>0</v>
      </c>
      <c r="G38" s="24">
        <f t="shared" si="1"/>
        <v>1</v>
      </c>
      <c r="H38" s="27">
        <v>488</v>
      </c>
      <c r="I38" s="14" t="s">
        <v>88</v>
      </c>
      <c r="J38" t="s">
        <v>99</v>
      </c>
    </row>
    <row r="39" spans="1:10" x14ac:dyDescent="0.2">
      <c r="A39">
        <v>2007</v>
      </c>
      <c r="B39" s="24">
        <v>0</v>
      </c>
      <c r="C39" s="24">
        <v>9.0517241379310345E-2</v>
      </c>
      <c r="D39" s="24">
        <v>0.71120689655172409</v>
      </c>
      <c r="E39" s="24">
        <v>0.19827586206896552</v>
      </c>
      <c r="F39" s="24">
        <v>0</v>
      </c>
      <c r="G39" s="24">
        <f t="shared" si="1"/>
        <v>1</v>
      </c>
      <c r="H39" s="27">
        <v>232</v>
      </c>
      <c r="I39" s="14" t="s">
        <v>88</v>
      </c>
      <c r="J39" t="s">
        <v>99</v>
      </c>
    </row>
    <row r="40" spans="1:10" x14ac:dyDescent="0.2">
      <c r="A40" s="14">
        <v>2008</v>
      </c>
      <c r="B40" s="24">
        <v>0</v>
      </c>
      <c r="C40" s="24">
        <v>0.15659999999999999</v>
      </c>
      <c r="D40" s="24">
        <v>0.37969999999999998</v>
      </c>
      <c r="E40" s="24">
        <v>0.4637</v>
      </c>
      <c r="F40" s="24">
        <v>0</v>
      </c>
      <c r="G40" s="24">
        <f t="shared" si="1"/>
        <v>1</v>
      </c>
      <c r="H40" s="27">
        <v>266</v>
      </c>
      <c r="I40" s="14" t="s">
        <v>88</v>
      </c>
      <c r="J40" s="28" t="s">
        <v>100</v>
      </c>
    </row>
    <row r="41" spans="1:10" x14ac:dyDescent="0.2">
      <c r="A41">
        <v>2009</v>
      </c>
      <c r="B41" s="24">
        <v>0</v>
      </c>
      <c r="C41" s="24">
        <v>0.66839999999999999</v>
      </c>
      <c r="D41" s="24">
        <v>0.2409</v>
      </c>
      <c r="E41" s="24">
        <v>9.0700000000000003E-2</v>
      </c>
      <c r="F41" s="24">
        <v>0</v>
      </c>
      <c r="G41" s="24">
        <f t="shared" si="1"/>
        <v>1</v>
      </c>
      <c r="H41" s="27">
        <v>386</v>
      </c>
      <c r="I41" s="14" t="s">
        <v>88</v>
      </c>
      <c r="J41" t="s">
        <v>99</v>
      </c>
    </row>
    <row r="42" spans="1:10" x14ac:dyDescent="0.2">
      <c r="A42">
        <v>2010</v>
      </c>
      <c r="B42" s="24">
        <v>8.9285714285714281E-3</v>
      </c>
      <c r="C42" s="24">
        <v>0.20833333333333331</v>
      </c>
      <c r="D42" s="24">
        <v>0.6964285714285714</v>
      </c>
      <c r="E42" s="24">
        <v>8.6309523809523808E-2</v>
      </c>
      <c r="F42" s="17">
        <v>0</v>
      </c>
      <c r="G42" s="24">
        <f t="shared" si="1"/>
        <v>1</v>
      </c>
      <c r="H42" s="17">
        <v>336</v>
      </c>
      <c r="I42" s="14" t="s">
        <v>88</v>
      </c>
      <c r="J42" s="14" t="s">
        <v>101</v>
      </c>
    </row>
    <row r="43" spans="1:10" x14ac:dyDescent="0.2">
      <c r="A43">
        <v>2011</v>
      </c>
      <c r="B43" s="24">
        <v>2.2988505747126436E-2</v>
      </c>
      <c r="C43" s="24">
        <v>0.26724137931034481</v>
      </c>
      <c r="D43" s="24">
        <v>0.64080459770114939</v>
      </c>
      <c r="E43" s="24">
        <v>6.8965517241379309E-2</v>
      </c>
      <c r="F43" s="24">
        <v>0</v>
      </c>
      <c r="G43" s="24">
        <f t="shared" si="1"/>
        <v>1</v>
      </c>
      <c r="H43" s="27">
        <v>347</v>
      </c>
      <c r="I43" s="14" t="s">
        <v>88</v>
      </c>
      <c r="J43" s="29" t="s">
        <v>102</v>
      </c>
    </row>
    <row r="44" spans="1:10" x14ac:dyDescent="0.2">
      <c r="A44">
        <v>2012</v>
      </c>
      <c r="B44" s="30">
        <v>4.1522491349480974E-2</v>
      </c>
      <c r="C44" s="30">
        <v>0.54671280276816603</v>
      </c>
      <c r="D44" s="30">
        <v>0.25951557093425603</v>
      </c>
      <c r="E44" s="30">
        <v>0.15224913494809689</v>
      </c>
      <c r="F44" s="17">
        <v>0</v>
      </c>
      <c r="G44" s="24">
        <f t="shared" si="1"/>
        <v>0.99999999999999989</v>
      </c>
      <c r="H44" s="27">
        <v>289</v>
      </c>
      <c r="I44" s="14" t="s">
        <v>88</v>
      </c>
      <c r="J44" s="29" t="s">
        <v>102</v>
      </c>
    </row>
    <row r="45" spans="1:10" x14ac:dyDescent="0.2">
      <c r="A45">
        <v>2013</v>
      </c>
      <c r="B45" s="30">
        <v>3.9210407669101999E-2</v>
      </c>
      <c r="C45" s="30">
        <v>0.21360197273120865</v>
      </c>
      <c r="D45" s="30">
        <v>0.58332106095975189</v>
      </c>
      <c r="E45" s="30">
        <v>0.16386655863993752</v>
      </c>
      <c r="F45" s="17">
        <v>0</v>
      </c>
      <c r="G45" s="24">
        <f t="shared" si="1"/>
        <v>1</v>
      </c>
      <c r="H45" s="27">
        <v>250</v>
      </c>
      <c r="I45" s="14" t="s">
        <v>88</v>
      </c>
      <c r="J45" s="29" t="s">
        <v>103</v>
      </c>
    </row>
    <row r="46" spans="1:10" x14ac:dyDescent="0.2">
      <c r="A46">
        <v>2014</v>
      </c>
      <c r="B46" s="30">
        <v>8.6776859504132234E-2</v>
      </c>
      <c r="C46" s="30">
        <v>0.39669421487603307</v>
      </c>
      <c r="D46" s="30">
        <v>0.39669421487603307</v>
      </c>
      <c r="E46" s="30">
        <v>0.11983471074380166</v>
      </c>
      <c r="F46" s="17">
        <v>0</v>
      </c>
      <c r="G46" s="24">
        <f t="shared" si="1"/>
        <v>1</v>
      </c>
      <c r="H46" s="27">
        <v>242</v>
      </c>
      <c r="I46" s="14" t="s">
        <v>88</v>
      </c>
      <c r="J46" s="29" t="s">
        <v>104</v>
      </c>
    </row>
    <row r="47" spans="1:10" x14ac:dyDescent="0.2">
      <c r="A47">
        <v>2015</v>
      </c>
      <c r="B47" s="30">
        <v>0.10955979638123101</v>
      </c>
      <c r="C47" s="30">
        <v>0.27126628321931828</v>
      </c>
      <c r="D47" s="30">
        <v>0.49132683374334962</v>
      </c>
      <c r="E47" s="30">
        <v>0.12784708665610128</v>
      </c>
      <c r="F47" s="17">
        <v>0</v>
      </c>
      <c r="G47" s="24">
        <f>SUM(B47:F47)</f>
        <v>1.0000000000000002</v>
      </c>
      <c r="H47" s="27">
        <v>336</v>
      </c>
      <c r="I47" s="14" t="s">
        <v>88</v>
      </c>
      <c r="J47" s="29" t="s">
        <v>105</v>
      </c>
    </row>
    <row r="48" spans="1:10" x14ac:dyDescent="0.2">
      <c r="A48">
        <v>2016</v>
      </c>
      <c r="B48">
        <v>0.160919540229885</v>
      </c>
      <c r="C48">
        <v>0.42988505747126399</v>
      </c>
      <c r="D48">
        <v>0.34022988505747098</v>
      </c>
      <c r="E48">
        <v>6.8965517241379296E-2</v>
      </c>
      <c r="F48" s="17">
        <v>0</v>
      </c>
      <c r="G48" s="24">
        <f t="shared" si="1"/>
        <v>0.99999999999999933</v>
      </c>
      <c r="H48" s="17">
        <v>435</v>
      </c>
      <c r="I48" s="14" t="s">
        <v>88</v>
      </c>
    </row>
    <row r="49" spans="1:10" x14ac:dyDescent="0.2">
      <c r="A49">
        <v>2017</v>
      </c>
      <c r="B49">
        <v>8.7866108786610872E-2</v>
      </c>
      <c r="C49">
        <v>0.11715481171548117</v>
      </c>
      <c r="D49">
        <v>0.70292887029288698</v>
      </c>
      <c r="E49">
        <v>9.2050209205020925E-2</v>
      </c>
      <c r="F49" s="17">
        <v>0</v>
      </c>
      <c r="G49" s="24">
        <f t="shared" si="1"/>
        <v>0.99999999999999989</v>
      </c>
      <c r="H49" s="17">
        <v>239</v>
      </c>
      <c r="I49" s="14"/>
      <c r="J49" t="s">
        <v>108</v>
      </c>
    </row>
    <row r="50" spans="1:10" x14ac:dyDescent="0.2">
      <c r="A50">
        <v>2018</v>
      </c>
      <c r="B50" s="30">
        <v>0.38600000000000001</v>
      </c>
      <c r="C50" s="30">
        <v>0.25</v>
      </c>
      <c r="D50" s="30">
        <v>0.35199999999999998</v>
      </c>
      <c r="E50" s="30">
        <v>1.0999999999999999E-2</v>
      </c>
      <c r="F50" s="17">
        <v>0</v>
      </c>
      <c r="G50" s="24">
        <f t="shared" si="1"/>
        <v>0.999</v>
      </c>
      <c r="H50" s="27">
        <v>176</v>
      </c>
      <c r="J50" t="s">
        <v>109</v>
      </c>
    </row>
    <row r="51" spans="1:10" x14ac:dyDescent="0.2">
      <c r="A51">
        <v>2019</v>
      </c>
      <c r="B51" s="30">
        <v>9.7000000000000003E-2</v>
      </c>
      <c r="C51" s="30">
        <v>0.14000000000000001</v>
      </c>
      <c r="D51" s="30">
        <v>0.73699999999999999</v>
      </c>
      <c r="E51" s="30">
        <v>2.5000000000000001E-2</v>
      </c>
      <c r="F51" s="17">
        <v>0</v>
      </c>
      <c r="G51" s="24">
        <f t="shared" si="1"/>
        <v>0.999</v>
      </c>
      <c r="H51" s="27">
        <v>236</v>
      </c>
      <c r="J51" t="s">
        <v>109</v>
      </c>
    </row>
    <row r="52" spans="1:10" x14ac:dyDescent="0.2">
      <c r="A52">
        <v>2020</v>
      </c>
      <c r="B52" s="30">
        <v>0.1961</v>
      </c>
      <c r="C52" s="30">
        <v>0.64380000000000004</v>
      </c>
      <c r="D52" s="30">
        <v>0.13400000000000001</v>
      </c>
      <c r="E52" s="30">
        <v>2.6100000000000002E-2</v>
      </c>
      <c r="F52" s="17">
        <v>0</v>
      </c>
      <c r="G52" s="24">
        <f t="shared" si="1"/>
        <v>1</v>
      </c>
      <c r="H52" s="27">
        <v>306</v>
      </c>
      <c r="J52" t="s">
        <v>110</v>
      </c>
    </row>
    <row r="53" spans="1:10" x14ac:dyDescent="0.2">
      <c r="A53">
        <v>2021</v>
      </c>
      <c r="B53" s="30">
        <v>0.14899999999999999</v>
      </c>
      <c r="C53" s="30">
        <v>0.156</v>
      </c>
      <c r="D53" s="30">
        <v>0.68500000000000005</v>
      </c>
      <c r="E53" s="30">
        <v>8.9999999999999993E-3</v>
      </c>
      <c r="F53" s="17">
        <v>0</v>
      </c>
      <c r="G53" s="24">
        <f>SUM(B53:F53)</f>
        <v>0.999</v>
      </c>
      <c r="H53" s="27">
        <v>335</v>
      </c>
      <c r="J53" t="s">
        <v>111</v>
      </c>
    </row>
    <row r="54" spans="1:10" x14ac:dyDescent="0.2">
      <c r="A54">
        <v>2022</v>
      </c>
      <c r="B54" s="30">
        <v>0.224</v>
      </c>
      <c r="C54" s="30">
        <v>0.218</v>
      </c>
      <c r="D54" s="30">
        <v>0.52500000000000002</v>
      </c>
      <c r="E54" s="30">
        <v>3.3000000000000002E-2</v>
      </c>
      <c r="F54" s="17">
        <v>0</v>
      </c>
      <c r="G54" s="24">
        <f>SUM(B54:F54)</f>
        <v>1</v>
      </c>
      <c r="H54" s="27">
        <v>112</v>
      </c>
      <c r="J54" t="s">
        <v>112</v>
      </c>
    </row>
    <row r="55" spans="1:10" x14ac:dyDescent="0.2">
      <c r="A55">
        <v>2023</v>
      </c>
      <c r="B55" s="30">
        <v>0.38300000000000001</v>
      </c>
      <c r="C55" s="30">
        <v>0.377</v>
      </c>
      <c r="D55" s="30">
        <v>0.24099999999999999</v>
      </c>
      <c r="E55" s="30">
        <v>0</v>
      </c>
      <c r="F55" s="17">
        <v>0</v>
      </c>
      <c r="G55" s="24">
        <f>SUM(B55:F55)</f>
        <v>1.0009999999999999</v>
      </c>
      <c r="H55" s="27">
        <v>294</v>
      </c>
      <c r="J55" t="s">
        <v>113</v>
      </c>
    </row>
    <row r="56" spans="1:10" x14ac:dyDescent="0.2">
      <c r="A56">
        <v>2024</v>
      </c>
      <c r="B56" s="31">
        <v>0.52400000000000002</v>
      </c>
      <c r="C56" s="31">
        <v>0.28599999999999998</v>
      </c>
      <c r="D56" s="31">
        <v>0.186</v>
      </c>
      <c r="E56" s="31">
        <v>4.0000000000000001E-3</v>
      </c>
      <c r="F56" s="17">
        <v>0</v>
      </c>
      <c r="G56" s="24">
        <f>SUM(B56:F56)</f>
        <v>1</v>
      </c>
      <c r="H56" s="27">
        <v>231</v>
      </c>
      <c r="J56" t="s">
        <v>114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Eastside_Talkeetna sport</vt:lpstr>
      <vt:lpstr>Alexander_Deshka_Yentna sport</vt:lpstr>
      <vt:lpstr>Willow weir</vt:lpstr>
      <vt:lpstr>Deshka</vt:lpstr>
      <vt:lpstr>'Alexander_Deshka_Yentna sport'!Print_Area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R. Hayes</dc:creator>
  <cp:lastModifiedBy>Reimer, Adam M (DFG)</cp:lastModifiedBy>
  <dcterms:created xsi:type="dcterms:W3CDTF">2000-12-29T19:13:15Z</dcterms:created>
  <dcterms:modified xsi:type="dcterms:W3CDTF">2025-02-05T23:21:06Z</dcterms:modified>
</cp:coreProperties>
</file>